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aiccm-my.sharepoint.com/personal/gema_lopez_gomar_madrid_org/Documents/Proyectos/EMS/Accesibilidad/Revisión UOR Calidad Feb 2025/"/>
    </mc:Choice>
  </mc:AlternateContent>
  <bookViews>
    <workbookView xWindow="-110" yWindow="-110" windowWidth="23260" windowHeight="12460" tabRatio="808"/>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CG20" i="9" l="1"/>
  <c r="DC3" i="19" s="1"/>
  <c r="D1253" i="22"/>
  <c r="D157" i="14"/>
  <c r="D304" i="15"/>
  <c r="D224" i="5"/>
  <c r="D1165" i="21"/>
  <c r="D238" i="5"/>
  <c r="D228" i="5"/>
  <c r="D139" i="21"/>
  <c r="D34" i="13"/>
  <c r="D198" i="18"/>
  <c r="D108" i="13"/>
  <c r="D308" i="15"/>
  <c r="D1249" i="22"/>
  <c r="D51" i="13"/>
  <c r="D70"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70" i="15"/>
  <c r="D91" i="15"/>
  <c r="D147" i="15"/>
  <c r="D155" i="15"/>
  <c r="D163" i="15"/>
  <c r="D186" i="15"/>
  <c r="D190" i="15"/>
  <c r="D201" i="14"/>
  <c r="D193" i="14"/>
  <c r="D185" i="14"/>
  <c r="D543" i="14"/>
  <c r="D50" i="15"/>
  <c r="D146" i="15"/>
  <c r="D150" i="15"/>
  <c r="D162" i="15"/>
  <c r="D185" i="15"/>
  <c r="D35" i="13"/>
  <c r="D75" i="13"/>
  <c r="D678" i="14"/>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1056" i="21"/>
  <c r="D1071" i="21"/>
  <c r="D1075" i="21"/>
  <c r="D1224" i="21"/>
  <c r="D1312" i="21"/>
  <c r="D1343" i="21"/>
  <c r="D1344" i="21"/>
  <c r="D1359" i="21"/>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640" i="22"/>
  <c r="D1636" i="22"/>
  <c r="D1750" i="22"/>
  <c r="D1742" i="22"/>
  <c r="D1797" i="22"/>
  <c r="D1292" i="22"/>
  <c r="D182" i="21"/>
  <c r="D716" i="22"/>
  <c r="D766" i="22"/>
  <c r="D762" i="22"/>
  <c r="D758" i="22"/>
  <c r="D754" i="22"/>
  <c r="D917" i="22"/>
  <c r="D913" i="22"/>
  <c r="D963"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4"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184"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431" i="14"/>
  <c r="D423" i="14"/>
  <c r="D415" i="14"/>
  <c r="D534" i="14"/>
  <c r="D533" i="14"/>
  <c r="D580" i="14"/>
  <c r="D575" i="14"/>
  <c r="D564" i="14"/>
  <c r="D618" i="14"/>
  <c r="D610" i="14"/>
  <c r="D602" i="14"/>
  <c r="D654" i="14"/>
  <c r="D646" i="14"/>
  <c r="D691" i="14"/>
  <c r="D683" i="14"/>
  <c r="D32" i="15"/>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60" i="15"/>
  <c r="D270" i="15"/>
  <c r="D277" i="15"/>
  <c r="D278" i="15"/>
  <c r="D299" i="15"/>
  <c r="D300" i="15"/>
  <c r="D305" i="15"/>
  <c r="D311" i="15"/>
  <c r="D312" i="15"/>
  <c r="D313" i="15"/>
  <c r="D319" i="15"/>
  <c r="D343" i="15"/>
  <c r="D344" i="15"/>
  <c r="D32" i="13"/>
  <c r="D73" i="13"/>
  <c r="D77" i="13"/>
  <c r="D81" i="13"/>
  <c r="D85" i="13"/>
  <c r="D89" i="13"/>
  <c r="D117" i="13"/>
  <c r="D53" i="14"/>
  <c r="D45" i="14"/>
  <c r="D37" i="14"/>
  <c r="D128" i="14"/>
  <c r="D120" i="14"/>
  <c r="D112" i="14"/>
  <c r="D161" i="14"/>
  <c r="D155" i="14"/>
  <c r="D200" i="14"/>
  <c r="D199" i="14"/>
  <c r="D192" i="14"/>
  <c r="D191" i="14"/>
  <c r="D184" i="14"/>
  <c r="D236" i="14"/>
  <c r="D225" i="14"/>
  <c r="D388" i="14"/>
  <c r="D427" i="14"/>
  <c r="D419"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298" i="15"/>
  <c r="D310" i="15"/>
  <c r="D317" i="15"/>
  <c r="D318" i="15"/>
  <c r="D342" i="15"/>
  <c r="D347" i="15"/>
  <c r="D657" i="22"/>
  <c r="D649" i="22"/>
  <c r="D641" i="22"/>
  <c r="D734" i="22"/>
  <c r="D718" i="22"/>
  <c r="D761" i="22"/>
  <c r="D807" i="22"/>
  <c r="D356" i="15"/>
  <c r="D49" i="22"/>
  <c r="D75" i="22"/>
  <c r="D115" i="22"/>
  <c r="D162" i="22"/>
  <c r="D161" i="22"/>
  <c r="D154" i="22"/>
  <c r="D153" i="22"/>
  <c r="D146"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87" i="22"/>
  <c r="D1179" i="22"/>
  <c r="D1261" i="22"/>
  <c r="D1342" i="22"/>
  <c r="D1335" i="22"/>
  <c r="D1328" i="22"/>
  <c r="D1327" i="22"/>
  <c r="D1364" i="22"/>
  <c r="D1419" i="22"/>
  <c r="D1416" i="22"/>
  <c r="D1405" i="22"/>
  <c r="D1570" i="22"/>
  <c r="D1562" i="22"/>
  <c r="D1552" i="22"/>
  <c r="D1647" i="22"/>
  <c r="D1639" i="22"/>
  <c r="D1631" i="22"/>
  <c r="D1682" i="22"/>
  <c r="D1743" i="22"/>
  <c r="D1787" i="22"/>
  <c r="D1867" i="22"/>
  <c r="D24" i="21"/>
  <c r="D38" i="21"/>
  <c r="D50" i="21"/>
  <c r="D242" i="21"/>
  <c r="D1000" i="22"/>
  <c r="D1117" i="22"/>
  <c r="D1150" i="22"/>
  <c r="D1172"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46"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21" i="15"/>
  <c r="D122" i="15"/>
  <c r="D197" i="15"/>
  <c r="D222"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18"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14" i="22"/>
  <c r="D1554" i="22"/>
  <c r="D1610" i="22"/>
  <c r="D1609" i="22"/>
  <c r="D1606" i="22"/>
  <c r="D1605" i="22"/>
  <c r="D1602" i="22"/>
  <c r="D1601" i="22"/>
  <c r="D1598" i="22"/>
  <c r="D1597" i="22"/>
  <c r="D1594" i="22"/>
  <c r="D1593" i="22"/>
  <c r="D1684" i="22"/>
  <c r="D1676" i="22"/>
  <c r="D1674" i="22"/>
  <c r="D1668" i="22"/>
  <c r="D1667" i="22"/>
  <c r="D1666"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792" i="22"/>
  <c r="D882" i="22"/>
  <c r="D874" i="22"/>
  <c r="D924" i="22"/>
  <c r="D920" i="22"/>
  <c r="D916" i="22"/>
  <c r="D912" i="22"/>
  <c r="D908" i="22"/>
  <c r="D996" i="22"/>
  <c r="D992" i="22"/>
  <c r="D984" i="22"/>
  <c r="D1076" i="22"/>
  <c r="D1112" i="22"/>
  <c r="D1106" i="22"/>
  <c r="D1103" i="22"/>
  <c r="D1096"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395" i="14"/>
  <c r="D390" i="14"/>
  <c r="D389" i="14"/>
  <c r="D375" i="14"/>
  <c r="D374" i="14"/>
  <c r="D387" i="14"/>
  <c r="D386" i="14"/>
  <c r="D378" i="14"/>
  <c r="D356" i="14"/>
  <c r="D355" i="14"/>
  <c r="D352" i="14"/>
  <c r="D351" i="14"/>
  <c r="D348" i="14"/>
  <c r="D347" i="14"/>
  <c r="D344" i="14"/>
  <c r="D343" i="14"/>
  <c r="D340" i="14"/>
  <c r="D339" i="14"/>
  <c r="D336" i="14"/>
  <c r="D318" i="14"/>
  <c r="D317" i="14"/>
  <c r="D314" i="14"/>
  <c r="D313" i="14"/>
  <c r="D310" i="14"/>
  <c r="D309" i="14"/>
  <c r="D306" i="14"/>
  <c r="D305" i="14"/>
  <c r="D302" i="14"/>
  <c r="D301" i="14"/>
  <c r="D298"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J61" i="9" a="1"/>
  <c r="K1578" i="21"/>
  <c r="BY24" i="9" a="1"/>
  <c r="AA32" i="9" a="1"/>
  <c r="CL20" i="9" a="1"/>
  <c r="BZ21" i="9" a="1"/>
  <c r="H24" i="9" a="1"/>
  <c r="S23" i="9" a="1"/>
  <c r="CH22" i="9" a="1"/>
  <c r="BE22" i="9" a="1"/>
  <c r="BP28" i="9" a="1"/>
  <c r="K742" i="22"/>
  <c r="K476" i="22"/>
  <c r="CF23" i="9" a="1"/>
  <c r="BU21" i="9" a="1"/>
  <c r="P23" i="9" a="1"/>
  <c r="K590" i="21"/>
  <c r="K96" i="21"/>
  <c r="BA30" i="9" a="1"/>
  <c r="BR32" i="9" a="1"/>
  <c r="BR21" i="9" a="1"/>
  <c r="N25" i="9" a="1"/>
  <c r="CP31" i="9" a="1"/>
  <c r="BY28" i="9" a="1"/>
  <c r="BO29" i="9" a="1"/>
  <c r="CF29" i="9" a="1"/>
  <c r="BI21" i="9" a="1"/>
  <c r="M24" i="9" a="1"/>
  <c r="K856" i="21"/>
  <c r="K248" i="21"/>
  <c r="F30" i="9" a="1"/>
  <c r="R31" i="9" a="1"/>
  <c r="AJ26" i="9" a="1"/>
  <c r="H32" i="9" a="1"/>
  <c r="BV31" i="9" a="1"/>
  <c r="BV22" i="9" a="1"/>
  <c r="AP29" i="9" a="1"/>
  <c r="BH26" i="9" a="1"/>
  <c r="AZ22" i="9" a="1"/>
  <c r="CQ21" i="9" a="1"/>
  <c r="CD32" i="9" a="1"/>
  <c r="E22" i="9" a="1"/>
  <c r="L61" i="9" a="1"/>
  <c r="M61" i="9" a="1"/>
  <c r="BR30" i="9" a="1"/>
  <c r="CD21" i="9" a="1"/>
  <c r="AC32" i="9" a="1"/>
  <c r="BT32" i="9" a="1"/>
  <c r="L31" i="9" a="1"/>
  <c r="AJ30" i="9" a="1"/>
  <c r="BO25" i="9" a="1"/>
  <c r="CK23" i="9" a="1"/>
  <c r="BT23" i="9" a="1"/>
  <c r="AR61" i="9" a="1"/>
  <c r="K20" i="5"/>
  <c r="CN20" i="9" a="1"/>
  <c r="S30" i="9" a="1"/>
  <c r="CJ31" i="9" a="1"/>
  <c r="I30" i="9" a="1"/>
  <c r="AJ61" i="9" a="1"/>
  <c r="AK31" i="9" a="1"/>
  <c r="BT20" i="9" a="1"/>
  <c r="BI32" i="9" a="1"/>
  <c r="AT24" i="9" a="1"/>
  <c r="AX32" i="9" a="1"/>
  <c r="AU21" i="9" a="1"/>
  <c r="CN31" i="9" a="1"/>
  <c r="CN30" i="9" a="1"/>
  <c r="CE27" i="9" a="1"/>
  <c r="Y26" i="9" a="1"/>
  <c r="K58" i="22"/>
  <c r="K552" i="21"/>
  <c r="BS31" i="9" a="1"/>
  <c r="E20" i="9" a="1"/>
  <c r="AT30" i="9" a="1"/>
  <c r="BG23" i="9" a="1"/>
  <c r="AW32" i="9" a="1"/>
  <c r="CK22" i="9" a="1"/>
  <c r="CI30" i="9" a="1"/>
  <c r="CM30" i="9" a="1"/>
  <c r="K324" i="15"/>
  <c r="K438" i="21"/>
  <c r="CF30" i="9" a="1"/>
  <c r="CQ24" i="9" a="1"/>
  <c r="K58" i="21"/>
  <c r="I61" i="9" a="1"/>
  <c r="CC31" i="9" a="1"/>
  <c r="AB32" i="9" a="1"/>
  <c r="AZ24" i="9" a="1"/>
  <c r="AO24" i="9" a="1"/>
  <c r="BF32" i="9" a="1"/>
  <c r="CN28" i="9" a="1"/>
  <c r="AN26" i="9" a="1"/>
  <c r="AF30" i="9" a="1"/>
  <c r="R28" i="9" a="1"/>
  <c r="BC23" i="9" a="1"/>
  <c r="W23" i="9" a="1"/>
  <c r="CO22" i="9" a="1"/>
  <c r="CE23" i="9" a="1"/>
  <c r="AS21" i="9" a="1"/>
  <c r="AT61" i="9" a="1"/>
  <c r="CD31" i="9" a="1"/>
  <c r="K26" i="9" a="1"/>
  <c r="AH32" i="9" a="1"/>
  <c r="G28" i="9" a="1"/>
  <c r="BG32" i="9" a="1"/>
  <c r="BY22" i="9" a="1"/>
  <c r="AJ21" i="9" a="1"/>
  <c r="AB30" i="9" a="1"/>
  <c r="AS25" i="9" a="1"/>
  <c r="AK30" i="9" a="1"/>
  <c r="W21" i="9" a="1"/>
  <c r="N61" i="9" a="1"/>
  <c r="CC30" i="9" a="1"/>
  <c r="BZ23" i="9" a="1"/>
  <c r="AY32" i="9" a="1"/>
  <c r="K1160" i="22"/>
  <c r="AI61" i="9" a="1"/>
  <c r="AQ32" i="9" a="1"/>
  <c r="J21" i="9" a="1"/>
  <c r="BP27" i="9" a="1"/>
  <c r="K172" i="22"/>
  <c r="BY20" i="9" a="1"/>
  <c r="CC27" i="9" a="1"/>
  <c r="R22" i="9" a="1"/>
  <c r="W30" i="9" a="1"/>
  <c r="AC24" i="9" a="1"/>
  <c r="X27" i="9" a="1"/>
  <c r="CH29" i="9" a="1"/>
  <c r="CQ30" i="9" a="1"/>
  <c r="CL21" i="9" a="1"/>
  <c r="BN26" i="9" a="1"/>
  <c r="AI30" i="9" a="1"/>
  <c r="K400" i="21"/>
  <c r="BI29" i="9" a="1"/>
  <c r="BW30" i="9" a="1"/>
  <c r="AR29" i="9" a="1"/>
  <c r="X26" i="9" a="1"/>
  <c r="AP25" i="9" a="1"/>
  <c r="BU31" i="9" a="1"/>
  <c r="BD20" i="9" a="1"/>
  <c r="CF32" i="9" a="1"/>
  <c r="AM25" i="9" a="1"/>
  <c r="BX32" i="9" a="1"/>
  <c r="G22" i="9" a="1"/>
  <c r="K1540" i="21"/>
  <c r="CI26" i="9" a="1"/>
  <c r="CR30" i="9" a="1"/>
  <c r="BM29" i="9" a="1"/>
  <c r="J29" i="9" a="1"/>
  <c r="CQ25" i="9" a="1"/>
  <c r="AA31" i="9" a="1"/>
  <c r="AF20" i="9" a="1"/>
  <c r="K32" i="9" a="1"/>
  <c r="O28" i="9" a="1"/>
  <c r="M28" i="9" a="1"/>
  <c r="CA20" i="9" a="1"/>
  <c r="BU27" i="9" a="1"/>
  <c r="CE25" i="9" a="1"/>
  <c r="AN61" i="9" a="1"/>
  <c r="K476" i="21"/>
  <c r="BL29" i="9" a="1"/>
  <c r="Q30" i="9" a="1"/>
  <c r="K58" i="13"/>
  <c r="AR32" i="9" a="1"/>
  <c r="M30" i="9" a="1"/>
  <c r="CJ25" i="9" a="1"/>
  <c r="BO26" i="9" a="1"/>
  <c r="E28" i="9" a="1"/>
  <c r="BP21" i="9" a="1"/>
  <c r="K780" i="21"/>
  <c r="Q32" i="9" a="1"/>
  <c r="CB24" i="9" a="1"/>
  <c r="AG22" i="9" a="1"/>
  <c r="AR24" i="9" a="1"/>
  <c r="K20" i="18"/>
  <c r="AV61" i="9" a="1"/>
  <c r="BP32" i="9" a="1"/>
  <c r="AK26" i="9" a="1"/>
  <c r="H31" i="9" a="1"/>
  <c r="BG24" i="9" a="1"/>
  <c r="BK25" i="9" a="1"/>
  <c r="K628" i="14"/>
  <c r="BM31" i="9" a="1"/>
  <c r="BR31" i="9" a="1"/>
  <c r="K30" i="9" a="1"/>
  <c r="K704" i="22"/>
  <c r="K932" i="21"/>
  <c r="K704" i="21"/>
  <c r="AQ21" i="9" a="1"/>
  <c r="BH21" i="9" a="1"/>
  <c r="AP30" i="9" a="1"/>
  <c r="AR30" i="9" a="1"/>
  <c r="K172" i="15"/>
  <c r="CP28" i="9" a="1"/>
  <c r="L26" i="9" a="1"/>
  <c r="AW22" i="9" a="1"/>
  <c r="K1236" i="21"/>
  <c r="K1160" i="21"/>
  <c r="AE20" i="9" a="1"/>
  <c r="F23" i="9" a="1"/>
  <c r="BH28" i="9" a="1"/>
  <c r="BQ27" i="9" a="1"/>
  <c r="BK20" i="9" a="1"/>
  <c r="L24" i="9" a="1"/>
  <c r="BF26" i="9" a="1"/>
  <c r="Q29" i="9" a="1"/>
  <c r="AF24" i="9" a="1"/>
  <c r="BF27" i="9" a="1"/>
  <c r="N28" i="9" a="1"/>
  <c r="T28" i="9" a="1"/>
  <c r="AD21" i="9" a="1"/>
  <c r="I27" i="9" a="1"/>
  <c r="AO20" i="9" a="1"/>
  <c r="BO23" i="9" a="1"/>
  <c r="CM29" i="9" a="1"/>
  <c r="AJ28" i="9" a="1"/>
  <c r="AV31" i="9" a="1"/>
  <c r="J26" i="9" a="1"/>
  <c r="K552" i="22"/>
  <c r="K1426" i="21"/>
  <c r="AC20" i="9" a="1"/>
  <c r="AO31" i="9" a="1"/>
  <c r="AZ21" i="9" a="1"/>
  <c r="AK23" i="9" a="1"/>
  <c r="CK25" i="9" a="1"/>
  <c r="CG32" i="9" a="1"/>
  <c r="AB24" i="9" a="1"/>
  <c r="BS29" i="9" a="1"/>
  <c r="CO30" i="9" a="1"/>
  <c r="AH26" i="9" a="1"/>
  <c r="CN24" i="9" a="1"/>
  <c r="G26" i="9" a="1"/>
  <c r="CP32" i="9" a="1"/>
  <c r="BY23" i="9" a="1"/>
  <c r="CM22" i="9" a="1"/>
  <c r="U61" i="9" a="1"/>
  <c r="J25" i="9" a="1"/>
  <c r="CD29" i="9" a="1"/>
  <c r="AW24" i="9" a="1"/>
  <c r="AE31" i="9" a="1"/>
  <c r="P29" i="9" a="1"/>
  <c r="K58" i="5"/>
  <c r="AH25" i="9" a="1"/>
  <c r="K58" i="15"/>
  <c r="CC20" i="9" a="1"/>
  <c r="S25" i="9" a="1"/>
  <c r="BI28" i="9" a="1"/>
  <c r="AF61" i="9" a="1"/>
  <c r="S27" i="9" a="1"/>
  <c r="CP30" i="9" a="1"/>
  <c r="BV26" i="9" a="1"/>
  <c r="BQ30" i="9" a="1"/>
  <c r="AK29" i="9" a="1"/>
  <c r="CJ28" i="9" a="1"/>
  <c r="CL24" i="9" a="1"/>
  <c r="R32" i="9" a="1"/>
  <c r="BB20" i="9" a="1"/>
  <c r="BW29" i="9" a="1"/>
  <c r="CH24" i="9" a="1"/>
  <c r="AE23" i="9" a="1"/>
  <c r="CD30" i="9" a="1"/>
  <c r="AC61" i="9" a="1"/>
  <c r="BJ30" i="9" a="1"/>
  <c r="BW27" i="9" a="1"/>
  <c r="BB31" i="9" a="1"/>
  <c r="T32" i="9" a="1"/>
  <c r="BZ31" i="9" a="1"/>
  <c r="CE29" i="9" a="1"/>
  <c r="BB22" i="9" a="1"/>
  <c r="BQ23" i="9" a="1"/>
  <c r="CF25" i="9" a="1"/>
  <c r="AM31" i="9" a="1"/>
  <c r="Q61" i="9" a="1"/>
  <c r="K666" i="14"/>
  <c r="BO24" i="9" a="1"/>
  <c r="O32" i="9" a="1"/>
  <c r="K324" i="14"/>
  <c r="K1198" i="21"/>
  <c r="K1654" i="21"/>
  <c r="BS22" i="9" a="1"/>
  <c r="X32" i="9" a="1"/>
  <c r="CJ29" i="9" a="1"/>
  <c r="CH27" i="9" a="1"/>
  <c r="Y27" i="9" a="1"/>
  <c r="BR26" i="9" a="1"/>
  <c r="T24" i="9" a="1"/>
  <c r="AS29" i="9" a="1"/>
  <c r="CP22" i="9" a="1"/>
  <c r="BN32" i="9" a="1"/>
  <c r="AG61" i="9" a="1"/>
  <c r="Z61" i="9" a="1"/>
  <c r="AJ32" i="9" a="1"/>
  <c r="Z22" i="9" a="1"/>
  <c r="V28" i="9" a="1"/>
  <c r="BB27" i="9" a="1"/>
  <c r="Z24" i="9" a="1"/>
  <c r="BZ22" i="9" a="1"/>
  <c r="K286" i="14"/>
  <c r="CM31" i="9" a="1"/>
  <c r="AB61" i="9" a="1"/>
  <c r="AO61" i="9" a="1"/>
  <c r="BZ32" i="9" a="1"/>
  <c r="AD28" i="9" a="1"/>
  <c r="BZ26" i="9" a="1"/>
  <c r="S29" i="9" a="1"/>
  <c r="K20" i="9" a="1"/>
  <c r="K1578" i="22"/>
  <c r="BQ28" i="9" a="1"/>
  <c r="AN31" i="9" a="1"/>
  <c r="BK22" i="9" a="1"/>
  <c r="BW21" i="9" a="1"/>
  <c r="O31" i="9" a="1"/>
  <c r="K24" i="9" a="1"/>
  <c r="CD20" i="9" a="1"/>
  <c r="N21" i="9" a="1"/>
  <c r="Z29" i="9" a="1"/>
  <c r="BF29" i="9" a="1"/>
  <c r="CN32" i="9" a="1"/>
  <c r="BE21" i="9" a="1"/>
  <c r="AW23" i="9" a="1"/>
  <c r="AY24" i="9" a="1"/>
  <c r="BV23" i="9" a="1"/>
  <c r="BG27" i="9" a="1"/>
  <c r="AM21" i="9" a="1"/>
  <c r="AV24" i="9" a="1"/>
  <c r="I21" i="9" a="1"/>
  <c r="AQ31" i="9" a="1"/>
  <c r="K96" i="18"/>
  <c r="AD25" i="9" a="1"/>
  <c r="AB21" i="9" a="1"/>
  <c r="K96" i="13"/>
  <c r="BS25" i="9" a="1"/>
  <c r="Y21" i="9" a="1"/>
  <c r="BY26" i="9" a="1"/>
  <c r="BP24" i="9" a="1"/>
  <c r="Y20" i="9" a="1"/>
  <c r="BQ22" i="9" a="1"/>
  <c r="AK20" i="9" a="1"/>
  <c r="AZ29" i="9" a="1"/>
  <c r="AH28" i="9" a="1"/>
  <c r="AA20" i="9" a="1"/>
  <c r="AQ23" i="9" a="1"/>
  <c r="CN23" i="9" a="1"/>
  <c r="CP29" i="9" a="1"/>
  <c r="V27" i="9" a="1"/>
  <c r="BU24" i="9" a="1"/>
  <c r="F61" i="9" a="1"/>
  <c r="AU25" i="9" a="1"/>
  <c r="U20" i="9" a="1"/>
  <c r="X30" i="9" a="1"/>
  <c r="CK31" i="9" a="1"/>
  <c r="BZ30" i="9" a="1"/>
  <c r="BA22" i="9" a="1"/>
  <c r="K29" i="9" a="1"/>
  <c r="CQ20" i="9" a="1"/>
  <c r="Q31" i="9" a="1"/>
  <c r="V29" i="9" a="1"/>
  <c r="AH21" i="9" a="1"/>
  <c r="BQ29" i="9" a="1"/>
  <c r="CB22" i="9" a="1"/>
  <c r="AD23" i="9" a="1"/>
  <c r="AF21" i="9" a="1"/>
  <c r="W61" i="9" a="1"/>
  <c r="BP22" i="9" a="1"/>
  <c r="AR20" i="9" a="1"/>
  <c r="AB26" i="9" a="1"/>
  <c r="BL31" i="9" a="1"/>
  <c r="CC21" i="9" a="1"/>
  <c r="CB26" i="9" a="1"/>
  <c r="BI20" i="9" a="1"/>
  <c r="W26" i="9" a="1"/>
  <c r="AS23" i="9" a="1"/>
  <c r="AI31" i="9" a="1"/>
  <c r="AF27" i="9" a="1"/>
  <c r="AH61" i="9" a="1"/>
  <c r="AG27" i="9" a="1"/>
  <c r="AC25" i="9" a="1"/>
  <c r="AE26" i="9" a="1"/>
  <c r="BO30" i="9" a="1"/>
  <c r="BP29" i="9" a="1"/>
  <c r="AV25" i="9" a="1"/>
  <c r="BA28" i="9" a="1"/>
  <c r="E23" i="9" a="1"/>
  <c r="BF22" i="9" a="1"/>
  <c r="BT22" i="9" a="1"/>
  <c r="AT25" i="9" a="1"/>
  <c r="CK20" i="9" a="1"/>
  <c r="S22" i="9" a="1"/>
  <c r="Y61" i="9" a="1"/>
  <c r="AO32" i="9" a="1"/>
  <c r="AS22" i="9" a="1"/>
  <c r="BS20" i="9" a="1"/>
  <c r="K514" i="14"/>
  <c r="K514" i="22"/>
  <c r="BU30" i="9" a="1"/>
  <c r="CA32" i="9" a="1"/>
  <c r="AX31" i="9" a="1"/>
  <c r="W24" i="9" a="1"/>
  <c r="F21" i="9" a="1"/>
  <c r="K1464" i="21"/>
  <c r="AW27" i="9" a="1"/>
  <c r="AF32" i="9" a="1"/>
  <c r="AO26" i="9" a="1"/>
  <c r="BD30" i="9" a="1"/>
  <c r="K324" i="21"/>
  <c r="K134" i="21"/>
  <c r="BD28" i="9" a="1"/>
  <c r="BH22" i="9" a="1"/>
  <c r="BC31" i="9" a="1"/>
  <c r="AS31" i="9" a="1"/>
  <c r="F27" i="9" a="1"/>
  <c r="BP26" i="9" a="1"/>
  <c r="K22" i="9" a="1"/>
  <c r="AD27" i="9" a="1"/>
  <c r="K818" i="22"/>
  <c r="AY21" i="9" a="1"/>
  <c r="K1502" i="21"/>
  <c r="K286" i="21"/>
  <c r="BZ28" i="9" a="1"/>
  <c r="BR23" i="9" a="1"/>
  <c r="CP21" i="9" a="1"/>
  <c r="T27" i="9" a="1"/>
  <c r="I25" i="9" a="1"/>
  <c r="BP31" i="9" a="1"/>
  <c r="E32" i="9" a="1"/>
  <c r="Y28" i="9" a="1"/>
  <c r="E61" i="9" a="1"/>
  <c r="AD32" i="9" a="1"/>
  <c r="AV23" i="9" a="1"/>
  <c r="S28" i="9" a="1"/>
  <c r="AI21" i="9" a="1"/>
  <c r="K20" i="14"/>
  <c r="CQ26" i="9" a="1"/>
  <c r="AD30" i="9" a="1"/>
  <c r="P31" i="9" a="1"/>
  <c r="BF24" i="9" a="1"/>
  <c r="AC30" i="9" a="1"/>
  <c r="AF29" i="9" a="1"/>
  <c r="BE31" i="9" a="1"/>
  <c r="BZ29" i="9" a="1"/>
  <c r="E30" i="9" a="1"/>
  <c r="AU27" i="9" a="1"/>
  <c r="BW20" i="9" a="1"/>
  <c r="AP20" i="9" a="1"/>
  <c r="K1274" i="22"/>
  <c r="AW20" i="9" a="1"/>
  <c r="L22" i="9" a="1"/>
  <c r="K894" i="22"/>
  <c r="BJ26" i="9" a="1"/>
  <c r="M32" i="9" a="1"/>
  <c r="BW26" i="9" a="1"/>
  <c r="BL25" i="9" a="1"/>
  <c r="M20" i="9" a="1"/>
  <c r="BF20" i="9" a="1"/>
  <c r="BA23" i="9" a="1"/>
  <c r="CR29" i="9" a="1"/>
  <c r="BM27" i="9" a="1"/>
  <c r="CA22" i="9" a="1"/>
  <c r="BK23" i="9" a="1"/>
  <c r="BH32" i="9" a="1"/>
  <c r="L25" i="9" a="1"/>
  <c r="BN20" i="9" a="1"/>
  <c r="BB25" i="9" a="1"/>
  <c r="AG28" i="9" a="1"/>
  <c r="BV28" i="9" a="1"/>
  <c r="K248" i="22"/>
  <c r="AG26" i="9" a="1"/>
  <c r="K61" i="9" a="1"/>
  <c r="S61" i="9" a="1"/>
  <c r="S32" i="9" a="1"/>
  <c r="AB25" i="9" a="1"/>
  <c r="BF25" i="9" a="1"/>
  <c r="AL29" i="9" a="1"/>
  <c r="CG25" i="9" a="1"/>
  <c r="CI32" i="9" a="1"/>
  <c r="CL29" i="9" a="1"/>
  <c r="S31" i="9" a="1"/>
  <c r="T23" i="9" a="1"/>
  <c r="CE31" i="9" a="1"/>
  <c r="BL28" i="9" a="1"/>
  <c r="CC29" i="9" a="1"/>
  <c r="BE24" i="9" a="1"/>
  <c r="AC28" i="9" a="1"/>
  <c r="K1008" i="21"/>
  <c r="T61" i="9" a="1"/>
  <c r="BU25" i="9" a="1"/>
  <c r="AD31" i="9" a="1"/>
  <c r="R21" i="9" a="1"/>
  <c r="L28" i="9" a="1"/>
  <c r="CH20" i="9" a="1"/>
  <c r="AE32" i="9" a="1"/>
  <c r="CK27" i="9" a="1"/>
  <c r="BJ28" i="9" a="1"/>
  <c r="O24" i="9" a="1"/>
  <c r="Y23" i="9" a="1"/>
  <c r="K1388" i="21"/>
  <c r="P61" i="9" a="1"/>
  <c r="AP26" i="9" a="1"/>
  <c r="BD31" i="9" a="1"/>
  <c r="K1768" i="22"/>
  <c r="AL20" i="9" a="1"/>
  <c r="AL21" i="9" a="1"/>
  <c r="BN31" i="9" a="1"/>
  <c r="BD24" i="9" a="1"/>
  <c r="CI24" i="9" a="1"/>
  <c r="AU22" i="9" a="1"/>
  <c r="BT25" i="9" a="1"/>
  <c r="BC28" i="9" a="1"/>
  <c r="BS21" i="9" a="1"/>
  <c r="K1198" i="22"/>
  <c r="K1046" i="21"/>
  <c r="M21" i="9" a="1"/>
  <c r="AE21" i="9" a="1"/>
  <c r="CI27" i="9" a="1"/>
  <c r="CA30" i="9" a="1"/>
  <c r="AL26" i="9" a="1"/>
  <c r="BV30" i="9" a="1"/>
  <c r="AE25" i="9" a="1"/>
  <c r="CN26" i="9" a="1"/>
  <c r="K210" i="14"/>
  <c r="K1350" i="21"/>
  <c r="K1274" i="21"/>
  <c r="CL22" i="9" a="1"/>
  <c r="AA30" i="9" a="1"/>
  <c r="CM27" i="9" a="1"/>
  <c r="M31" i="9" a="1"/>
  <c r="K210" i="21"/>
  <c r="L23" i="9" a="1"/>
  <c r="P25" i="9" a="1"/>
  <c r="AM30" i="9" a="1"/>
  <c r="BQ31" i="9" a="1"/>
  <c r="AF28" i="9" a="1"/>
  <c r="AA24" i="9" a="1"/>
  <c r="F26" i="9" a="1"/>
  <c r="BA20" i="9" a="1"/>
  <c r="AV32" i="9" a="1"/>
  <c r="BT29" i="9" a="1"/>
  <c r="BB23" i="9" a="1"/>
  <c r="K742" i="21"/>
  <c r="AX30" i="9" a="1"/>
  <c r="P27" i="9" a="1"/>
  <c r="AF25" i="9" a="1"/>
  <c r="AO22" i="9" a="1"/>
  <c r="AZ31" i="9" a="1"/>
  <c r="CR31" i="9" a="1"/>
  <c r="BM21" i="9" a="1"/>
  <c r="CR27" i="9" a="1"/>
  <c r="BL20" i="9" a="1"/>
  <c r="K628" i="21"/>
  <c r="CK30" i="9" a="1"/>
  <c r="K476" i="14"/>
  <c r="AD20" i="9" a="1"/>
  <c r="BK32" i="9" a="1"/>
  <c r="E31" i="9" a="1"/>
  <c r="AY30" i="9" a="1"/>
  <c r="AP28" i="9" a="1"/>
  <c r="W29" i="9" a="1"/>
  <c r="Z20" i="9" a="1"/>
  <c r="I23" i="9" a="1"/>
  <c r="AW28" i="9" a="1"/>
  <c r="BU26" i="9" a="1"/>
  <c r="BS24" i="9" a="1"/>
  <c r="AB23" i="9" a="1"/>
  <c r="E25" i="9" a="1"/>
  <c r="W32" i="9" a="1"/>
  <c r="BG20" i="9" a="1"/>
  <c r="CG23" i="9" a="1"/>
  <c r="AR31" i="9" a="1"/>
  <c r="AO30" i="9" a="1"/>
  <c r="K438" i="14"/>
  <c r="AC29" i="9" a="1"/>
  <c r="AQ20" i="9" a="1"/>
  <c r="Q24" i="9" a="1"/>
  <c r="AM23" i="9" a="1"/>
  <c r="AB29" i="9" a="1"/>
  <c r="CI23" i="9" a="1"/>
  <c r="K1730" i="22"/>
  <c r="K1806" i="22"/>
  <c r="BB30" i="9" a="1"/>
  <c r="CB29" i="9" a="1"/>
  <c r="AX21" i="9" a="1"/>
  <c r="K514" i="21"/>
  <c r="BP30" i="9" a="1"/>
  <c r="J23" i="9" a="1"/>
  <c r="U31" i="9" a="1"/>
  <c r="K362" i="21"/>
  <c r="K1844" i="22"/>
  <c r="R61" i="9" a="1"/>
  <c r="BZ24" i="9" a="1"/>
  <c r="L30" i="9" a="1"/>
  <c r="AN25" i="9" a="1"/>
  <c r="AV29" i="9" a="1"/>
  <c r="AH30" i="9" a="1"/>
  <c r="H30" i="9" a="1"/>
  <c r="V23" i="9" a="1"/>
  <c r="CB23" i="9" a="1"/>
  <c r="BU32" i="9" a="1"/>
  <c r="BY32" i="9" a="1"/>
  <c r="AN21" i="9" a="1"/>
  <c r="AU20" i="9" a="1"/>
  <c r="I31" i="9" a="1"/>
  <c r="AK32" i="9" a="1"/>
  <c r="CR24" i="9" a="1"/>
  <c r="CG26" i="9" a="1"/>
  <c r="BK24" i="9" a="1"/>
  <c r="AQ25" i="9" a="1"/>
  <c r="AS27" i="9" a="1"/>
  <c r="T26" i="9" a="1"/>
  <c r="O20" i="9" a="1"/>
  <c r="AV22" i="9" a="1"/>
  <c r="BQ24" i="9" a="1"/>
  <c r="BA27" i="9" a="1"/>
  <c r="K28" i="9" a="1"/>
  <c r="BW24" i="9" a="1"/>
  <c r="T22" i="9" a="1"/>
  <c r="AJ29" i="9" a="1"/>
  <c r="AS24" i="9" a="1"/>
  <c r="BM25" i="9" a="1"/>
  <c r="H29" i="9" a="1"/>
  <c r="X21" i="9" a="1"/>
  <c r="BI25" i="9" a="1"/>
  <c r="BY30" i="9" a="1"/>
  <c r="H20" i="9" a="1"/>
  <c r="AP21" i="9" a="1"/>
  <c r="BV24" i="9" a="1"/>
  <c r="BN28" i="9" a="1"/>
  <c r="AX28" i="9" a="1"/>
  <c r="AK28" i="9" a="1"/>
  <c r="AD29" i="9" a="1"/>
  <c r="Y29" i="9" a="1"/>
  <c r="CP26" i="9" a="1"/>
  <c r="CE22" i="9" a="1"/>
  <c r="AT31" i="9" a="1"/>
  <c r="BS32" i="9" a="1"/>
  <c r="BD22" i="9" a="1"/>
  <c r="AX29" i="9" a="1"/>
  <c r="S20" i="9" a="1"/>
  <c r="AO25" i="9" a="1"/>
  <c r="R24" i="9" a="1"/>
  <c r="M22" i="9" a="1"/>
  <c r="AP27" i="9" a="1"/>
  <c r="E29" i="9" a="1"/>
  <c r="CH25" i="9" a="1"/>
  <c r="AJ24" i="9" a="1"/>
  <c r="BD27" i="9" a="1"/>
  <c r="BX20" i="9" a="1"/>
  <c r="BZ27" i="9" a="1"/>
  <c r="Y24" i="9" a="1"/>
  <c r="K628" i="22"/>
  <c r="AE30" i="9" a="1"/>
  <c r="BE28" i="9" a="1"/>
  <c r="BR25" i="9" a="1"/>
  <c r="F25" i="9" a="1"/>
  <c r="N20" i="9" a="1"/>
  <c r="AL27" i="9" a="1"/>
  <c r="AX20" i="9" a="1"/>
  <c r="AV30" i="9" a="1"/>
  <c r="BG22" i="9" a="1"/>
  <c r="Y22" i="9" a="1"/>
  <c r="Y25" i="9" a="1"/>
  <c r="K1312" i="22"/>
  <c r="K27" i="9" a="1"/>
  <c r="E24" i="9" a="1"/>
  <c r="AI27" i="9" a="1"/>
  <c r="AE22" i="9" a="1"/>
  <c r="CB30" i="9" a="1"/>
  <c r="BH31" i="9" a="1"/>
  <c r="BU22" i="9" a="1"/>
  <c r="BG26" i="9" a="1"/>
  <c r="AF23" i="9" a="1"/>
  <c r="BO32" i="9" a="1"/>
  <c r="AP61" i="9" a="1"/>
  <c r="AI26" i="9" a="1"/>
  <c r="BL32" i="9" a="1"/>
  <c r="AM32" i="9" a="1"/>
  <c r="K172" i="18"/>
  <c r="AQ22" i="9" a="1"/>
  <c r="BH27" i="9" a="1"/>
  <c r="CH26" i="9" a="1"/>
  <c r="V61" i="9" a="1"/>
  <c r="E21" i="9" a="1"/>
  <c r="AX26" i="9" a="1"/>
  <c r="AK61" i="9" a="1"/>
  <c r="BO27" i="9" a="1"/>
  <c r="CG31" i="9" a="1"/>
  <c r="AV26" i="9" a="1"/>
  <c r="V32" i="9" a="1"/>
  <c r="AW61" i="9" a="1"/>
  <c r="V20" i="9" a="1"/>
  <c r="BR27" i="9" a="1"/>
  <c r="BB32" i="9" a="1"/>
  <c r="K20" i="21"/>
  <c r="K1084" i="21"/>
  <c r="I32" i="9" a="1"/>
  <c r="U24" i="9" a="1"/>
  <c r="K248" i="14"/>
  <c r="AD61" i="9" a="1"/>
  <c r="K362" i="22"/>
  <c r="BL30" i="9" a="1"/>
  <c r="AS61" i="9" a="1"/>
  <c r="BO21" i="9" a="1"/>
  <c r="G27" i="9" a="1"/>
  <c r="AP23" i="9" a="1"/>
  <c r="J32" i="9" a="1"/>
  <c r="AU32" i="9" a="1"/>
  <c r="AW29" i="9" a="1"/>
  <c r="O27" i="9" a="1"/>
  <c r="AZ23" i="9" a="1"/>
  <c r="W31" i="9" a="1"/>
  <c r="CP24" i="9" a="1"/>
  <c r="O61" i="9" a="1"/>
  <c r="BK27" i="9" a="1"/>
  <c r="K23" i="9" a="1"/>
  <c r="CJ32" i="9" a="1"/>
  <c r="K1312" i="21"/>
  <c r="BX23" i="9" a="1"/>
  <c r="AM29" i="9" a="1"/>
  <c r="CB32" i="9" a="1"/>
  <c r="AL61" i="9" a="1"/>
  <c r="BI22" i="9" a="1"/>
  <c r="AX24" i="9" a="1"/>
  <c r="AX23" i="9" a="1"/>
  <c r="BF30" i="9" a="1"/>
  <c r="BT21" i="9" a="1"/>
  <c r="CC32" i="9" a="1"/>
  <c r="K324" i="22"/>
  <c r="G31" i="9" a="1"/>
  <c r="BD23" i="9" a="1"/>
  <c r="BB28" i="9" a="1"/>
  <c r="CO29" i="9" a="1"/>
  <c r="BM28" i="9" a="1"/>
  <c r="CR23" i="9" a="1"/>
  <c r="AW31" i="9" a="1"/>
  <c r="CC25" i="9" a="1"/>
  <c r="CN25" i="9" a="1"/>
  <c r="K96" i="5"/>
  <c r="CD25" i="9" a="1"/>
  <c r="BT28" i="9" a="1"/>
  <c r="BZ25" i="9" a="1"/>
  <c r="L21" i="9" a="1"/>
  <c r="AR28" i="9" a="1"/>
  <c r="S26" i="9" a="1"/>
  <c r="AR27" i="9" a="1"/>
  <c r="AY20" i="9" a="1"/>
  <c r="CB25" i="9" a="1"/>
  <c r="BC32" i="9" a="1"/>
  <c r="R23" i="9" a="1"/>
  <c r="CF22" i="9" a="1"/>
  <c r="AH20" i="9" a="1"/>
  <c r="BH20" i="9" a="1"/>
  <c r="AM28" i="9" a="1"/>
  <c r="BN24" i="9" a="1"/>
  <c r="BB29" i="9" a="1"/>
  <c r="O25" i="9" a="1"/>
  <c r="AK25" i="9" a="1"/>
  <c r="K1692" i="22"/>
  <c r="BN21" i="9" a="1"/>
  <c r="AG20" i="9" a="1"/>
  <c r="BL23" i="9" a="1"/>
  <c r="AJ31" i="9" a="1"/>
  <c r="AA23" i="9" a="1"/>
  <c r="AX25" i="9" a="1"/>
  <c r="AH23" i="9" a="1"/>
  <c r="CD23" i="9" a="1"/>
  <c r="AO28" i="9" a="1"/>
  <c r="BG25" i="9" a="1"/>
  <c r="J24" i="9" a="1"/>
  <c r="K932" i="22"/>
  <c r="CC22" i="9" a="1"/>
  <c r="AP32" i="9" a="1"/>
  <c r="BA25" i="9" a="1"/>
  <c r="AW30" i="9" a="1"/>
  <c r="CG27" i="9" a="1"/>
  <c r="R26" i="9" a="1"/>
  <c r="AY22" i="9" a="1"/>
  <c r="K96" i="15"/>
  <c r="CC23" i="9" a="1"/>
  <c r="BK30" i="9" a="1"/>
  <c r="H22" i="9" a="1"/>
  <c r="R29" i="9" a="1"/>
  <c r="CG21" i="9" a="1"/>
  <c r="BX30" i="9" a="1"/>
  <c r="AC27" i="9" a="1"/>
  <c r="AK27" i="9" a="1"/>
  <c r="BJ31" i="9" a="1"/>
  <c r="CM24" i="9" a="1"/>
  <c r="Z25" i="9" a="1"/>
  <c r="CQ28" i="9" a="1"/>
  <c r="BX22" i="9" a="1"/>
  <c r="CF26" i="9" a="1"/>
  <c r="N31" i="9" a="1"/>
  <c r="G23" i="9" a="1"/>
  <c r="CF27" i="9" a="1"/>
  <c r="BC24" i="9" a="1"/>
  <c r="K1692" i="21"/>
  <c r="H27" i="9" a="1"/>
  <c r="BO31" i="9" a="1"/>
  <c r="V24" i="9" a="1"/>
  <c r="K666" i="21"/>
  <c r="T31" i="9" a="1"/>
  <c r="BA31" i="9" a="1"/>
  <c r="AM26" i="9" a="1"/>
  <c r="X61" i="9" a="1"/>
  <c r="O30" i="9" a="1"/>
  <c r="BE30" i="9" a="1"/>
  <c r="AN29" i="9" a="1"/>
  <c r="BQ32" i="9" a="1"/>
  <c r="CH32" i="9" a="1"/>
  <c r="CA31" i="9" a="1"/>
  <c r="AN27" i="9" a="1"/>
  <c r="BR20" i="9" a="1"/>
  <c r="CC24" i="9" a="1"/>
  <c r="AL30" i="9" a="1"/>
  <c r="P28" i="9" a="1"/>
  <c r="CL25" i="9" a="1"/>
  <c r="BN23" i="9" a="1"/>
  <c r="BL26" i="9" a="1"/>
  <c r="BK29" i="9" a="1"/>
  <c r="T29" i="9" a="1"/>
  <c r="AS30" i="9" a="1"/>
  <c r="Q22" i="9" a="1"/>
  <c r="H28" i="9" a="1"/>
  <c r="AZ26" i="9" a="1"/>
  <c r="AZ25" i="9" a="1"/>
  <c r="AB20" i="9" a="1"/>
  <c r="AA28" i="9" a="1"/>
  <c r="AH24" i="9" a="1"/>
  <c r="BX29" i="9" a="1"/>
  <c r="U29" i="9" a="1"/>
  <c r="U25" i="9" a="1"/>
  <c r="BS23" i="9" a="1"/>
  <c r="CF31" i="9" a="1"/>
  <c r="BT27" i="9" a="1"/>
  <c r="CJ24" i="9" a="1"/>
  <c r="CA24" i="9" a="1"/>
  <c r="AG31" i="9" a="1"/>
  <c r="BJ25" i="9" a="1"/>
  <c r="CL28" i="9" a="1"/>
  <c r="AI29" i="9" a="1"/>
  <c r="BY29" i="9" a="1"/>
  <c r="R30" i="9" a="1"/>
  <c r="CH21" i="9" a="1"/>
  <c r="BV27" i="9" a="1"/>
  <c r="AA22" i="9" a="1"/>
  <c r="CC28" i="9" a="1"/>
  <c r="AU29" i="9" a="1"/>
  <c r="I20" i="9" a="1"/>
  <c r="BK28" i="9" a="1"/>
  <c r="AT26" i="9" a="1"/>
  <c r="Q26" i="9" a="1"/>
  <c r="M29" i="9" a="1"/>
  <c r="F22" i="9" a="1"/>
  <c r="BC25" i="9" a="1"/>
  <c r="AT23" i="9" a="1"/>
  <c r="Z21" i="9" a="1"/>
  <c r="L29" i="9" a="1"/>
  <c r="Q20" i="9" a="1"/>
  <c r="O23" i="9" a="1"/>
  <c r="CL30" i="9" a="1"/>
  <c r="BV21" i="9" a="1"/>
  <c r="X28" i="9" a="1"/>
  <c r="CN27" i="9" a="1"/>
  <c r="BX24" i="9" a="1"/>
  <c r="AB22" i="9" a="1"/>
  <c r="CJ22" i="9" a="1"/>
  <c r="CR22" i="9" a="1"/>
  <c r="G29" i="9" a="1"/>
  <c r="CD28" i="9" a="1"/>
  <c r="AH27" i="9" a="1"/>
  <c r="CF24" i="9" a="1"/>
  <c r="CJ23" i="9" a="1"/>
  <c r="P30" i="9" a="1"/>
  <c r="K400" i="14"/>
  <c r="AL28" i="9" a="1"/>
  <c r="BJ23" i="9" a="1"/>
  <c r="AL22" i="9" a="1"/>
  <c r="AO29" i="9" a="1"/>
  <c r="AQ30" i="9" a="1"/>
  <c r="BY31" i="9" a="1"/>
  <c r="O29" i="9" a="1"/>
  <c r="CJ20" i="9" a="1"/>
  <c r="V31" i="9" a="1"/>
  <c r="CM32" i="9" a="1"/>
  <c r="V26" i="9" a="1"/>
  <c r="CH30" i="9" a="1"/>
  <c r="K134" i="18"/>
  <c r="AA27" i="9" a="1"/>
  <c r="K286" i="22"/>
  <c r="AX22" i="9" a="1"/>
  <c r="AS28" i="9" a="1"/>
  <c r="K666" i="22"/>
  <c r="CJ27" i="9" a="1"/>
  <c r="W27" i="9" a="1"/>
  <c r="H25" i="9" a="1"/>
  <c r="F32" i="9" a="1"/>
  <c r="AB31" i="9" a="1"/>
  <c r="BI24" i="9" a="1"/>
  <c r="AK21" i="9" a="1"/>
  <c r="BR22" i="9" a="1"/>
  <c r="AA61" i="9" a="1"/>
  <c r="AA21" i="9" a="1"/>
  <c r="V21" i="9" a="1"/>
  <c r="CO26" i="9" a="1"/>
  <c r="AT29" i="9" a="1"/>
  <c r="BC29" i="9" a="1"/>
  <c r="O21" i="9" a="1"/>
  <c r="AY28" i="9" a="1"/>
  <c r="K438" i="22"/>
  <c r="AU31" i="9" a="1"/>
  <c r="BI30" i="9" a="1"/>
  <c r="BL22" i="9" a="1"/>
  <c r="AH31" i="9" a="1"/>
  <c r="BS28" i="9" a="1"/>
  <c r="Q27" i="9" a="1"/>
  <c r="X29" i="9" a="1"/>
  <c r="Q21" i="9" a="1"/>
  <c r="V25" i="9" a="1"/>
  <c r="L32" i="9" a="1"/>
  <c r="K172" i="21"/>
  <c r="K96" i="22"/>
  <c r="AY29" i="9" a="1"/>
  <c r="J22" i="9" a="1"/>
  <c r="AN24" i="9" a="1"/>
  <c r="K31" i="9" a="1"/>
  <c r="BE25" i="9" a="1"/>
  <c r="K1122" i="21"/>
  <c r="BT31" i="9" a="1"/>
  <c r="CE20" i="9" a="1"/>
  <c r="BA32" i="9" a="1"/>
  <c r="AM27" i="9" a="1"/>
  <c r="F20" i="9" a="1"/>
  <c r="BL21" i="9" a="1"/>
  <c r="AW25" i="9" a="1"/>
  <c r="Z26" i="9" a="1"/>
  <c r="BF21" i="9" a="1"/>
  <c r="Q25" i="9" a="1"/>
  <c r="AJ27" i="9" a="1"/>
  <c r="BP20" i="9" a="1"/>
  <c r="BE20" i="9" a="1"/>
  <c r="P22" i="9" a="1"/>
  <c r="K172" i="14"/>
  <c r="S24" i="9" a="1"/>
  <c r="CH28" i="9" a="1"/>
  <c r="AM22" i="9" a="1"/>
  <c r="CA21" i="9" a="1"/>
  <c r="CQ22" i="9" a="1"/>
  <c r="BS27" i="9" a="1"/>
  <c r="G21" i="9" a="1"/>
  <c r="K970" i="22"/>
  <c r="K856" i="22"/>
  <c r="CO20" i="9" a="1"/>
  <c r="AG30" i="9" a="1"/>
  <c r="N23" i="9" a="1"/>
  <c r="BX28" i="9" a="1"/>
  <c r="BG29" i="9" a="1"/>
  <c r="CI21" i="9" a="1"/>
  <c r="AI22" i="9" a="1"/>
  <c r="BQ21" i="9" a="1"/>
  <c r="CM23" i="9" a="1"/>
  <c r="CI31" i="9" a="1"/>
  <c r="K210" i="15"/>
  <c r="BZ20" i="9" a="1"/>
  <c r="K20" i="13"/>
  <c r="CA23" i="9" a="1"/>
  <c r="CA28" i="9" a="1"/>
  <c r="AI24" i="9" a="1"/>
  <c r="I22" i="9" a="1"/>
  <c r="AI20" i="9" a="1"/>
  <c r="AQ26" i="9" a="1"/>
  <c r="BD29" i="9" a="1"/>
  <c r="AE29" i="9" a="1"/>
  <c r="Y31" i="9" a="1"/>
  <c r="X22" i="9" a="1"/>
  <c r="K400" i="22"/>
  <c r="AC22" i="9" a="1"/>
  <c r="BV32" i="9" a="1"/>
  <c r="P32" i="9" a="1"/>
  <c r="BN29" i="9" a="1"/>
  <c r="CR21" i="9" a="1"/>
  <c r="CL31" i="9" a="1"/>
  <c r="K134" i="5"/>
  <c r="AH22" i="9" a="1"/>
  <c r="CN22" i="9" a="1"/>
  <c r="BY25" i="9" a="1"/>
  <c r="AK22" i="9" a="1"/>
  <c r="AM61" i="9" a="1"/>
  <c r="AC26" i="9" a="1"/>
  <c r="G20" i="9" a="1"/>
  <c r="BW32" i="9" a="1"/>
  <c r="G61" i="9" a="1"/>
  <c r="O26" i="9" a="1"/>
  <c r="K20" i="22"/>
  <c r="AI28" i="9" a="1"/>
  <c r="AN20" i="9" a="1"/>
  <c r="BX27" i="9" a="1"/>
  <c r="BH25" i="9" a="1"/>
  <c r="U27" i="9" a="1"/>
  <c r="G25" i="9" a="1"/>
  <c r="BA26" i="9" a="1"/>
  <c r="BG31" i="9" a="1"/>
  <c r="CO32" i="9" a="1"/>
  <c r="BK21" i="9" a="1"/>
  <c r="M27" i="9" a="1"/>
  <c r="AT28" i="9" a="1"/>
  <c r="BU28" i="9" a="1"/>
  <c r="AI25" i="9" a="1"/>
  <c r="AT32" i="9" a="1"/>
  <c r="X23" i="9" a="1"/>
  <c r="CG24" i="9" a="1"/>
  <c r="R25" i="9" a="1"/>
  <c r="AZ20" i="9" a="1"/>
  <c r="AQ27" i="9" a="1"/>
  <c r="BB24" i="9" a="1"/>
  <c r="CQ27" i="9" a="1"/>
  <c r="K1502" i="22"/>
  <c r="CO25" i="9" a="1"/>
  <c r="U21" i="9" a="1"/>
  <c r="Z30" i="9" a="1"/>
  <c r="AT22" i="9" a="1"/>
  <c r="BM22" i="9" a="1"/>
  <c r="BI27" i="9" a="1"/>
  <c r="AV20" i="9" a="1"/>
  <c r="K210" i="5"/>
  <c r="W22" i="9" a="1"/>
  <c r="BT26" i="9" a="1"/>
  <c r="AA25" i="9" a="1"/>
  <c r="U22" i="9" a="1"/>
  <c r="CG29" i="9" a="1"/>
  <c r="CO23" i="9" a="1"/>
  <c r="CJ26" i="9" a="1"/>
  <c r="AJ23" i="9" a="1"/>
  <c r="BM20" i="9" a="1"/>
  <c r="CO27" i="9" a="1"/>
  <c r="CB21" i="9" a="1"/>
  <c r="CF20" i="9" a="1"/>
  <c r="AQ24" i="9" a="1"/>
  <c r="K704" i="14"/>
  <c r="BV29" i="9" a="1"/>
  <c r="K58" i="18"/>
  <c r="I29" i="9" a="1"/>
  <c r="M26" i="9" a="1"/>
  <c r="K590" i="14"/>
  <c r="BI31" i="9" a="1"/>
  <c r="AE27" i="9" a="1"/>
  <c r="CM21" i="9" a="1"/>
  <c r="K248" i="15"/>
  <c r="H61" i="9" a="1"/>
  <c r="AY31" i="9" a="1"/>
  <c r="AU61" i="9" a="1"/>
  <c r="CQ32" i="9" a="1"/>
  <c r="R20" i="9" a="1"/>
  <c r="E27" i="9" a="1"/>
  <c r="BG21" i="9" a="1"/>
  <c r="P21" i="9" a="1"/>
  <c r="AQ28" i="9" a="1"/>
  <c r="AO23" i="9" a="1"/>
  <c r="AO27" i="9" a="1"/>
  <c r="CA26" i="9" a="1"/>
  <c r="AL23" i="9" a="1"/>
  <c r="AG32" i="9" a="1"/>
  <c r="BU23" i="9" a="1"/>
  <c r="AT20" i="9" a="1"/>
  <c r="CI29" i="9" a="1"/>
  <c r="BC30" i="9" a="1"/>
  <c r="BO20" i="9" a="1"/>
  <c r="BB26" i="9" a="1"/>
  <c r="K1464" i="22"/>
  <c r="BT24" i="9" a="1"/>
  <c r="AA29" i="9" a="1"/>
  <c r="AG23" i="9" a="1"/>
  <c r="K1046" i="22"/>
  <c r="K1654" i="22"/>
  <c r="BY21" i="9" a="1"/>
  <c r="AH29" i="9" a="1"/>
  <c r="X24" i="9" a="1"/>
  <c r="BY27" i="9" a="1"/>
  <c r="J27" i="9" a="1"/>
  <c r="W25" i="9" a="1"/>
  <c r="BK26" i="9" a="1"/>
  <c r="BJ24" i="9" a="1"/>
  <c r="AR25" i="9" a="1"/>
  <c r="AQ29" i="9" a="1"/>
  <c r="AY23" i="9" a="1"/>
  <c r="K1616" i="22"/>
  <c r="Z27" i="9" a="1"/>
  <c r="M25" i="9" a="1"/>
  <c r="AZ32" i="9" a="1"/>
  <c r="CI28" i="9" a="1"/>
  <c r="BM32" i="9" a="1"/>
  <c r="BV25" i="9" a="1"/>
  <c r="G30" i="9" a="1"/>
  <c r="CR28" i="9" a="1"/>
  <c r="BA21" i="9" a="1"/>
  <c r="CA29" i="9" a="1"/>
  <c r="AC31" i="9" a="1"/>
  <c r="BF31" i="9" a="1"/>
  <c r="CR25" i="9" a="1"/>
  <c r="K362" i="14"/>
  <c r="K1008" i="22"/>
  <c r="BE26" i="9" a="1"/>
  <c r="AC21" i="9" a="1"/>
  <c r="BQ26" i="9" a="1"/>
  <c r="CE21" i="9" a="1"/>
  <c r="AE28" i="9" a="1"/>
  <c r="K134" i="15"/>
  <c r="Q28" i="9" a="1"/>
  <c r="CO21" i="9" a="1"/>
  <c r="BX21" i="9" a="1"/>
  <c r="BE23" i="9" a="1"/>
  <c r="K1388" i="22"/>
  <c r="U30" i="9" a="1"/>
  <c r="AS26" i="9" a="1"/>
  <c r="AU26" i="9" a="1"/>
  <c r="BH29" i="9" a="1"/>
  <c r="BR29" i="9" a="1"/>
  <c r="BS30" i="9" a="1"/>
  <c r="AE24" i="9" a="1"/>
  <c r="BJ21" i="9" a="1"/>
  <c r="BH30" i="9" a="1"/>
  <c r="AL25" i="9" a="1"/>
  <c r="AO21" i="9" a="1"/>
  <c r="J30" i="9" a="1"/>
  <c r="CE32" i="9" a="1"/>
  <c r="AN28" i="9" a="1"/>
  <c r="CA27" i="9" a="1"/>
  <c r="CQ23" i="9" a="1"/>
  <c r="BA24" i="9" a="1"/>
  <c r="AZ28" i="9" a="1"/>
  <c r="X25" i="9" a="1"/>
  <c r="AP24" i="9" a="1"/>
  <c r="CK21" i="9" a="1"/>
  <c r="BM26" i="9" a="1"/>
  <c r="BJ27" i="9" a="1"/>
  <c r="AD24" i="9" a="1"/>
  <c r="AG25" i="9" a="1"/>
  <c r="CK24" i="9" a="1"/>
  <c r="L20" i="9" a="1"/>
  <c r="F31" i="9" a="1"/>
  <c r="BJ20" i="9" a="1"/>
  <c r="CL26" i="9" a="1"/>
  <c r="CJ21" i="9" a="1"/>
  <c r="CL32" i="9" a="1"/>
  <c r="K172" i="5"/>
  <c r="CQ29" i="9" a="1"/>
  <c r="BQ25" i="9" a="1"/>
  <c r="I26" i="9" a="1"/>
  <c r="AU23" i="9" a="1"/>
  <c r="CD24" i="9" a="1"/>
  <c r="CK29" i="9" a="1"/>
  <c r="BQ20" i="9" a="1"/>
  <c r="CB20" i="9" a="1"/>
  <c r="AZ30" i="9" a="1"/>
  <c r="K1084" i="22"/>
  <c r="W28" i="9" a="1"/>
  <c r="U32" i="9" a="1"/>
  <c r="CQ31" i="9" a="1"/>
  <c r="AR22" i="9" a="1"/>
  <c r="K1426" i="22"/>
  <c r="K1616" i="21"/>
  <c r="K970" i="21"/>
  <c r="CP20" i="9" a="1"/>
  <c r="BG30" i="9" a="1"/>
  <c r="CC26" i="9" a="1"/>
  <c r="K58" i="14"/>
  <c r="AY26" i="9" a="1"/>
  <c r="K286" i="15"/>
  <c r="T21" i="9" a="1"/>
  <c r="CI25" i="9" a="1"/>
  <c r="CN29" i="9" a="1"/>
  <c r="AN23" i="9" a="1"/>
  <c r="BD21" i="9" a="1"/>
  <c r="BN25" i="9" a="1"/>
  <c r="CH31" i="9" a="1"/>
  <c r="BJ29" i="9" a="1"/>
  <c r="AW26" i="9" a="1"/>
  <c r="CM25" i="9" a="1"/>
  <c r="BE32" i="9" a="1"/>
  <c r="AG21" i="9" a="1"/>
  <c r="F24" i="9" a="1"/>
  <c r="K1540" i="22"/>
  <c r="K21" i="9" a="1"/>
  <c r="AF31" i="9" a="1"/>
  <c r="J20" i="9" a="1"/>
  <c r="R27" i="9" a="1"/>
  <c r="CK28" i="9" a="1"/>
  <c r="CA25" i="9" a="1"/>
  <c r="BC26" i="9" a="1"/>
  <c r="S21" i="9" a="1"/>
  <c r="CB28" i="9" a="1"/>
  <c r="BJ32" i="9" a="1"/>
  <c r="BD32" i="9" a="1"/>
  <c r="AL24" i="9" a="1"/>
  <c r="BN22" i="9" a="1"/>
  <c r="BJ22" i="9" a="1"/>
  <c r="AD22" i="9" a="1"/>
  <c r="CD22" i="9" a="1"/>
  <c r="CO24" i="9" a="1"/>
  <c r="CP25" i="9" a="1"/>
  <c r="AG24" i="9" a="1"/>
  <c r="P26" i="9" a="1"/>
  <c r="AV21" i="9" a="1"/>
  <c r="BH24" i="9" a="1"/>
  <c r="CN21" i="9" a="1"/>
  <c r="BC27" i="9" a="1"/>
  <c r="CG30" i="9" a="1"/>
  <c r="Z23" i="9" a="1"/>
  <c r="Z28" i="9" a="1"/>
  <c r="AB28" i="9" a="1"/>
  <c r="K590" i="22"/>
  <c r="AF22" i="9" a="1"/>
  <c r="BX31" i="9" a="1"/>
  <c r="BG28" i="9" a="1"/>
  <c r="AV28" i="9" a="1"/>
  <c r="BU20" i="9" a="1"/>
  <c r="O22" i="9" a="1"/>
  <c r="CR20" i="9" a="1"/>
  <c r="BP25" i="9" a="1"/>
  <c r="BR28" i="9" a="1"/>
  <c r="AI23" i="9" a="1"/>
  <c r="J28" i="9" a="1"/>
  <c r="CD26" i="9" a="1"/>
  <c r="AF26" i="9" a="1"/>
  <c r="W20" i="9" a="1"/>
  <c r="AN22" i="9" a="1"/>
  <c r="AM24" i="9" a="1"/>
  <c r="N29" i="9" a="1"/>
  <c r="K134" i="14"/>
  <c r="AN32" i="9" a="1"/>
  <c r="AI32" i="9" a="1"/>
  <c r="N30" i="9" a="1"/>
  <c r="AQ61" i="9" a="1"/>
  <c r="AL32" i="9" a="1"/>
  <c r="CD27" i="9" a="1"/>
  <c r="Z31" i="9" a="1"/>
  <c r="BI26" i="9" a="1"/>
  <c r="CK32" i="9" a="1"/>
  <c r="V22" i="9" a="1"/>
  <c r="BX26" i="9" a="1"/>
  <c r="AL31" i="9" a="1"/>
  <c r="AB27" i="9" a="1"/>
  <c r="CR32" i="9" a="1"/>
  <c r="BE29" i="9" a="1"/>
  <c r="N27" i="9" a="1"/>
  <c r="CB27" i="9" a="1"/>
  <c r="CE26" i="9" a="1"/>
  <c r="N26" i="9" a="1"/>
  <c r="AU24" i="9" a="1"/>
  <c r="CE30" i="9" a="1"/>
  <c r="AT21" i="9" a="1"/>
  <c r="J31" i="9" a="1"/>
  <c r="CI20" i="9" a="1"/>
  <c r="E26" i="9" a="1"/>
  <c r="BV20" i="9" a="1"/>
  <c r="AY27" i="9" a="1"/>
  <c r="CO31" i="9" a="1"/>
  <c r="AX27" i="9" a="1"/>
  <c r="Q23" i="9" a="1"/>
  <c r="N24" i="9" a="1"/>
  <c r="AP22" i="9" a="1"/>
  <c r="BM23" i="9" a="1"/>
  <c r="M23" i="9" a="1"/>
  <c r="BB21" i="9" a="1"/>
  <c r="AK24" i="9" a="1"/>
  <c r="F28" i="9" a="1"/>
  <c r="G24" i="9" a="1"/>
  <c r="CG28" i="9" a="1"/>
  <c r="AJ25" i="9" a="1"/>
  <c r="BW28" i="9" a="1"/>
  <c r="BM24" i="9" a="1"/>
  <c r="K134" i="22"/>
  <c r="CJ30" i="9" a="1"/>
  <c r="K894" i="21"/>
  <c r="G32" i="9" a="1"/>
  <c r="K20" i="15"/>
  <c r="BW31" i="9" a="1"/>
  <c r="Z32" i="9" a="1"/>
  <c r="K552" i="14"/>
  <c r="CF28" i="9" a="1"/>
  <c r="P20" i="9" a="1"/>
  <c r="CG22" i="9" a="1"/>
  <c r="CI22" i="9" a="1"/>
  <c r="CR26" i="9" a="1"/>
  <c r="BW22" i="9" a="1"/>
  <c r="BD25" i="9" a="1"/>
  <c r="P24" i="9" a="1"/>
  <c r="BE27" i="9" a="1"/>
  <c r="CM26" i="9" a="1"/>
  <c r="K780" i="22"/>
  <c r="BU29" i="9" a="1"/>
  <c r="U23" i="9" a="1"/>
  <c r="BK31" i="9" a="1"/>
  <c r="I24" i="9" a="1"/>
  <c r="BS26" i="9" a="1"/>
  <c r="Y30" i="9" a="1"/>
  <c r="CH23" i="9" a="1"/>
  <c r="BW25" i="9" a="1"/>
  <c r="CK26" i="9" a="1"/>
  <c r="T30" i="9" a="1"/>
  <c r="AS32" i="9" a="1"/>
  <c r="AY25" i="9" a="1"/>
  <c r="BC20" i="9" a="1"/>
  <c r="U26" i="9" a="1"/>
  <c r="V30" i="9" a="1"/>
  <c r="CL27" i="9" a="1"/>
  <c r="BL24" i="9" a="1"/>
  <c r="AU28" i="9" a="1"/>
  <c r="F29" i="9" a="1"/>
  <c r="AD26" i="9" a="1"/>
  <c r="BC21" i="9" a="1"/>
  <c r="T20" i="9" a="1"/>
  <c r="AJ20" i="9" a="1"/>
  <c r="L27" i="9" a="1"/>
  <c r="AT27" i="9" a="1"/>
  <c r="K818" i="21"/>
  <c r="CE28" i="9" a="1"/>
  <c r="BO22" i="9" a="1"/>
  <c r="CP27" i="9" a="1"/>
  <c r="BR24" i="9" a="1"/>
  <c r="AR23" i="9" a="1"/>
  <c r="N22" i="9" a="1"/>
  <c r="AW21" i="9" a="1"/>
  <c r="BP23" i="9" a="1"/>
  <c r="AR26" i="9" a="1"/>
  <c r="X31" i="9" a="1"/>
  <c r="BD26" i="9" a="1"/>
  <c r="K1350" i="22"/>
  <c r="AE61" i="9" a="1"/>
  <c r="CP23" i="9" a="1"/>
  <c r="CM28" i="9" a="1"/>
  <c r="BF23" i="9" a="1"/>
  <c r="U28" i="9" a="1"/>
  <c r="Y32" i="9" a="1"/>
  <c r="H21" i="9" a="1"/>
  <c r="BX25" i="9" a="1"/>
  <c r="AG29" i="9" a="1"/>
  <c r="BL27" i="9" a="1"/>
  <c r="AM20" i="9" a="1"/>
  <c r="AR21" i="9" a="1"/>
  <c r="AP31" i="9" a="1"/>
  <c r="AS20" i="9" a="1"/>
  <c r="CE24" i="9" a="1"/>
  <c r="AC23" i="9" a="1"/>
  <c r="CB31" i="9" a="1"/>
  <c r="BF28" i="9" a="1"/>
  <c r="BT30" i="9" a="1"/>
  <c r="AN30" i="9" a="1"/>
  <c r="AA26" i="9" a="1"/>
  <c r="AV27" i="9" a="1"/>
  <c r="AZ27" i="9" a="1"/>
  <c r="AJ22" i="9" a="1"/>
  <c r="H26" i="9" a="1"/>
  <c r="BM30" i="9" a="1"/>
  <c r="BA29" i="9" a="1"/>
  <c r="H23" i="9" a="1"/>
  <c r="I28" i="9" a="1"/>
  <c r="BH23" i="9" a="1"/>
  <c r="BN27" i="9" a="1"/>
  <c r="BO28" i="9" a="1"/>
  <c r="CL23" i="9" a="1"/>
  <c r="CF21" i="9" a="1"/>
  <c r="AU30" i="9" a="1"/>
  <c r="BC22" i="9" a="1"/>
  <c r="K96" i="14"/>
  <c r="BI23" i="9" a="1"/>
  <c r="T25" i="9" a="1"/>
  <c r="BW23" i="9" a="1"/>
  <c r="CO28" i="9" a="1"/>
  <c r="K25" i="9" a="1"/>
  <c r="K1122" i="22"/>
  <c r="X20" i="9" a="1"/>
  <c r="CM20" i="9" a="1"/>
  <c r="N32" i="9" a="1"/>
  <c r="K1236" i="22"/>
  <c r="BN30" i="9" a="1"/>
  <c r="K210" i="22"/>
  <c r="CO28" i="9" l="1"/>
  <c r="AO29" i="9"/>
  <c r="CK26" i="9"/>
  <c r="BW28" i="9"/>
  <c r="CO24" i="9"/>
  <c r="AF23" i="9"/>
  <c r="CJ21" i="9"/>
  <c r="L27" i="9"/>
  <c r="AL22" i="9"/>
  <c r="M25" i="9"/>
  <c r="BW23" i="9"/>
  <c r="BW25" i="9"/>
  <c r="BG26" i="9"/>
  <c r="AJ25" i="9"/>
  <c r="CD22" i="9"/>
  <c r="CL26" i="9"/>
  <c r="BJ23" i="9"/>
  <c r="BE26" i="9"/>
  <c r="AJ20" i="9"/>
  <c r="K25" i="9"/>
  <c r="BU22" i="9"/>
  <c r="T25" i="9"/>
  <c r="CG28" i="9"/>
  <c r="DC11" i="19" s="1"/>
  <c r="AL28" i="9"/>
  <c r="AD22" i="9"/>
  <c r="BJ20" i="9"/>
  <c r="BD26" i="9"/>
  <c r="BH31" i="9"/>
  <c r="T20" i="9"/>
  <c r="Z27" i="9"/>
  <c r="BI23" i="9"/>
  <c r="CH23" i="9"/>
  <c r="G24" i="9"/>
  <c r="BJ22" i="9"/>
  <c r="CB30" i="9"/>
  <c r="F31" i="9"/>
  <c r="X31" i="9"/>
  <c r="BC21" i="9"/>
  <c r="P30" i="9"/>
  <c r="AB28" i="9"/>
  <c r="AE22" i="9"/>
  <c r="F28" i="9"/>
  <c r="BN22" i="9"/>
  <c r="L20" i="9"/>
  <c r="CJ23" i="9"/>
  <c r="AR26" i="9"/>
  <c r="AD26" i="9"/>
  <c r="AY23" i="9"/>
  <c r="AI27" i="9"/>
  <c r="BC22" i="9"/>
  <c r="Z28" i="9"/>
  <c r="AK24" i="9"/>
  <c r="CF24" i="9"/>
  <c r="AL24" i="9"/>
  <c r="CK24" i="9"/>
  <c r="BP23" i="9"/>
  <c r="E24" i="9"/>
  <c r="AQ29" i="9"/>
  <c r="AU30" i="9"/>
  <c r="AH27" i="9"/>
  <c r="Y30" i="9"/>
  <c r="BB21" i="9"/>
  <c r="BD32" i="9"/>
  <c r="K27" i="9"/>
  <c r="AG25" i="9"/>
  <c r="AW21" i="9"/>
  <c r="F29" i="9"/>
  <c r="CD28" i="9"/>
  <c r="AR25" i="9"/>
  <c r="CF21" i="9"/>
  <c r="Z23" i="9"/>
  <c r="M23" i="9"/>
  <c r="BJ32" i="9"/>
  <c r="AD24" i="9"/>
  <c r="G29" i="9"/>
  <c r="N22" i="9"/>
  <c r="AZ30" i="9"/>
  <c r="BJ24" i="9"/>
  <c r="Y25" i="9"/>
  <c r="CL23" i="9"/>
  <c r="BS26" i="9"/>
  <c r="BM23" i="9"/>
  <c r="CR22" i="9"/>
  <c r="CB28" i="9"/>
  <c r="BJ27" i="9"/>
  <c r="AR23" i="9"/>
  <c r="Y22" i="9"/>
  <c r="AU28" i="9"/>
  <c r="BK26" i="9"/>
  <c r="BO28" i="9"/>
  <c r="CJ22" i="9"/>
  <c r="CG30" i="9"/>
  <c r="DC13" i="19" s="1"/>
  <c r="AP22" i="9"/>
  <c r="S21" i="9"/>
  <c r="BG22" i="9"/>
  <c r="BM26" i="9"/>
  <c r="BR24" i="9"/>
  <c r="BL24" i="9"/>
  <c r="AB22" i="9"/>
  <c r="W25" i="9"/>
  <c r="BN27" i="9"/>
  <c r="I24" i="9"/>
  <c r="AV30" i="9"/>
  <c r="N24" i="9"/>
  <c r="BC26" i="9"/>
  <c r="CK21" i="9"/>
  <c r="BX24" i="9"/>
  <c r="CP27" i="9"/>
  <c r="CB20" i="9"/>
  <c r="J27" i="9"/>
  <c r="AX20" i="9"/>
  <c r="BH23" i="9"/>
  <c r="BC27" i="9"/>
  <c r="Q23" i="9"/>
  <c r="CN27" i="9"/>
  <c r="CA25" i="9"/>
  <c r="AP24" i="9"/>
  <c r="BO22" i="9"/>
  <c r="AL27" i="9"/>
  <c r="BQ20" i="9"/>
  <c r="BY27" i="9"/>
  <c r="I28" i="9"/>
  <c r="X28" i="9"/>
  <c r="BK31" i="9"/>
  <c r="AX27" i="9"/>
  <c r="CK28" i="9"/>
  <c r="N20" i="9"/>
  <c r="X25" i="9"/>
  <c r="CE28" i="9"/>
  <c r="CL27" i="9"/>
  <c r="BV21" i="9"/>
  <c r="X24" i="9"/>
  <c r="H23" i="9"/>
  <c r="F25" i="9"/>
  <c r="CN21" i="9"/>
  <c r="CO31" i="9"/>
  <c r="R27" i="9"/>
  <c r="CL30" i="9"/>
  <c r="AY22" i="9"/>
  <c r="AZ28" i="9"/>
  <c r="BR25" i="9"/>
  <c r="CK29" i="9"/>
  <c r="AH29" i="9"/>
  <c r="BA29" i="9"/>
  <c r="O23" i="9"/>
  <c r="R26" i="9"/>
  <c r="U23" i="9"/>
  <c r="AY27" i="9"/>
  <c r="BE28" i="9"/>
  <c r="J20" i="9"/>
  <c r="BA24" i="9"/>
  <c r="N29" i="9"/>
  <c r="Q20" i="9"/>
  <c r="CG27" i="9"/>
  <c r="DC10" i="19" s="1"/>
  <c r="V30" i="9"/>
  <c r="BY21" i="9"/>
  <c r="AE30" i="9"/>
  <c r="BM30" i="9"/>
  <c r="BH24" i="9"/>
  <c r="BV20" i="9"/>
  <c r="L29" i="9"/>
  <c r="AW30" i="9"/>
  <c r="AF31" i="9"/>
  <c r="CQ23" i="9"/>
  <c r="AM24" i="9"/>
  <c r="U26" i="9"/>
  <c r="Z21" i="9"/>
  <c r="BA25" i="9"/>
  <c r="H26" i="9"/>
  <c r="AV21" i="9"/>
  <c r="Y24" i="9"/>
  <c r="E26" i="9"/>
  <c r="K21" i="9"/>
  <c r="CA27" i="9"/>
  <c r="AT23" i="9"/>
  <c r="AP32" i="9"/>
  <c r="CD24" i="9"/>
  <c r="BZ27" i="9"/>
  <c r="AJ22" i="9"/>
  <c r="BU29" i="9"/>
  <c r="BC25" i="9"/>
  <c r="CC22" i="9"/>
  <c r="CI20" i="9"/>
  <c r="BX20" i="9"/>
  <c r="AN28" i="9"/>
  <c r="AN22" i="9"/>
  <c r="BC20" i="9"/>
  <c r="F22" i="9"/>
  <c r="AG23" i="9"/>
  <c r="AZ27" i="9"/>
  <c r="BD27" i="9"/>
  <c r="P26" i="9"/>
  <c r="J31" i="9"/>
  <c r="CL32" i="9"/>
  <c r="M29" i="9"/>
  <c r="J24" i="9"/>
  <c r="CE32" i="9"/>
  <c r="AR22" i="9"/>
  <c r="AJ24" i="9"/>
  <c r="AU23" i="9"/>
  <c r="AA29" i="9"/>
  <c r="AV27" i="9"/>
  <c r="Q26" i="9"/>
  <c r="BG25" i="9"/>
  <c r="AG24" i="9"/>
  <c r="AT21" i="9"/>
  <c r="CH25" i="9"/>
  <c r="J30" i="9"/>
  <c r="W20" i="9"/>
  <c r="AT26" i="9"/>
  <c r="AO28" i="9"/>
  <c r="AY25" i="9"/>
  <c r="BT24" i="9"/>
  <c r="E29" i="9"/>
  <c r="AA26" i="9"/>
  <c r="CP25" i="9"/>
  <c r="BK28" i="9"/>
  <c r="CD23" i="9"/>
  <c r="CE30" i="9"/>
  <c r="F24" i="9"/>
  <c r="AP27" i="9"/>
  <c r="CM21" i="9"/>
  <c r="AO21" i="9"/>
  <c r="I20" i="9"/>
  <c r="AH23" i="9"/>
  <c r="CQ31" i="9"/>
  <c r="I26" i="9"/>
  <c r="M22" i="9"/>
  <c r="AE27" i="9"/>
  <c r="X22" i="9"/>
  <c r="AU29" i="9"/>
  <c r="AX25" i="9"/>
  <c r="AN30" i="9"/>
  <c r="R24" i="9"/>
  <c r="BI31" i="9"/>
  <c r="Y31" i="9"/>
  <c r="AU24" i="9"/>
  <c r="CC28" i="9"/>
  <c r="AA23" i="9"/>
  <c r="AG21" i="9"/>
  <c r="AL25" i="9"/>
  <c r="AO25" i="9"/>
  <c r="AE29" i="9"/>
  <c r="AF26" i="9"/>
  <c r="AA22" i="9"/>
  <c r="AJ31" i="9"/>
  <c r="AS32" i="9"/>
  <c r="BB26" i="9"/>
  <c r="S20" i="9"/>
  <c r="M26" i="9"/>
  <c r="BD29" i="9"/>
  <c r="BT30" i="9"/>
  <c r="BV27" i="9"/>
  <c r="BL23" i="9"/>
  <c r="CM26" i="9"/>
  <c r="N26" i="9"/>
  <c r="AX29" i="9"/>
  <c r="I29" i="9"/>
  <c r="AQ26" i="9"/>
  <c r="BE32" i="9"/>
  <c r="CH21" i="9"/>
  <c r="AG20" i="9"/>
  <c r="BH30" i="9"/>
  <c r="U32" i="9"/>
  <c r="BD22" i="9"/>
  <c r="AI20" i="9"/>
  <c r="BQ25" i="9"/>
  <c r="R30" i="9"/>
  <c r="BN21" i="9"/>
  <c r="BO20" i="9"/>
  <c r="BF28" i="9"/>
  <c r="BS32" i="9"/>
  <c r="BV29" i="9"/>
  <c r="I22" i="9"/>
  <c r="BE27" i="9"/>
  <c r="BY29" i="9"/>
  <c r="CE26" i="9"/>
  <c r="CM25" i="9"/>
  <c r="AT31" i="9"/>
  <c r="AI24" i="9"/>
  <c r="BJ21" i="9"/>
  <c r="AI29" i="9"/>
  <c r="AK25" i="9"/>
  <c r="CD26" i="9"/>
  <c r="T30" i="9"/>
  <c r="CE22" i="9"/>
  <c r="AQ24" i="9"/>
  <c r="CA28" i="9"/>
  <c r="BC30" i="9"/>
  <c r="CL28" i="9"/>
  <c r="O25" i="9"/>
  <c r="CB31" i="9"/>
  <c r="P24" i="9"/>
  <c r="CP26" i="9"/>
  <c r="CF20" i="9"/>
  <c r="CA23" i="9"/>
  <c r="CB27" i="9"/>
  <c r="BJ25" i="9"/>
  <c r="BB29" i="9"/>
  <c r="AW26" i="9"/>
  <c r="AE24" i="9"/>
  <c r="Y29" i="9"/>
  <c r="CB21" i="9"/>
  <c r="J28" i="9"/>
  <c r="AG31" i="9"/>
  <c r="BN24" i="9"/>
  <c r="CQ29" i="9"/>
  <c r="CI29" i="9"/>
  <c r="AD29" i="9"/>
  <c r="CO27" i="9"/>
  <c r="BZ20" i="9"/>
  <c r="AC23" i="9"/>
  <c r="CA24" i="9"/>
  <c r="AM28" i="9"/>
  <c r="BD25" i="9"/>
  <c r="N27" i="9"/>
  <c r="AK28" i="9"/>
  <c r="BM20" i="9"/>
  <c r="BJ29" i="9"/>
  <c r="CJ24" i="9"/>
  <c r="BH20" i="9"/>
  <c r="BS30" i="9"/>
  <c r="AI23" i="9"/>
  <c r="AX28" i="9"/>
  <c r="AJ23" i="9"/>
  <c r="CI31" i="9"/>
  <c r="BT27" i="9"/>
  <c r="AH20" i="9"/>
  <c r="AT20" i="9"/>
  <c r="CE24" i="9"/>
  <c r="BN28" i="9"/>
  <c r="CJ26" i="9"/>
  <c r="CM23" i="9"/>
  <c r="BW22" i="9"/>
  <c r="CF31" i="9"/>
  <c r="BU24" i="9"/>
  <c r="CF22" i="9"/>
  <c r="BE29" i="9"/>
  <c r="CH31" i="9"/>
  <c r="BV24" i="9"/>
  <c r="CO23" i="9"/>
  <c r="BQ21" i="9"/>
  <c r="BR29" i="9"/>
  <c r="V27" i="9"/>
  <c r="BS23" i="9"/>
  <c r="R23" i="9"/>
  <c r="W28" i="9"/>
  <c r="N32" i="9"/>
  <c r="AP21" i="9"/>
  <c r="CG29" i="9"/>
  <c r="DC12" i="19" s="1"/>
  <c r="AI22" i="9"/>
  <c r="CP29" i="9"/>
  <c r="BU23" i="9"/>
  <c r="U25" i="9"/>
  <c r="BC32" i="9"/>
  <c r="AS20" i="9"/>
  <c r="CR26" i="9"/>
  <c r="H20" i="9"/>
  <c r="U22" i="9"/>
  <c r="CN23" i="9"/>
  <c r="CI21" i="9"/>
  <c r="CR32" i="9"/>
  <c r="U29" i="9"/>
  <c r="CB25" i="9"/>
  <c r="BN25" i="9"/>
  <c r="BH29" i="9"/>
  <c r="BY30" i="9"/>
  <c r="AQ23" i="9"/>
  <c r="AA25" i="9"/>
  <c r="BG29" i="9"/>
  <c r="BR28" i="9"/>
  <c r="BX29" i="9"/>
  <c r="AY20" i="9"/>
  <c r="CM20" i="9"/>
  <c r="AG32" i="9"/>
  <c r="AA20" i="9"/>
  <c r="BI25" i="9"/>
  <c r="BT26" i="9"/>
  <c r="BX28" i="9"/>
  <c r="AP31" i="9"/>
  <c r="AH24" i="9"/>
  <c r="AR27" i="9"/>
  <c r="AG26" i="9"/>
  <c r="AH28" i="9"/>
  <c r="CI22" i="9"/>
  <c r="AB27" i="9"/>
  <c r="X21" i="9"/>
  <c r="W22" i="9"/>
  <c r="N23" i="9"/>
  <c r="BD21" i="9"/>
  <c r="AZ29" i="9"/>
  <c r="AA28" i="9"/>
  <c r="S26" i="9"/>
  <c r="AU26" i="9"/>
  <c r="BP25" i="9"/>
  <c r="H29" i="9"/>
  <c r="BV28" i="9"/>
  <c r="AK20" i="9"/>
  <c r="AG30" i="9"/>
  <c r="X20" i="9"/>
  <c r="AB20" i="9"/>
  <c r="AR28" i="9"/>
  <c r="AL23" i="9"/>
  <c r="AR21" i="9"/>
  <c r="AG28" i="9"/>
  <c r="BQ22" i="9"/>
  <c r="BM25" i="9"/>
  <c r="AV20" i="9"/>
  <c r="CO20" i="9"/>
  <c r="CG22" i="9"/>
  <c r="DC5" i="19" s="1"/>
  <c r="AZ25" i="9"/>
  <c r="L21" i="9"/>
  <c r="BB25" i="9"/>
  <c r="Y20" i="9"/>
  <c r="AL31" i="9"/>
  <c r="AN23" i="9"/>
  <c r="AS24" i="9"/>
  <c r="BI27" i="9"/>
  <c r="AS26" i="9"/>
  <c r="BN20" i="9"/>
  <c r="BP24" i="9"/>
  <c r="AZ26" i="9"/>
  <c r="BZ25" i="9"/>
  <c r="CR20" i="9"/>
  <c r="AJ29" i="9"/>
  <c r="BM22" i="9"/>
  <c r="L25" i="9"/>
  <c r="BY26" i="9"/>
  <c r="CA26" i="9"/>
  <c r="H28" i="9"/>
  <c r="BT28" i="9"/>
  <c r="AM20" i="9"/>
  <c r="P20" i="9"/>
  <c r="BH32" i="9"/>
  <c r="Y21" i="9"/>
  <c r="T22" i="9"/>
  <c r="AT22" i="9"/>
  <c r="G21" i="9"/>
  <c r="BX26" i="9"/>
  <c r="Q22" i="9"/>
  <c r="CD25" i="9"/>
  <c r="BK23" i="9"/>
  <c r="BS25" i="9"/>
  <c r="CN29" i="9"/>
  <c r="U30" i="9"/>
  <c r="BW24" i="9"/>
  <c r="Z30" i="9"/>
  <c r="BS27" i="9"/>
  <c r="O22" i="9"/>
  <c r="CA22" i="9"/>
  <c r="AS30" i="9"/>
  <c r="CR25" i="9"/>
  <c r="AO27" i="9"/>
  <c r="K28" i="9"/>
  <c r="U21" i="9"/>
  <c r="BM27" i="9"/>
  <c r="AB21" i="9"/>
  <c r="CQ22" i="9"/>
  <c r="BL27" i="9"/>
  <c r="T29" i="9"/>
  <c r="CN25" i="9"/>
  <c r="CF28" i="9"/>
  <c r="V22" i="9"/>
  <c r="CR29" i="9"/>
  <c r="AD25" i="9"/>
  <c r="BA27" i="9"/>
  <c r="CO25" i="9"/>
  <c r="CA21" i="9"/>
  <c r="CI25" i="9"/>
  <c r="BK29" i="9"/>
  <c r="CC25" i="9"/>
  <c r="BA23" i="9"/>
  <c r="BU20" i="9"/>
  <c r="BQ24" i="9"/>
  <c r="AM22" i="9"/>
  <c r="BF31" i="9"/>
  <c r="BF20" i="9"/>
  <c r="AQ31" i="9"/>
  <c r="BL26" i="9"/>
  <c r="AW31" i="9"/>
  <c r="AO23" i="9"/>
  <c r="AG29" i="9"/>
  <c r="AV22" i="9"/>
  <c r="CQ27" i="9"/>
  <c r="M20" i="9"/>
  <c r="I21" i="9"/>
  <c r="CH28" i="9"/>
  <c r="BN23" i="9"/>
  <c r="CR23" i="9"/>
  <c r="CK32" i="9"/>
  <c r="T21" i="9"/>
  <c r="BL25" i="9"/>
  <c r="AV24" i="9"/>
  <c r="O20" i="9"/>
  <c r="BB24" i="9"/>
  <c r="S24" i="9"/>
  <c r="BE23" i="9"/>
  <c r="CL25" i="9"/>
  <c r="BM28" i="9"/>
  <c r="BW26" i="9"/>
  <c r="AM21" i="9"/>
  <c r="AC31" i="9"/>
  <c r="T26" i="9"/>
  <c r="AQ27" i="9"/>
  <c r="AQ28" i="9"/>
  <c r="M32" i="9"/>
  <c r="BG27" i="9"/>
  <c r="P28" i="9"/>
  <c r="CO29" i="9"/>
  <c r="BX25" i="9"/>
  <c r="Z32" i="9"/>
  <c r="AS27" i="9"/>
  <c r="AZ20" i="9"/>
  <c r="BJ26" i="9"/>
  <c r="BV23" i="9"/>
  <c r="P22" i="9"/>
  <c r="BI26" i="9"/>
  <c r="AL30" i="9"/>
  <c r="BB28" i="9"/>
  <c r="AY24" i="9"/>
  <c r="J26" i="9"/>
  <c r="BX21" i="9"/>
  <c r="AO30" i="9"/>
  <c r="AQ25" i="9"/>
  <c r="R25" i="9"/>
  <c r="L22" i="9"/>
  <c r="AW23" i="9"/>
  <c r="AV31" i="9"/>
  <c r="BE20" i="9"/>
  <c r="AV28" i="9"/>
  <c r="AR31" i="9"/>
  <c r="CC24" i="9"/>
  <c r="BD23" i="9"/>
  <c r="AW20" i="9"/>
  <c r="BE21" i="9"/>
  <c r="AJ28" i="9"/>
  <c r="CA29" i="9"/>
  <c r="P21" i="9"/>
  <c r="CG23" i="9"/>
  <c r="DC6" i="19" s="1"/>
  <c r="BK24" i="9"/>
  <c r="CG24" i="9"/>
  <c r="DC7" i="19" s="1"/>
  <c r="CN32" i="9"/>
  <c r="CM29" i="9"/>
  <c r="BP20" i="9"/>
  <c r="H21" i="9"/>
  <c r="BG20" i="9"/>
  <c r="BR20" i="9"/>
  <c r="G31" i="9"/>
  <c r="AP20" i="9"/>
  <c r="BF29" i="9"/>
  <c r="BO23" i="9"/>
  <c r="BW31" i="9"/>
  <c r="Z31" i="9"/>
  <c r="W32" i="9"/>
  <c r="CG26" i="9"/>
  <c r="DC9" i="19" s="1"/>
  <c r="X23" i="9"/>
  <c r="BW20" i="9"/>
  <c r="Z29" i="9"/>
  <c r="AO20" i="9"/>
  <c r="AJ27" i="9"/>
  <c r="AY26" i="9"/>
  <c r="E25" i="9"/>
  <c r="AN27" i="9"/>
  <c r="AU27" i="9"/>
  <c r="N21" i="9"/>
  <c r="I27" i="9"/>
  <c r="CO21" i="9"/>
  <c r="BG28" i="9"/>
  <c r="AB23" i="9"/>
  <c r="CR24" i="9"/>
  <c r="AT32" i="9"/>
  <c r="E30" i="9"/>
  <c r="CD20" i="9"/>
  <c r="AD21" i="9"/>
  <c r="Q25" i="9"/>
  <c r="BA21" i="9"/>
  <c r="BS24" i="9"/>
  <c r="CA31" i="9"/>
  <c r="CC32" i="9"/>
  <c r="BZ29" i="9"/>
  <c r="K24" i="9"/>
  <c r="T28" i="9"/>
  <c r="BG21" i="9"/>
  <c r="Y32" i="9"/>
  <c r="BU26" i="9"/>
  <c r="AK32" i="9"/>
  <c r="AI25" i="9"/>
  <c r="BE31" i="9"/>
  <c r="O31" i="9"/>
  <c r="N28" i="9"/>
  <c r="BF21" i="9"/>
  <c r="K14" i="15"/>
  <c r="AW28" i="9"/>
  <c r="CH32" i="9"/>
  <c r="BT21" i="9"/>
  <c r="AF29" i="9"/>
  <c r="BW21" i="9"/>
  <c r="BF27" i="9"/>
  <c r="CD27" i="9"/>
  <c r="I23" i="9"/>
  <c r="I31" i="9"/>
  <c r="BU28" i="9"/>
  <c r="AC30" i="9"/>
  <c r="BK22" i="9"/>
  <c r="AF24" i="9"/>
  <c r="Z26" i="9"/>
  <c r="Q28" i="9"/>
  <c r="Z20" i="9"/>
  <c r="BQ32" i="9"/>
  <c r="BF30" i="9"/>
  <c r="BF24" i="9"/>
  <c r="AN31" i="9"/>
  <c r="Q29" i="9"/>
  <c r="BX31" i="9"/>
  <c r="CR28" i="9"/>
  <c r="W29" i="9"/>
  <c r="AU20" i="9"/>
  <c r="AT28" i="9"/>
  <c r="P31" i="9"/>
  <c r="BQ28" i="9"/>
  <c r="BF26" i="9"/>
  <c r="AW25" i="9"/>
  <c r="E27" i="9"/>
  <c r="AP28" i="9"/>
  <c r="AN29" i="9"/>
  <c r="AX23" i="9"/>
  <c r="AD30" i="9"/>
  <c r="L24" i="9"/>
  <c r="U28" i="9"/>
  <c r="G32" i="9"/>
  <c r="AY30" i="9"/>
  <c r="AN21" i="9"/>
  <c r="M27" i="9"/>
  <c r="CQ26" i="9"/>
  <c r="K20" i="9"/>
  <c r="BK20" i="9"/>
  <c r="BL21" i="9"/>
  <c r="AL32" i="9"/>
  <c r="E31" i="9"/>
  <c r="BE30" i="9"/>
  <c r="AX24" i="9"/>
  <c r="S29" i="9"/>
  <c r="BQ27" i="9"/>
  <c r="CC26" i="9"/>
  <c r="BK32" i="9"/>
  <c r="BY32" i="9"/>
  <c r="BK21" i="9"/>
  <c r="AI21" i="9"/>
  <c r="BZ26" i="9"/>
  <c r="BH28" i="9"/>
  <c r="F20" i="9"/>
  <c r="BN30" i="9"/>
  <c r="AD20" i="9"/>
  <c r="O30" i="9"/>
  <c r="BI22" i="9"/>
  <c r="S28" i="9"/>
  <c r="AD28" i="9"/>
  <c r="F23" i="9"/>
  <c r="G30" i="9"/>
  <c r="CQ24" i="9"/>
  <c r="R20" i="9"/>
  <c r="BU32" i="9"/>
  <c r="AV23" i="9"/>
  <c r="BZ32" i="9"/>
  <c r="AE20" i="9"/>
  <c r="CO32" i="9"/>
  <c r="CF30" i="9"/>
  <c r="CK30" i="9"/>
  <c r="AM27" i="9"/>
  <c r="BF23" i="9"/>
  <c r="AD32" i="9"/>
  <c r="AO61" i="9"/>
  <c r="X61" i="9"/>
  <c r="AL61" i="9"/>
  <c r="E61" i="9"/>
  <c r="AB61" i="9"/>
  <c r="AQ61" i="9"/>
  <c r="BL20" i="9"/>
  <c r="CB23" i="9"/>
  <c r="BG31" i="9"/>
  <c r="Y28" i="9"/>
  <c r="CM31" i="9"/>
  <c r="AW22" i="9"/>
  <c r="BA32" i="9"/>
  <c r="CM30" i="9"/>
  <c r="CR27" i="9"/>
  <c r="CO26" i="9"/>
  <c r="AM26" i="9"/>
  <c r="E32" i="9"/>
  <c r="L26" i="9"/>
  <c r="CB32" i="9"/>
  <c r="CI30" i="9"/>
  <c r="BM21" i="9"/>
  <c r="BG30" i="9"/>
  <c r="AE28" i="9"/>
  <c r="BP31" i="9"/>
  <c r="BZ22" i="9"/>
  <c r="CP28" i="9"/>
  <c r="V23" i="9"/>
  <c r="CK22" i="9"/>
  <c r="CR31" i="9"/>
  <c r="BA26" i="9"/>
  <c r="CE20" i="9"/>
  <c r="I25" i="9"/>
  <c r="Z24" i="9"/>
  <c r="V21" i="9"/>
  <c r="AW32" i="9"/>
  <c r="AZ31" i="9"/>
  <c r="BA31" i="9"/>
  <c r="AM29" i="9"/>
  <c r="T27" i="9"/>
  <c r="BB27" i="9"/>
  <c r="AR30" i="9"/>
  <c r="BG23" i="9"/>
  <c r="AO22" i="9"/>
  <c r="BV25" i="9"/>
  <c r="H30" i="9"/>
  <c r="CP21" i="9"/>
  <c r="V28" i="9"/>
  <c r="AP30" i="9"/>
  <c r="G25" i="9"/>
  <c r="AT30" i="9"/>
  <c r="AF25" i="9"/>
  <c r="BT31" i="9"/>
  <c r="AA21" i="9"/>
  <c r="BR23" i="9"/>
  <c r="Z22" i="9"/>
  <c r="BH21" i="9"/>
  <c r="T31" i="9"/>
  <c r="E20" i="9"/>
  <c r="P27" i="9"/>
  <c r="BX23" i="9"/>
  <c r="CQ32" i="9"/>
  <c r="BZ28" i="9"/>
  <c r="AJ32" i="9"/>
  <c r="AQ21" i="9"/>
  <c r="CM28" i="9"/>
  <c r="BS31" i="9"/>
  <c r="AX30" i="9"/>
  <c r="AH30" i="9"/>
  <c r="U27" i="9"/>
  <c r="Z61" i="9"/>
  <c r="AA61" i="9"/>
  <c r="AG61" i="9"/>
  <c r="BB23" i="9"/>
  <c r="CJ30" i="9"/>
  <c r="AY21" i="9"/>
  <c r="BN32" i="9"/>
  <c r="AV29" i="9"/>
  <c r="Y26" i="9"/>
  <c r="BT29" i="9"/>
  <c r="BH25" i="9"/>
  <c r="BE25" i="9"/>
  <c r="CP22" i="9"/>
  <c r="K30" i="9"/>
  <c r="BR22" i="9"/>
  <c r="CE27" i="9"/>
  <c r="AV32" i="9"/>
  <c r="V24" i="9"/>
  <c r="CJ32" i="9"/>
  <c r="AD27" i="9"/>
  <c r="AS29" i="9"/>
  <c r="BR31" i="9"/>
  <c r="N30" i="9"/>
  <c r="CN30" i="9"/>
  <c r="BA20" i="9"/>
  <c r="AM32" i="9"/>
  <c r="AN25" i="9"/>
  <c r="K22" i="9"/>
  <c r="T24" i="9"/>
  <c r="BM31" i="9"/>
  <c r="BX27" i="9"/>
  <c r="CN31" i="9"/>
  <c r="F26" i="9"/>
  <c r="K31" i="9"/>
  <c r="AK21" i="9"/>
  <c r="BP26" i="9"/>
  <c r="BR26" i="9"/>
  <c r="BO31" i="9"/>
  <c r="AU21" i="9"/>
  <c r="AA24" i="9"/>
  <c r="K23" i="9"/>
  <c r="CP20" i="9"/>
  <c r="F27" i="9"/>
  <c r="Y27" i="9"/>
  <c r="BK25" i="9"/>
  <c r="BL32" i="9"/>
  <c r="AX32" i="9"/>
  <c r="AF28" i="9"/>
  <c r="L30" i="9"/>
  <c r="AN20" i="9"/>
  <c r="AS31" i="9"/>
  <c r="CH27" i="9"/>
  <c r="BG24" i="9"/>
  <c r="AN24" i="9"/>
  <c r="AT24" i="9"/>
  <c r="BQ31" i="9"/>
  <c r="BI24" i="9"/>
  <c r="H27" i="9"/>
  <c r="BC31" i="9"/>
  <c r="CJ29" i="9"/>
  <c r="H31" i="9"/>
  <c r="BK27" i="9"/>
  <c r="BI32" i="9"/>
  <c r="AM30" i="9"/>
  <c r="CE21" i="9"/>
  <c r="AI26" i="9"/>
  <c r="BH22" i="9"/>
  <c r="X32" i="9"/>
  <c r="AK26" i="9"/>
  <c r="BZ24" i="9"/>
  <c r="BT20" i="9"/>
  <c r="P25" i="9"/>
  <c r="AI28" i="9"/>
  <c r="J22" i="9"/>
  <c r="BD28" i="9"/>
  <c r="BS22" i="9"/>
  <c r="BP32" i="9"/>
  <c r="AB31" i="9"/>
  <c r="AK31" i="9"/>
  <c r="L23" i="9"/>
  <c r="O61" i="9"/>
  <c r="AV61" i="9"/>
  <c r="AJ61" i="9"/>
  <c r="AP61" i="9"/>
  <c r="R61" i="9"/>
  <c r="K14" i="18"/>
  <c r="K14" i="22"/>
  <c r="I30" i="9"/>
  <c r="M31" i="9"/>
  <c r="AY29" i="9"/>
  <c r="F32" i="9"/>
  <c r="BD30" i="9"/>
  <c r="AR24" i="9"/>
  <c r="BC24" i="9"/>
  <c r="CJ31" i="9"/>
  <c r="CM27" i="9"/>
  <c r="CP24" i="9"/>
  <c r="BM32" i="9"/>
  <c r="AO26" i="9"/>
  <c r="O32" i="9"/>
  <c r="AG22" i="9"/>
  <c r="BO32" i="9"/>
  <c r="S30" i="9"/>
  <c r="AA30" i="9"/>
  <c r="O26" i="9"/>
  <c r="AF32" i="9"/>
  <c r="BO24" i="9"/>
  <c r="CB24" i="9"/>
  <c r="CN20" i="9"/>
  <c r="CL22" i="9"/>
  <c r="H25" i="9"/>
  <c r="CF27" i="9"/>
  <c r="AW27" i="9"/>
  <c r="Q32" i="9"/>
  <c r="W31" i="9"/>
  <c r="K14" i="5"/>
  <c r="AU61" i="9"/>
  <c r="K14" i="21"/>
  <c r="Q61" i="9"/>
  <c r="AR61" i="9"/>
  <c r="G61" i="9"/>
  <c r="F21" i="9"/>
  <c r="AM31" i="9"/>
  <c r="BP21" i="9"/>
  <c r="W27" i="9"/>
  <c r="BT23" i="9"/>
  <c r="G23" i="9"/>
  <c r="AZ23" i="9"/>
  <c r="W24" i="9"/>
  <c r="CF25" i="9"/>
  <c r="E28" i="9"/>
  <c r="CP23" i="9"/>
  <c r="CK23" i="9"/>
  <c r="CN26" i="9"/>
  <c r="BB32" i="9"/>
  <c r="U31" i="9"/>
  <c r="AX31" i="9"/>
  <c r="BQ23" i="9"/>
  <c r="BO26" i="9"/>
  <c r="BW32" i="9"/>
  <c r="BO25" i="9"/>
  <c r="AE25" i="9"/>
  <c r="L32" i="9"/>
  <c r="CJ27" i="9"/>
  <c r="CA32" i="9"/>
  <c r="BB22" i="9"/>
  <c r="CJ25" i="9"/>
  <c r="N31" i="9"/>
  <c r="AJ30" i="9"/>
  <c r="BV30" i="9"/>
  <c r="O27" i="9"/>
  <c r="BU30" i="9"/>
  <c r="CE29" i="9"/>
  <c r="M30" i="9"/>
  <c r="BR27" i="9"/>
  <c r="L31" i="9"/>
  <c r="AL26" i="9"/>
  <c r="J23" i="9"/>
  <c r="G20" i="9"/>
  <c r="BZ31" i="9"/>
  <c r="AR32" i="9"/>
  <c r="V25" i="9"/>
  <c r="BT32" i="9"/>
  <c r="CA30" i="9"/>
  <c r="CF26" i="9"/>
  <c r="T32" i="9"/>
  <c r="AW29" i="9"/>
  <c r="AC32" i="9"/>
  <c r="CI27" i="9"/>
  <c r="AI32" i="9"/>
  <c r="V20" i="9"/>
  <c r="BS20" i="9"/>
  <c r="BB31" i="9"/>
  <c r="Q30" i="9"/>
  <c r="BP30" i="9"/>
  <c r="CD21" i="9"/>
  <c r="AE21" i="9"/>
  <c r="AC26" i="9"/>
  <c r="Q21" i="9"/>
  <c r="AS22" i="9"/>
  <c r="BW27" i="9"/>
  <c r="BL29" i="9"/>
  <c r="AS28" i="9"/>
  <c r="BR30" i="9"/>
  <c r="M21" i="9"/>
  <c r="BX22" i="9"/>
  <c r="AU32" i="9"/>
  <c r="AO32" i="9"/>
  <c r="BJ30" i="9"/>
  <c r="M61" i="9"/>
  <c r="AW61" i="9"/>
  <c r="Y61" i="9"/>
  <c r="AC61" i="9"/>
  <c r="AN61" i="9"/>
  <c r="AM61" i="9"/>
  <c r="L61" i="9"/>
  <c r="X29" i="9"/>
  <c r="AX22" i="9"/>
  <c r="S22" i="9"/>
  <c r="CD30" i="9"/>
  <c r="CE25" i="9"/>
  <c r="CQ28" i="9"/>
  <c r="E22" i="9"/>
  <c r="BS21" i="9"/>
  <c r="J32" i="9"/>
  <c r="BQ26" i="9"/>
  <c r="CK20" i="9"/>
  <c r="AE23" i="9"/>
  <c r="BU27" i="9"/>
  <c r="V32" i="9"/>
  <c r="CD32" i="9"/>
  <c r="BC28" i="9"/>
  <c r="AX21" i="9"/>
  <c r="AK22" i="9"/>
  <c r="AT25" i="9"/>
  <c r="CH24" i="9"/>
  <c r="CA20" i="9"/>
  <c r="Q27" i="9"/>
  <c r="CQ21" i="9"/>
  <c r="BT25" i="9"/>
  <c r="Z25" i="9"/>
  <c r="BT22" i="9"/>
  <c r="BW29" i="9"/>
  <c r="M28" i="9"/>
  <c r="AP23" i="9"/>
  <c r="AZ22" i="9"/>
  <c r="AU22" i="9"/>
  <c r="AF22" i="9"/>
  <c r="AV26" i="9"/>
  <c r="BF22" i="9"/>
  <c r="BB20" i="9"/>
  <c r="O28" i="9"/>
  <c r="CB29" i="9"/>
  <c r="BH26" i="9"/>
  <c r="CI24" i="9"/>
  <c r="BY25" i="9"/>
  <c r="BS28" i="9"/>
  <c r="E23" i="9"/>
  <c r="R32" i="9"/>
  <c r="K32" i="9"/>
  <c r="AA27" i="9"/>
  <c r="AP29" i="9"/>
  <c r="BD24" i="9"/>
  <c r="CM24" i="9"/>
  <c r="G27" i="9"/>
  <c r="BA28" i="9"/>
  <c r="CL24" i="9"/>
  <c r="AF20" i="9"/>
  <c r="CI28" i="9"/>
  <c r="BV22" i="9"/>
  <c r="BN31" i="9"/>
  <c r="CG31" i="9"/>
  <c r="DC14" i="19" s="1"/>
  <c r="BB30" i="9"/>
  <c r="AV25" i="9"/>
  <c r="CJ28" i="9"/>
  <c r="AA31" i="9"/>
  <c r="CN22" i="9"/>
  <c r="BV31" i="9"/>
  <c r="AL21" i="9"/>
  <c r="AH31" i="9"/>
  <c r="BP29" i="9"/>
  <c r="AK29" i="9"/>
  <c r="CQ25" i="9"/>
  <c r="BJ31" i="9"/>
  <c r="H32" i="9"/>
  <c r="AL20" i="9"/>
  <c r="BO21" i="9"/>
  <c r="AY31" i="9"/>
  <c r="BO30" i="9"/>
  <c r="BQ30" i="9"/>
  <c r="J29" i="9"/>
  <c r="AJ26" i="9"/>
  <c r="BO27" i="9"/>
  <c r="AE26" i="9"/>
  <c r="BV26" i="9"/>
  <c r="BM29" i="9"/>
  <c r="AY32" i="9"/>
  <c r="R31" i="9"/>
  <c r="BD31" i="9"/>
  <c r="AH22" i="9"/>
  <c r="BL22" i="9"/>
  <c r="AC25" i="9"/>
  <c r="CP30" i="9"/>
  <c r="CR30" i="9"/>
  <c r="BZ23" i="9"/>
  <c r="F30" i="9"/>
  <c r="AP26" i="9"/>
  <c r="CH30" i="9"/>
  <c r="AK27" i="9"/>
  <c r="AG27" i="9"/>
  <c r="S27" i="9"/>
  <c r="CI26" i="9"/>
  <c r="CC30" i="9"/>
  <c r="P61" i="9"/>
  <c r="AS61" i="9"/>
  <c r="AE61" i="9"/>
  <c r="AH61" i="9"/>
  <c r="AF61" i="9"/>
  <c r="N61" i="9"/>
  <c r="AK61" i="9"/>
  <c r="AF27" i="9"/>
  <c r="BI28" i="9"/>
  <c r="G22" i="9"/>
  <c r="W21" i="9"/>
  <c r="M24" i="9"/>
  <c r="Y23" i="9"/>
  <c r="BI30" i="9"/>
  <c r="AI31" i="9"/>
  <c r="S25" i="9"/>
  <c r="BX32" i="9"/>
  <c r="AK30" i="9"/>
  <c r="BI21" i="9"/>
  <c r="O24" i="9"/>
  <c r="V26" i="9"/>
  <c r="AC27" i="9"/>
  <c r="AS23" i="9"/>
  <c r="CC20" i="9"/>
  <c r="AM25" i="9"/>
  <c r="AS25" i="9"/>
  <c r="CF29" i="9"/>
  <c r="BJ28" i="9"/>
  <c r="BL30" i="9"/>
  <c r="BM24" i="9"/>
  <c r="W26" i="9"/>
  <c r="CF32" i="9"/>
  <c r="AB30" i="9"/>
  <c r="BO29" i="9"/>
  <c r="CK27" i="9"/>
  <c r="AX26" i="9"/>
  <c r="CI23" i="9"/>
  <c r="BI20" i="9"/>
  <c r="AH25" i="9"/>
  <c r="BD20" i="9"/>
  <c r="AJ21" i="9"/>
  <c r="BY28" i="9"/>
  <c r="AE32" i="9"/>
  <c r="CL31" i="9"/>
  <c r="AU31" i="9"/>
  <c r="CB26" i="9"/>
  <c r="BU31" i="9"/>
  <c r="BY22" i="9"/>
  <c r="CP31" i="9"/>
  <c r="CH20" i="9"/>
  <c r="CM32" i="9"/>
  <c r="BX30" i="9"/>
  <c r="CC21" i="9"/>
  <c r="P29" i="9"/>
  <c r="AP25" i="9"/>
  <c r="BG32" i="9"/>
  <c r="N25" i="9"/>
  <c r="L28" i="9"/>
  <c r="AN32" i="9"/>
  <c r="BL31" i="9"/>
  <c r="AE31" i="9"/>
  <c r="X26" i="9"/>
  <c r="G28" i="9"/>
  <c r="BR21" i="9"/>
  <c r="R21" i="9"/>
  <c r="E21" i="9"/>
  <c r="AB29" i="9"/>
  <c r="AB26" i="9"/>
  <c r="AW24" i="9"/>
  <c r="AR29" i="9"/>
  <c r="AH32" i="9"/>
  <c r="BR32" i="9"/>
  <c r="AD31" i="9"/>
  <c r="CR21" i="9"/>
  <c r="AR20" i="9"/>
  <c r="CD29" i="9"/>
  <c r="BW30" i="9"/>
  <c r="K26" i="9"/>
  <c r="BA30" i="9"/>
  <c r="BU25" i="9"/>
  <c r="V31" i="9"/>
  <c r="CG21" i="9"/>
  <c r="DC4" i="19" s="1"/>
  <c r="BP22" i="9"/>
  <c r="J25" i="9"/>
  <c r="BI29" i="9"/>
  <c r="CD31" i="9"/>
  <c r="T61" i="9"/>
  <c r="AD61" i="9"/>
  <c r="W61" i="9"/>
  <c r="U61" i="9"/>
  <c r="AT61" i="9"/>
  <c r="V61" i="9"/>
  <c r="AM23" i="9"/>
  <c r="AF21" i="9"/>
  <c r="CM22" i="9"/>
  <c r="AI30" i="9"/>
  <c r="AS21" i="9"/>
  <c r="P23" i="9"/>
  <c r="AC28" i="9"/>
  <c r="BN29" i="9"/>
  <c r="AY28" i="9"/>
  <c r="AD23" i="9"/>
  <c r="BY23" i="9"/>
  <c r="BN26" i="9"/>
  <c r="CE23" i="9"/>
  <c r="BU21" i="9"/>
  <c r="BE24" i="9"/>
  <c r="CJ20" i="9"/>
  <c r="R29" i="9"/>
  <c r="CB22" i="9"/>
  <c r="CP32" i="9"/>
  <c r="CL21" i="9"/>
  <c r="CO22" i="9"/>
  <c r="CF23" i="9"/>
  <c r="CC29" i="9"/>
  <c r="AC21" i="9"/>
  <c r="BQ29" i="9"/>
  <c r="G26" i="9"/>
  <c r="CQ30" i="9"/>
  <c r="W23" i="9"/>
  <c r="BL28" i="9"/>
  <c r="CH26" i="9"/>
  <c r="Q24" i="9"/>
  <c r="AH21" i="9"/>
  <c r="CN24" i="9"/>
  <c r="CH29" i="9"/>
  <c r="BC23" i="9"/>
  <c r="CE31" i="9"/>
  <c r="P32" i="9"/>
  <c r="O21" i="9"/>
  <c r="V29" i="9"/>
  <c r="AH26" i="9"/>
  <c r="X27" i="9"/>
  <c r="R28" i="9"/>
  <c r="BP28" i="9"/>
  <c r="T23" i="9"/>
  <c r="O29" i="9"/>
  <c r="H22" i="9"/>
  <c r="Q31" i="9"/>
  <c r="CO30" i="9"/>
  <c r="AC24" i="9"/>
  <c r="AF30" i="9"/>
  <c r="BE22" i="9"/>
  <c r="S31" i="9"/>
  <c r="U24" i="9"/>
  <c r="AT27" i="9"/>
  <c r="CQ20" i="9"/>
  <c r="BS29" i="9"/>
  <c r="W30" i="9"/>
  <c r="AN26" i="9"/>
  <c r="CH22" i="9"/>
  <c r="CL29" i="9"/>
  <c r="BH27" i="9"/>
  <c r="AQ20" i="9"/>
  <c r="K29" i="9"/>
  <c r="AB24" i="9"/>
  <c r="R22" i="9"/>
  <c r="CN28" i="9"/>
  <c r="S23" i="9"/>
  <c r="CI32" i="9"/>
  <c r="BV32" i="9"/>
  <c r="BC29" i="9"/>
  <c r="BA22" i="9"/>
  <c r="CG32" i="9"/>
  <c r="DC15" i="19" s="1"/>
  <c r="CC27" i="9"/>
  <c r="BF32" i="9"/>
  <c r="H24" i="9"/>
  <c r="CG25" i="9"/>
  <c r="DC8" i="19" s="1"/>
  <c r="BY31" i="9"/>
  <c r="BK30" i="9"/>
  <c r="BZ30" i="9"/>
  <c r="CK25" i="9"/>
  <c r="BY20" i="9"/>
  <c r="AO24" i="9"/>
  <c r="BZ21" i="9"/>
  <c r="AL29" i="9"/>
  <c r="I32" i="9"/>
  <c r="AZ32" i="9"/>
  <c r="CK31" i="9"/>
  <c r="AK23" i="9"/>
  <c r="AZ24" i="9"/>
  <c r="CL20" i="9"/>
  <c r="BF25" i="9"/>
  <c r="AQ22" i="9"/>
  <c r="AC29" i="9"/>
  <c r="X30" i="9"/>
  <c r="AZ21" i="9"/>
  <c r="BP27" i="9"/>
  <c r="AB32" i="9"/>
  <c r="AA32" i="9"/>
  <c r="AB25" i="9"/>
  <c r="AC22" i="9"/>
  <c r="AT29" i="9"/>
  <c r="U20" i="9"/>
  <c r="AO31" i="9"/>
  <c r="J21" i="9"/>
  <c r="CC31" i="9"/>
  <c r="BY24" i="9"/>
  <c r="S32" i="9"/>
  <c r="AQ30" i="9"/>
  <c r="CC23" i="9"/>
  <c r="AU25" i="9"/>
  <c r="AC20" i="9"/>
  <c r="AQ32" i="9"/>
  <c r="I61" i="9"/>
  <c r="S61" i="9"/>
  <c r="H61" i="9"/>
  <c r="F61" i="9"/>
  <c r="AI61" i="9"/>
  <c r="J61" i="9"/>
  <c r="K61"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8" i="9"/>
  <c r="P9"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N55" i="9"/>
  <c r="O55" i="9"/>
  <c r="L55" i="9"/>
  <c r="S96" i="9"/>
  <c r="I248" i="14"/>
  <c r="F400" i="14"/>
  <c r="J210" i="14"/>
  <c r="F96" i="9"/>
  <c r="CG55" i="9"/>
  <c r="F172" i="14"/>
  <c r="AS55" i="9"/>
  <c r="I666" i="14"/>
  <c r="G96" i="9"/>
  <c r="AI96" i="9"/>
  <c r="F666" i="14"/>
  <c r="CC55" i="9"/>
  <c r="J666" i="14"/>
  <c r="X96" i="9"/>
  <c r="BB55" i="9"/>
  <c r="AA55" i="9"/>
  <c r="AQ96" i="9"/>
  <c r="AD55" i="9"/>
  <c r="K55" i="9"/>
  <c r="AB96" i="9"/>
  <c r="E55" i="9"/>
  <c r="BA55" i="9"/>
  <c r="CF55" i="9"/>
  <c r="BP55" i="9"/>
  <c r="AK96" i="9"/>
  <c r="H55" i="9"/>
  <c r="J514" i="14"/>
  <c r="BK55" i="9"/>
  <c r="F55" i="9"/>
  <c r="CR55" i="9"/>
  <c r="P55" i="9"/>
  <c r="AR96" i="9"/>
  <c r="H1692" i="21"/>
  <c r="AX55" i="9"/>
  <c r="BI55" i="9"/>
  <c r="AG96" i="9"/>
  <c r="G628" i="14"/>
  <c r="G134" i="14"/>
  <c r="H172" i="15"/>
  <c r="F286" i="14"/>
  <c r="AT96" i="9"/>
  <c r="AL96" i="9"/>
  <c r="H134" i="15"/>
  <c r="AF55" i="9"/>
  <c r="H704" i="14"/>
  <c r="I210" i="14"/>
  <c r="I514" i="14"/>
  <c r="AV55" i="9"/>
  <c r="J248" i="14"/>
  <c r="CO55" i="9"/>
  <c r="T55" i="9"/>
  <c r="H96" i="9"/>
  <c r="F514" i="14"/>
  <c r="I1692" i="21"/>
  <c r="BH55" i="9"/>
  <c r="AU96" i="9"/>
  <c r="AM55" i="9"/>
  <c r="AO55" i="9"/>
  <c r="AJ55" i="9"/>
  <c r="H1882" i="22"/>
  <c r="J172" i="15"/>
  <c r="AM96" i="9"/>
  <c r="Z96" i="9"/>
  <c r="T96" i="9"/>
  <c r="V96" i="9"/>
  <c r="BJ55" i="9"/>
  <c r="H286" i="14"/>
  <c r="G96" i="14"/>
  <c r="BM55" i="9"/>
  <c r="G1882" i="22"/>
  <c r="F134" i="15"/>
  <c r="F628" i="14"/>
  <c r="P96" i="9"/>
  <c r="J55" i="9"/>
  <c r="J400" i="14"/>
  <c r="F134" i="14"/>
  <c r="I324" i="14"/>
  <c r="AO96" i="9"/>
  <c r="AB55" i="9"/>
  <c r="CK55" i="9"/>
  <c r="I96" i="14"/>
  <c r="G210" i="14"/>
  <c r="H248" i="14"/>
  <c r="G704" i="14"/>
  <c r="BY55" i="9"/>
  <c r="BC55" i="9"/>
  <c r="BW55" i="9"/>
  <c r="H362" i="14"/>
  <c r="N96" i="9"/>
  <c r="G324" i="14"/>
  <c r="V55" i="9"/>
  <c r="CJ55" i="9"/>
  <c r="G172" i="15"/>
  <c r="BS55" i="9"/>
  <c r="J704" i="14"/>
  <c r="F96" i="14"/>
  <c r="AA96" i="9"/>
  <c r="G134" i="15"/>
  <c r="AL55" i="9"/>
  <c r="AW96" i="9"/>
  <c r="BU55" i="9"/>
  <c r="R96" i="9"/>
  <c r="AK55" i="9"/>
  <c r="AD96" i="9"/>
  <c r="F1882" i="22"/>
  <c r="CP55" i="9"/>
  <c r="BX55" i="9"/>
  <c r="BV55" i="9"/>
  <c r="CD55" i="9"/>
  <c r="J1882" i="22"/>
  <c r="F210" i="14"/>
  <c r="I704" i="14"/>
  <c r="I1882" i="22"/>
  <c r="G400" i="14"/>
  <c r="BF55" i="9"/>
  <c r="F248" i="14"/>
  <c r="H628" i="14"/>
  <c r="CM55" i="9"/>
  <c r="S55" i="9"/>
  <c r="J324" i="14"/>
  <c r="O96" i="9"/>
  <c r="AN55" i="9"/>
  <c r="G286" i="14"/>
  <c r="AJ96" i="9"/>
  <c r="I286" i="14"/>
  <c r="H172" i="14"/>
  <c r="J286" i="14"/>
  <c r="AE96" i="9"/>
  <c r="CN55" i="9"/>
  <c r="AR55" i="9"/>
  <c r="Q55" i="9"/>
  <c r="L96" i="9"/>
  <c r="J362" i="14"/>
  <c r="BL55" i="9"/>
  <c r="CH55" i="9"/>
  <c r="F362" i="14"/>
  <c r="H210" i="14"/>
  <c r="BG55" i="9"/>
  <c r="CB55" i="9"/>
  <c r="CE55" i="9"/>
  <c r="W96" i="9"/>
  <c r="W55" i="9"/>
  <c r="H514" i="14"/>
  <c r="BZ55" i="9"/>
  <c r="CQ55" i="9"/>
  <c r="BR55" i="9"/>
  <c r="H96" i="14"/>
  <c r="F172" i="15"/>
  <c r="I134" i="15"/>
  <c r="G55" i="9"/>
  <c r="I628" i="14"/>
  <c r="X55" i="9"/>
  <c r="H134" i="14"/>
  <c r="M96" i="9"/>
  <c r="AI55" i="9"/>
  <c r="BQ55" i="9"/>
  <c r="J1692" i="21"/>
  <c r="AP96" i="9"/>
  <c r="BO55" i="9"/>
  <c r="U55" i="9"/>
  <c r="AF96" i="9"/>
  <c r="AY55" i="9"/>
  <c r="G1692" i="21"/>
  <c r="H666" i="14"/>
  <c r="J96" i="9"/>
  <c r="AU55" i="9"/>
  <c r="G248" i="14"/>
  <c r="BE55" i="9"/>
  <c r="AQ55" i="9"/>
  <c r="H324" i="14"/>
  <c r="I172" i="15"/>
  <c r="E96" i="9"/>
  <c r="I134" i="14"/>
  <c r="I96" i="9"/>
  <c r="AH96" i="9"/>
  <c r="F324" i="14"/>
  <c r="H400" i="14"/>
  <c r="J134" i="15"/>
  <c r="Y55" i="9"/>
  <c r="U96" i="9"/>
  <c r="G666" i="14"/>
  <c r="G514" i="14"/>
  <c r="Z55" i="9"/>
  <c r="AS96" i="9"/>
  <c r="F1692" i="21"/>
  <c r="BD55" i="9"/>
  <c r="Q96" i="9"/>
  <c r="M55" i="9"/>
  <c r="I400" i="14"/>
  <c r="BT55" i="9"/>
  <c r="K96" i="9"/>
  <c r="AT55" i="9"/>
  <c r="J134" i="14"/>
  <c r="CL55" i="9"/>
  <c r="G362" i="14"/>
  <c r="Y96" i="9"/>
  <c r="AV96" i="9"/>
  <c r="AH55" i="9"/>
  <c r="J172" i="14"/>
  <c r="AW55" i="9"/>
  <c r="AN96" i="9"/>
  <c r="CI55" i="9"/>
  <c r="AP55" i="9"/>
  <c r="AC96" i="9"/>
  <c r="AG55" i="9"/>
  <c r="CA55" i="9"/>
  <c r="AZ55" i="9"/>
  <c r="AE55" i="9"/>
  <c r="J96" i="14"/>
  <c r="J628" i="14"/>
  <c r="I362" i="14"/>
  <c r="G172" i="14"/>
  <c r="AC55" i="9"/>
  <c r="N55" i="9"/>
  <c r="F704" i="14"/>
  <c r="R55" i="9"/>
  <c r="I172"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616" i="21"/>
  <c r="G1008" i="22"/>
  <c r="I1654" i="21"/>
  <c r="F1350" i="21"/>
  <c r="I1844" i="22"/>
  <c r="F1122" i="22"/>
  <c r="G1654" i="21"/>
  <c r="F1540" i="22"/>
  <c r="I1122" i="22"/>
  <c r="F1008" i="22"/>
  <c r="F970" i="22"/>
  <c r="I970" i="22"/>
  <c r="I1350" i="21"/>
  <c r="I970" i="21"/>
  <c r="F1654" i="21"/>
  <c r="G1122" i="22"/>
  <c r="I1426" i="22"/>
  <c r="J1654" i="21"/>
  <c r="H970" i="22"/>
  <c r="H1540" i="22"/>
  <c r="G1578" i="22"/>
  <c r="G970" i="22"/>
  <c r="F1844" i="22"/>
  <c r="H1426" i="22"/>
  <c r="H1122" i="22"/>
  <c r="J1350" i="21"/>
  <c r="F1426" i="22"/>
  <c r="H1844" i="22"/>
  <c r="J970" i="21"/>
  <c r="I1540" i="22"/>
  <c r="F970" i="21"/>
  <c r="H970" i="21"/>
  <c r="J1578" i="22"/>
  <c r="J1122" i="22"/>
  <c r="J1540" i="22"/>
  <c r="G1540" i="22"/>
  <c r="J1616" i="21"/>
  <c r="G1844" i="22"/>
  <c r="F1578" i="22"/>
  <c r="H1654" i="21"/>
  <c r="G1426" i="22"/>
  <c r="J1008" i="22"/>
  <c r="J1426" i="22"/>
  <c r="H1008" i="22"/>
  <c r="J1844" i="22"/>
  <c r="I1616" i="21"/>
  <c r="G970" i="21"/>
  <c r="H1616" i="21"/>
  <c r="I1008" i="22"/>
  <c r="H1578" i="22"/>
  <c r="G1350" i="21"/>
  <c r="F1616" i="21"/>
  <c r="H1350" i="21"/>
  <c r="I1578" i="22"/>
  <c r="J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96" i="13"/>
  <c r="H1388" i="22"/>
  <c r="H20" i="18"/>
  <c r="I1692" i="22"/>
  <c r="G362" i="21"/>
  <c r="I666" i="21"/>
  <c r="J20" i="22"/>
  <c r="F210" i="21"/>
  <c r="G1122" i="21"/>
  <c r="F1502" i="22"/>
  <c r="J818" i="21"/>
  <c r="H818" i="22"/>
  <c r="H1046" i="21"/>
  <c r="J780" i="22"/>
  <c r="I1160" i="22"/>
  <c r="H96" i="21"/>
  <c r="J780" i="21"/>
  <c r="F20" i="22"/>
  <c r="I1236" i="22"/>
  <c r="H20" i="13"/>
  <c r="I134" i="5"/>
  <c r="J400" i="22"/>
  <c r="G476" i="14"/>
  <c r="H58" i="5"/>
  <c r="I58" i="18"/>
  <c r="I818" i="22"/>
  <c r="H96" i="15"/>
  <c r="F514" i="21"/>
  <c r="I324" i="22"/>
  <c r="J248" i="22"/>
  <c r="I324" i="21"/>
  <c r="F1122" i="21"/>
  <c r="F1198" i="22"/>
  <c r="J1806" i="22"/>
  <c r="J438" i="22"/>
  <c r="J818" i="22"/>
  <c r="I476" i="14"/>
  <c r="I58" i="14"/>
  <c r="H1388" i="21"/>
  <c r="I172" i="22"/>
  <c r="J96" i="5"/>
  <c r="H1730" i="22"/>
  <c r="F362" i="22"/>
  <c r="I818" i="21"/>
  <c r="J1616" i="22"/>
  <c r="H58" i="18"/>
  <c r="G172" i="18"/>
  <c r="J856" i="22"/>
  <c r="G590" i="21"/>
  <c r="I362" i="22"/>
  <c r="F476" i="14"/>
  <c r="F20" i="13"/>
  <c r="I20" i="18"/>
  <c r="J172" i="18"/>
  <c r="F248" i="15"/>
  <c r="I96" i="18"/>
  <c r="F552" i="22"/>
  <c r="I1160" i="21"/>
  <c r="G20" i="18"/>
  <c r="G666" i="22"/>
  <c r="H96" i="5"/>
  <c r="H400" i="21"/>
  <c r="F666" i="21"/>
  <c r="H1502" i="22"/>
  <c r="G1046" i="22"/>
  <c r="H514" i="22"/>
  <c r="I552" i="21"/>
  <c r="I1274" i="21"/>
  <c r="I514" i="21"/>
  <c r="J362" i="22"/>
  <c r="H552" i="14"/>
  <c r="I20" i="15"/>
  <c r="J1730" i="22"/>
  <c r="H1160" i="22"/>
  <c r="J134" i="18"/>
  <c r="F58" i="5"/>
  <c r="F1578" i="21"/>
  <c r="F172" i="22"/>
  <c r="I286" i="22"/>
  <c r="G58" i="21"/>
  <c r="F742" i="21"/>
  <c r="G628" i="21"/>
  <c r="H438" i="21"/>
  <c r="J96" i="21"/>
  <c r="I666" i="22"/>
  <c r="G438" i="14"/>
  <c r="G96" i="21"/>
  <c r="J1236" i="22"/>
  <c r="I96" i="15"/>
  <c r="G1768" i="22"/>
  <c r="J1084" i="22"/>
  <c r="I58" i="5"/>
  <c r="F58" i="15"/>
  <c r="H1578" i="21"/>
  <c r="I248" i="21"/>
  <c r="H362" i="21"/>
  <c r="F552" i="21"/>
  <c r="H1312" i="21"/>
  <c r="F58" i="14"/>
  <c r="G286" i="15"/>
  <c r="G1616" i="22"/>
  <c r="F134" i="21"/>
  <c r="G742" i="22"/>
  <c r="F20" i="14"/>
  <c r="I134" i="21"/>
  <c r="F134" i="18"/>
  <c r="I476" i="21"/>
  <c r="J438" i="21"/>
  <c r="G20" i="14"/>
  <c r="F1312" i="21"/>
  <c r="I1350" i="22"/>
  <c r="J1160" i="22"/>
  <c r="J96" i="13"/>
  <c r="G1464" i="21"/>
  <c r="G324" i="21"/>
  <c r="F438" i="21"/>
  <c r="I1540" i="21"/>
  <c r="I894" i="21"/>
  <c r="F818" i="21"/>
  <c r="H666" i="22"/>
  <c r="H1084" i="22"/>
  <c r="H704" i="22"/>
  <c r="G172" i="5"/>
  <c r="J20" i="15"/>
  <c r="H590" i="22"/>
  <c r="J1122" i="21"/>
  <c r="H628" i="21"/>
  <c r="I58" i="15"/>
  <c r="F1160" i="21"/>
  <c r="G1502" i="21"/>
  <c r="F20" i="15"/>
  <c r="F1502" i="21"/>
  <c r="G1084" i="22"/>
  <c r="J1502" i="21"/>
  <c r="I1388" i="21"/>
  <c r="G96" i="13"/>
  <c r="J894" i="21"/>
  <c r="J438" i="14"/>
  <c r="H58" i="21"/>
  <c r="G552" i="22"/>
  <c r="G1540" i="21"/>
  <c r="G58" i="14"/>
  <c r="I210" i="5"/>
  <c r="H1198" i="22"/>
  <c r="F134" i="5"/>
  <c r="J1274" i="21"/>
  <c r="H134" i="5"/>
  <c r="F1084" i="21"/>
  <c r="G1236" i="22"/>
  <c r="H514" i="21"/>
  <c r="G1160" i="21"/>
  <c r="G58" i="18"/>
  <c r="I1578" i="21"/>
  <c r="H1692" i="22"/>
  <c r="J20" i="14"/>
  <c r="G286" i="22"/>
  <c r="G324" i="15"/>
  <c r="H134" i="22"/>
  <c r="J172" i="5"/>
  <c r="I286" i="15"/>
  <c r="G818" i="21"/>
  <c r="F96" i="22"/>
  <c r="H704" i="21"/>
  <c r="H1616" i="22"/>
  <c r="G932" i="22"/>
  <c r="I628" i="21"/>
  <c r="H58" i="22"/>
  <c r="I704" i="21"/>
  <c r="J210" i="22"/>
  <c r="I1084" i="22"/>
  <c r="F666" i="22"/>
  <c r="H400" i="22"/>
  <c r="J134" i="5"/>
  <c r="H590" i="21"/>
  <c r="H780" i="21"/>
  <c r="J58" i="14"/>
  <c r="G856" i="22"/>
  <c r="G1350" i="22"/>
  <c r="F742" i="22"/>
  <c r="H476" i="14"/>
  <c r="F438" i="14"/>
  <c r="J20" i="21"/>
  <c r="G1388" i="21"/>
  <c r="I590" i="21"/>
  <c r="H58" i="14"/>
  <c r="I1502" i="21"/>
  <c r="I96" i="22"/>
  <c r="F1236" i="22"/>
  <c r="I134" i="22"/>
  <c r="I172" i="21"/>
  <c r="J590" i="14"/>
  <c r="F1464" i="21"/>
  <c r="J1312" i="22"/>
  <c r="I1084" i="21"/>
  <c r="J400" i="21"/>
  <c r="F58" i="18"/>
  <c r="G1312" i="21"/>
  <c r="H476" i="22"/>
  <c r="F1008" i="21"/>
  <c r="F96" i="21"/>
  <c r="G134" i="18"/>
  <c r="I780" i="22"/>
  <c r="I552" i="14"/>
  <c r="G58" i="15"/>
  <c r="I1616" i="22"/>
  <c r="F1654" i="22"/>
  <c r="H324" i="22"/>
  <c r="H362" i="22"/>
  <c r="I742" i="21"/>
  <c r="G704" i="22"/>
  <c r="H134" i="21"/>
  <c r="H1160" i="21"/>
  <c r="H286" i="22"/>
  <c r="F210" i="5"/>
  <c r="I590" i="22"/>
  <c r="I400" i="22"/>
  <c r="F400" i="21"/>
  <c r="H628" i="22"/>
  <c r="F172" i="18"/>
  <c r="H476" i="21"/>
  <c r="G628" i="22"/>
  <c r="G1806" i="22"/>
  <c r="I438" i="14"/>
  <c r="F704" i="22"/>
  <c r="F20" i="5"/>
  <c r="I210" i="22"/>
  <c r="J1464" i="22"/>
  <c r="G1274" i="21"/>
  <c r="H210" i="22"/>
  <c r="H1464" i="21"/>
  <c r="G210" i="21"/>
  <c r="J1312" i="21"/>
  <c r="F1046" i="22"/>
  <c r="H248" i="21"/>
  <c r="H96" i="13"/>
  <c r="H248" i="15"/>
  <c r="J1236" i="21"/>
  <c r="I1464" i="22"/>
  <c r="J210" i="15"/>
  <c r="J932" i="22"/>
  <c r="H780" i="22"/>
  <c r="F1388" i="22"/>
  <c r="G1578" i="21"/>
  <c r="J362" i="21"/>
  <c r="G590" i="14"/>
  <c r="F1312" i="22"/>
  <c r="I286" i="21"/>
  <c r="I438" i="21"/>
  <c r="H818" i="21"/>
  <c r="J552" i="14"/>
  <c r="J476" i="14"/>
  <c r="J20" i="13"/>
  <c r="I58" i="22"/>
  <c r="J742" i="21"/>
  <c r="F210" i="15"/>
  <c r="G666" i="21"/>
  <c r="F96" i="18"/>
  <c r="G20" i="15"/>
  <c r="J628" i="22"/>
  <c r="F96" i="15"/>
  <c r="F1046" i="21"/>
  <c r="H324" i="15"/>
  <c r="H1768" i="22"/>
  <c r="H1350" i="22"/>
  <c r="J324" i="21"/>
  <c r="F1350" i="22"/>
  <c r="G1692" i="22"/>
  <c r="F932" i="21"/>
  <c r="H96" i="18"/>
  <c r="J742" i="22"/>
  <c r="I1274" i="22"/>
  <c r="H1198" i="21"/>
  <c r="J1046" i="22"/>
  <c r="H1084" i="21"/>
  <c r="F1464" i="22"/>
  <c r="H438" i="14"/>
  <c r="G1502" i="22"/>
  <c r="I210" i="21"/>
  <c r="I248" i="22"/>
  <c r="G856" i="21"/>
  <c r="G58" i="5"/>
  <c r="G1388" i="22"/>
  <c r="G1654" i="22"/>
  <c r="H590" i="14"/>
  <c r="I932" i="22"/>
  <c r="F780" i="21"/>
  <c r="F1806" i="22"/>
  <c r="J704" i="22"/>
  <c r="G400" i="21"/>
  <c r="H1426" i="21"/>
  <c r="F172" i="21"/>
  <c r="G248" i="21"/>
  <c r="G96" i="18"/>
  <c r="I1464" i="21"/>
  <c r="J590" i="22"/>
  <c r="J932" i="21"/>
  <c r="J1540" i="21"/>
  <c r="I1046" i="22"/>
  <c r="G476" i="21"/>
  <c r="J210" i="5"/>
  <c r="F324" i="22"/>
  <c r="H210" i="5"/>
  <c r="I20" i="5"/>
  <c r="H1236" i="21"/>
  <c r="I514" i="22"/>
  <c r="I704" i="22"/>
  <c r="F286" i="22"/>
  <c r="G704" i="21"/>
  <c r="J58" i="5"/>
  <c r="F20" i="21"/>
  <c r="J1388" i="22"/>
  <c r="J20" i="18"/>
  <c r="I552" i="22"/>
  <c r="G210" i="22"/>
  <c r="H248" i="22"/>
  <c r="G172" i="22"/>
  <c r="J1350" i="22"/>
  <c r="H172" i="5"/>
  <c r="H894" i="22"/>
  <c r="F248" i="22"/>
  <c r="H134" i="18"/>
  <c r="G894" i="21"/>
  <c r="G438" i="21"/>
  <c r="J286" i="15"/>
  <c r="H172" i="18"/>
  <c r="I438" i="22"/>
  <c r="F704" i="21"/>
  <c r="G362" i="22"/>
  <c r="J514" i="22"/>
  <c r="J628" i="21"/>
  <c r="I362" i="21"/>
  <c r="F932" i="22"/>
  <c r="J58" i="21"/>
  <c r="F1768" i="22"/>
  <c r="J172" i="21"/>
  <c r="I742" i="22"/>
  <c r="I628" i="22"/>
  <c r="G400" i="22"/>
  <c r="G1008" i="21"/>
  <c r="G514" i="22"/>
  <c r="G20" i="21"/>
  <c r="F1388" i="21"/>
  <c r="I248" i="15"/>
  <c r="J1502" i="22"/>
  <c r="H1464" i="22"/>
  <c r="F58" i="13"/>
  <c r="I1426" i="21"/>
  <c r="F248" i="21"/>
  <c r="G1312" i="22"/>
  <c r="G134" i="22"/>
  <c r="G58" i="22"/>
  <c r="F1198" i="21"/>
  <c r="H1274" i="22"/>
  <c r="F894" i="22"/>
  <c r="F438" i="22"/>
  <c r="F58" i="22"/>
  <c r="J1768" i="22"/>
  <c r="I1122" i="21"/>
  <c r="J324" i="15"/>
  <c r="J58" i="22"/>
  <c r="I1312" i="21"/>
  <c r="G248" i="22"/>
  <c r="F210" i="22"/>
  <c r="H210" i="15"/>
  <c r="J666" i="21"/>
  <c r="G514" i="21"/>
  <c r="I1388" i="22"/>
  <c r="J1426" i="21"/>
  <c r="F1160" i="22"/>
  <c r="J286" i="22"/>
  <c r="G20" i="22"/>
  <c r="I1654" i="22"/>
  <c r="G324" i="22"/>
  <c r="G1730" i="22"/>
  <c r="I780" i="21"/>
  <c r="H1122" i="21"/>
  <c r="F590" i="14"/>
  <c r="F856" i="22"/>
  <c r="I590" i="14"/>
  <c r="J248" i="15"/>
  <c r="G1198" i="21"/>
  <c r="J172" i="22"/>
  <c r="G134" i="5"/>
  <c r="F362" i="21"/>
  <c r="H210" i="21"/>
  <c r="J1160" i="21"/>
  <c r="I1198" i="21"/>
  <c r="F20" i="18"/>
  <c r="F628" i="21"/>
  <c r="F590" i="22"/>
  <c r="J666" i="22"/>
  <c r="H20" i="22"/>
  <c r="F1540" i="21"/>
  <c r="F1236" i="21"/>
  <c r="H552" i="21"/>
  <c r="F172" i="5"/>
  <c r="I96" i="5"/>
  <c r="I1236" i="21"/>
  <c r="H324" i="21"/>
  <c r="F1426" i="21"/>
  <c r="I400" i="21"/>
  <c r="J704" i="21"/>
  <c r="H172" i="21"/>
  <c r="G1198" i="22"/>
  <c r="J476" i="21"/>
  <c r="G20" i="13"/>
  <c r="F286" i="21"/>
  <c r="J58" i="18"/>
  <c r="J1578" i="21"/>
  <c r="G818" i="22"/>
  <c r="I856" i="22"/>
  <c r="J1692" i="22"/>
  <c r="J590" i="21"/>
  <c r="F514" i="22"/>
  <c r="H58" i="15"/>
  <c r="G1046" i="21"/>
  <c r="I894" i="22"/>
  <c r="J1046" i="21"/>
  <c r="J58" i="13"/>
  <c r="G552" i="14"/>
  <c r="J476" i="22"/>
  <c r="H96" i="22"/>
  <c r="G894" i="22"/>
  <c r="I20" i="13"/>
  <c r="I172" i="18"/>
  <c r="I1312" i="22"/>
  <c r="F590" i="21"/>
  <c r="G438" i="22"/>
  <c r="H742" i="22"/>
  <c r="G1236" i="21"/>
  <c r="H742" i="21"/>
  <c r="H1502" i="21"/>
  <c r="J514" i="21"/>
  <c r="H856" i="22"/>
  <c r="J1084" i="21"/>
  <c r="F96" i="5"/>
  <c r="H552" i="22"/>
  <c r="I58" i="13"/>
  <c r="J96" i="15"/>
  <c r="J248" i="21"/>
  <c r="H20" i="5"/>
  <c r="H1654" i="22"/>
  <c r="J856" i="21"/>
  <c r="F1274" i="22"/>
  <c r="I1008" i="21"/>
  <c r="J58" i="15"/>
  <c r="I1198" i="22"/>
  <c r="G210" i="15"/>
  <c r="F1730" i="22"/>
  <c r="I1730" i="22"/>
  <c r="J1274" i="22"/>
  <c r="I1768" i="22"/>
  <c r="F324" i="21"/>
  <c r="H58" i="13"/>
  <c r="H1540" i="21"/>
  <c r="F476" i="21"/>
  <c r="F628" i="22"/>
  <c r="F1084" i="22"/>
  <c r="I932" i="21"/>
  <c r="F476" i="22"/>
  <c r="J552" i="21"/>
  <c r="H932" i="22"/>
  <c r="H20" i="15"/>
  <c r="G476" i="22"/>
  <c r="H20" i="21"/>
  <c r="H20" i="14"/>
  <c r="F134" i="22"/>
  <c r="J286" i="21"/>
  <c r="J552" i="22"/>
  <c r="F552" i="14"/>
  <c r="G1426" i="21"/>
  <c r="G1160" i="22"/>
  <c r="H1274" i="21"/>
  <c r="F818" i="22"/>
  <c r="G742" i="21"/>
  <c r="J210" i="21"/>
  <c r="F324" i="15"/>
  <c r="I96" i="21"/>
  <c r="G1464" i="22"/>
  <c r="J1008" i="21"/>
  <c r="I324" i="15"/>
  <c r="F96" i="13"/>
  <c r="I210" i="15"/>
  <c r="G20" i="5"/>
  <c r="J324" i="22"/>
  <c r="I20" i="21"/>
  <c r="G780" i="22"/>
  <c r="H894" i="21"/>
  <c r="H286" i="21"/>
  <c r="G932" i="21"/>
  <c r="H932" i="21"/>
  <c r="G1084" i="21"/>
  <c r="G248" i="15"/>
  <c r="F1692" i="22"/>
  <c r="F894" i="21"/>
  <c r="G780" i="21"/>
  <c r="I172" i="5"/>
  <c r="J1464" i="21"/>
  <c r="J1654" i="22"/>
  <c r="G172" i="21"/>
  <c r="H1236" i="22"/>
  <c r="J20" i="5"/>
  <c r="F58" i="21"/>
  <c r="I134" i="18"/>
  <c r="F1274" i="21"/>
  <c r="J1198" i="22"/>
  <c r="H856" i="21"/>
  <c r="G96" i="5"/>
  <c r="J1198" i="21"/>
  <c r="I476" i="22"/>
  <c r="H666" i="21"/>
  <c r="I20" i="22"/>
  <c r="G134" i="21"/>
  <c r="I20" i="14"/>
  <c r="G58" i="13"/>
  <c r="I58" i="21"/>
  <c r="H438" i="22"/>
  <c r="G96" i="22"/>
  <c r="G96" i="15"/>
  <c r="F856" i="21"/>
  <c r="I1806" i="22"/>
  <c r="H1046" i="22"/>
  <c r="G210" i="5"/>
  <c r="G286" i="21"/>
  <c r="F286" i="15"/>
  <c r="J134" i="22"/>
  <c r="H286" i="15"/>
  <c r="J134" i="21"/>
  <c r="I1502" i="22"/>
  <c r="I856" i="21"/>
  <c r="H1312" i="22"/>
  <c r="J96" i="22"/>
  <c r="H1008" i="21"/>
  <c r="J894" i="22"/>
  <c r="J1388" i="21"/>
  <c r="F780" i="22"/>
  <c r="G590" i="22"/>
  <c r="G552" i="21"/>
  <c r="H1806" i="22"/>
  <c r="F400" i="22"/>
  <c r="H172" i="22"/>
  <c r="G1274" i="22"/>
  <c r="J96" i="18"/>
  <c r="I1046" i="21"/>
  <c r="F1616" i="22"/>
  <c r="K13" i="22" l="1"/>
  <c r="K12" i="13"/>
  <c r="K13" i="14"/>
  <c r="K13" i="21"/>
  <c r="G13" i="21"/>
  <c r="G12" i="15"/>
  <c r="K13" i="15"/>
  <c r="K12" i="5"/>
  <c r="K13" i="13"/>
  <c r="G13" i="18"/>
  <c r="K13" i="18"/>
  <c r="G13" i="14"/>
  <c r="K12" i="22"/>
  <c r="K12" i="21"/>
  <c r="G14" i="22"/>
  <c r="K12" i="18"/>
  <c r="G12" i="5"/>
  <c r="G12" i="22"/>
  <c r="G13" i="13"/>
  <c r="G14" i="13"/>
  <c r="G12" i="18"/>
  <c r="G12" i="21"/>
  <c r="K13" i="5"/>
  <c r="G14" i="5"/>
  <c r="K12" i="15"/>
  <c r="G14" i="18"/>
  <c r="G14" i="15"/>
  <c r="G13" i="5"/>
  <c r="G14" i="21"/>
  <c r="G13" i="15"/>
  <c r="G14" i="14"/>
  <c r="G12" i="14"/>
  <c r="K12" i="14"/>
  <c r="G13" i="22"/>
  <c r="G12" i="13"/>
  <c r="K15" i="21" l="1"/>
  <c r="G15" i="18"/>
  <c r="K15" i="22"/>
  <c r="G15" i="13"/>
  <c r="G15" i="14"/>
  <c r="K15" i="18"/>
  <c r="K15" i="5"/>
  <c r="G15" i="21"/>
  <c r="K15" i="14"/>
  <c r="K15" i="15"/>
  <c r="G15" i="15"/>
  <c r="G15" i="22"/>
  <c r="K15" i="13"/>
  <c r="G15" i="5"/>
  <c r="H14" i="21" l="1"/>
  <c r="H13" i="13"/>
  <c r="H12" i="18"/>
  <c r="L13" i="18"/>
  <c r="H12" i="14"/>
  <c r="L14" i="18"/>
  <c r="H13" i="18"/>
  <c r="L12" i="18"/>
  <c r="H14" i="18"/>
  <c r="L13" i="14"/>
  <c r="L14" i="21"/>
  <c r="H12" i="21"/>
  <c r="L13" i="21"/>
  <c r="H13" i="21"/>
  <c r="L12" i="21"/>
  <c r="H14" i="14"/>
  <c r="H13" i="14"/>
  <c r="L14" i="14"/>
  <c r="L12" i="14"/>
  <c r="L13" i="13"/>
  <c r="H12" i="22"/>
  <c r="H13" i="22"/>
  <c r="L13" i="22"/>
  <c r="L12" i="22"/>
  <c r="L14" i="22"/>
  <c r="H14" i="22"/>
  <c r="H12" i="13"/>
  <c r="L12" i="5"/>
  <c r="L14" i="5"/>
  <c r="H12" i="5"/>
  <c r="L13" i="5"/>
  <c r="H14" i="5"/>
  <c r="H13" i="5"/>
  <c r="H14" i="13"/>
  <c r="H12" i="15"/>
  <c r="H13" i="15"/>
  <c r="L12" i="15"/>
  <c r="H14" i="15"/>
  <c r="L13" i="15"/>
  <c r="L14" i="15"/>
  <c r="L12" i="13"/>
  <c r="L14" i="13"/>
  <c r="L15" i="18" l="1"/>
  <c r="L15" i="21"/>
  <c r="H15" i="18"/>
  <c r="L15" i="22"/>
  <c r="H15" i="14"/>
  <c r="H15" i="21"/>
  <c r="L15" i="14"/>
  <c r="L15" i="13"/>
  <c r="H15" i="13"/>
  <c r="L15" i="15"/>
  <c r="H15" i="5"/>
  <c r="H15" i="22"/>
  <c r="H15" i="15"/>
  <c r="L15" i="5"/>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<sst xmlns="http://schemas.openxmlformats.org/spreadsheetml/2006/main" count="3478" uniqueCount="532">
  <si>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</si>
  <si>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</si>
  <si>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</si>
  <si>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</si>
  <si>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</si>
  <si>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</si>
  <si>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</si>
  <si>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</si>
  <si>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</si>
  <si>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</si>
  <si>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</si>
  <si>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</si>
  <si>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</si>
  <si>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</si>
  <si>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</si>
  <si>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</si>
  <si>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</si>
  <si>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</si>
  <si>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</si>
  <si>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</si>
  <si>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</si>
  <si>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</si>
  <si>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</si>
  <si>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</si>
  <si>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</si>
  <si>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</si>
  <si>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</si>
  <si>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</si>
  <si>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</si>
  <si>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</si>
  <si>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</si>
  <si>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</si>
  <si>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</si>
  <si>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</si>
  <si>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</si>
  <si>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</si>
  <si>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</si>
  <si>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</si>
  <si>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</si>
  <si>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</si>
  <si>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</si>
  <si>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</si>
  <si>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</si>
  <si>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</si>
  <si>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</si>
  <si>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</si>
  <si>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</si>
  <si>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</si>
  <si>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</si>
  <si>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</si>
  <si>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</si>
  <si>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</si>
  <si>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</si>
  <si>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</si>
  <si>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</si>
  <si>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</si>
  <si>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</si>
  <si>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</si>
  <si>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</si>
  <si>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</si>
  <si>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</si>
  <si>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</si>
  <si>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</si>
  <si>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</si>
  <si>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</si>
  <si>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</si>
  <si>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</si>
  <si>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</si>
  <si>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</si>
  <si>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</si>
  <si>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</si>
  <si>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</si>
  <si>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</si>
  <si>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</si>
  <si>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</si>
  <si>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</si>
  <si>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</si>
  <si>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</si>
  <si>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</si>
  <si>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</si>
  <si>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</si>
  <si>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</si>
  <si>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</si>
  <si>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</si>
  <si>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</si>
  <si>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</si>
  <si>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</si>
  <si>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</si>
  <si>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</si>
  <si>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</si>
  <si>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</si>
  <si>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</si>
  <si>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</si>
  <si>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</si>
  <si>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</si>
  <si>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</si>
  <si>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</si>
  <si>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</si>
  <si>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</si>
  <si>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</si>
  <si>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</si>
  <si>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</si>
  <si>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</si>
  <si>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</si>
  <si>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</si>
  <si>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</si>
  <si>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</si>
  <si>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</si>
  <si>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</si>
  <si>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</si>
  <si>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</si>
  <si>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</si>
  <si>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</si>
  <si>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</si>
  <si>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</si>
  <si>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</si>
  <si>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</si>
  <si>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</si>
  <si>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</si>
  <si>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</si>
  <si>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</si>
  <si>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</si>
  <si>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</si>
  <si>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</si>
  <si>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</si>
  <si>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</si>
  <si>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</si>
  <si>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</si>
  <si>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</si>
  <si>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</si>
  <si>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</si>
  <si>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</si>
  <si>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</si>
  <si>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</si>
  <si>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</si>
  <si>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</si>
  <si>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</si>
  <si>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</si>
  <si>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</si>
  <si>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</si>
  <si>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</si>
  <si>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</si>
  <si>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</si>
  <si>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</si>
  <si>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</si>
  <si>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</si>
  <si>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</si>
  <si>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</si>
  <si>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</si>
  <si>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</si>
  <si>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</si>
  <si>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</si>
  <si>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</si>
  <si>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</si>
  <si>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</si>
  <si>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</si>
  <si>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</si>
  <si>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</si>
  <si>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</si>
  <si>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</si>
  <si>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</si>
  <si>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</si>
  <si>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</si>
  <si>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</si>
  <si>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</si>
  <si>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</si>
  <si>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</si>
  <si>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</si>
  <si>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</si>
  <si>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</si>
  <si>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</si>
  <si>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</si>
  <si>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</si>
  <si>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</si>
  <si>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</si>
  <si>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</si>
  <si>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</si>
  <si>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</si>
  <si>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</si>
  <si>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</si>
  <si>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</si>
  <si>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</si>
  <si>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</si>
  <si>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</si>
  <si>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</si>
  <si>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</si>
  <si>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</si>
  <si>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</si>
  <si>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</si>
  <si>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</si>
  <si>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</si>
  <si>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</si>
  <si>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</si>
  <si>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</si>
  <si>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</si>
  <si>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</si>
  <si>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</si>
  <si>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</si>
  <si>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</si>
  <si>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</si>
  <si>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</si>
  <si>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</si>
  <si>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</si>
  <si>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</si>
  <si>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</si>
  <si>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</si>
  <si>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</si>
  <si>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</si>
  <si>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</si>
  <si>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</si>
  <si>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</si>
  <si>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</si>
  <si>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</si>
  <si>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</si>
  <si>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</si>
  <si>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</si>
  <si>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</si>
  <si>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</si>
  <si>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</si>
  <si>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</si>
  <si>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</si>
  <si>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</si>
  <si>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</si>
  <si>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</si>
  <si>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</si>
  <si>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</si>
  <si>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</si>
  <si>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</si>
  <si>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</si>
  <si>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</si>
  <si>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</si>
  <si>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</si>
  <si>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</si>
  <si>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</si>
  <si>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</si>
  <si>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</si>
  <si>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</si>
  <si>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</si>
  <si>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</si>
  <si>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</si>
  <si>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</si>
  <si>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</si>
  <si>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</si>
  <si>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</si>
  <si>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</si>
  <si>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</si>
  <si>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</si>
  <si>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</si>
  <si>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</si>
  <si>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</si>
  <si>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</si>
  <si>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</si>
  <si>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</si>
  <si>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</si>
  <si>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</si>
  <si>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</si>
  <si>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</si>
  <si>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</si>
  <si>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</si>
  <si>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</si>
  <si>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</si>
  <si>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</si>
  <si>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</si>
  <si>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</si>
  <si>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</si>
  <si>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</si>
  <si>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</si>
  <si>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</si>
  <si>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</si>
  <si>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</si>
  <si>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</si>
  <si>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</si>
  <si>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</si>
  <si>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</si>
  <si>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</si>
  <si>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</si>
  <si>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</si>
  <si>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</si>
  <si>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</si>
  <si>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</si>
  <si>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</si>
  <si>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</si>
  <si>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</si>
  <si>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</si>
  <si>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</si>
  <si>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</si>
  <si>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</si>
  <si>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</si>
  <si>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</si>
  <si>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</si>
  <si>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</si>
  <si>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</si>
  <si>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</si>
  <si>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</si>
  <si>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</si>
  <si>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</si>
  <si>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</si>
  <si>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</si>
  <si>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</si>
  <si>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</si>
  <si>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</si>
  <si>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</si>
  <si>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</si>
  <si>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</si>
  <si>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</si>
  <si>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</si>
  <si>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</si>
  <si>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</si>
  <si>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</si>
  <si>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</si>
  <si>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</si>
  <si>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</si>
  <si>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</si>
  <si>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</si>
  <si>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</si>
  <si>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</si>
  <si>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</si>
  <si>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</si>
  <si>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</si>
  <si>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</si>
  <si>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</si>
  <si>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</si>
  <si>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</si>
  <si>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</si>
  <si>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</si>
  <si>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</si>
  <si>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</si>
  <si>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</si>
  <si>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</si>
  <si>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</si>
  <si>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</si>
  <si>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</si>
  <si>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</si>
  <si>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</si>
  <si>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</si>
  <si>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</si>
  <si>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</si>
  <si>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</si>
  <si>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</si>
  <si>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</si>
  <si>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</si>
  <si>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</si>
  <si>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</si>
  <si>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</si>
  <si>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</si>
  <si>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</si>
  <si>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</si>
  <si>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</si>
  <si>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</si>
  <si>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</si>
  <si>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</si>
  <si>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</si>
  <si>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</si>
  <si>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</si>
  <si>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</si>
  <si>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</si>
  <si>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</si>
  <si>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</si>
  <si>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</si>
  <si>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</si>
  <si>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</si>
  <si>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</si>
  <si>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</si>
  <si>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</si>
  <si>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</si>
  <si>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</si>
  <si>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</si>
  <si>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</si>
  <si>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</si>
  <si>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</si>
  <si>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</si>
  <si>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</si>
  <si>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</si>
  <si>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</si>
  <si>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</si>
  <si>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</si>
  <si>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</si>
  <si>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</si>
  <si>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</si>
  <si>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</si>
  <si>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</si>
  <si>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</si>
  <si>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</si>
  <si>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</si>
  <si>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</si>
  <si>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</si>
  <si>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</si>
  <si>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</si>
  <si>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</si>
  <si>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</si>
  <si>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</si>
  <si>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</si>
  <si>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</si>
  <si>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</si>
  <si>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</si>
  <si>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</si>
  <si>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</si>
  <si>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</si>
  <si>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</si>
  <si>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</si>
  <si>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</si>
  <si>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</si>
  <si>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</si>
  <si>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</si>
  <si>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</si>
  <si>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</si>
  <si>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</si>
  <si>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</si>
  <si>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</si>
  <si>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</si>
  <si>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</si>
  <si>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</si>
  <si>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</si>
  <si>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</si>
  <si>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</si>
  <si>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</si>
  <si>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</si>
  <si>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</si>
  <si>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</si>
  <si>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</si>
  <si>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</si>
  <si>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</si>
  <si>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</si>
  <si>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</si>
  <si>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</si>
  <si>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</si>
  <si>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</si>
  <si>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</si>
  <si>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</si>
  <si>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</si>
  <si>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</si>
  <si>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</si>
  <si>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</si>
  <si>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</si>
  <si>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</si>
  <si>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</si>
  <si>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</si>
  <si>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</si>
  <si>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</si>
  <si>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</si>
  <si>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</si>
  <si>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</si>
  <si>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</si>
  <si>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</si>
  <si>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</si>
  <si>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</si>
  <si>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</si>
  <si>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</si>
  <si>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</si>
  <si>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</si>
  <si>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</si>
  <si>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</si>
  <si>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</si>
  <si>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</si>
  <si>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</si>
  <si>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</si>
  <si>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</si>
  <si>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</si>
  <si>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</si>
  <si>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</si>
  <si>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</si>
  <si>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</si>
  <si>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</si>
  <si>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</si>
  <si>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</si>
  <si>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</si>
  <si>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</si>
  <si>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</si>
  <si>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</si>
  <si>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</si>
  <si>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</si>
  <si>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</si>
  <si>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</si>
  <si>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</si>
  <si>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</si>
  <si>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</si>
  <si>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</si>
  <si>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</si>
  <si>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</si>
  <si>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</si>
  <si>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EMADSALUD</t>
  </si>
  <si>
    <t>Se revisan las páginas del dominio</t>
  </si>
  <si>
    <t>Plataforma educativa de salud</t>
  </si>
  <si>
    <t>Página Web</t>
  </si>
  <si>
    <t>Imágenes, slider y textos</t>
  </si>
  <si>
    <t>Imágenes, botones y textos</t>
  </si>
  <si>
    <t>Curso de la plataforma Moodle que hay contenido visaul como un vídeo</t>
  </si>
  <si>
    <t>Login</t>
  </si>
  <si>
    <t>Registro</t>
  </si>
  <si>
    <t>Política de Privacidad</t>
  </si>
  <si>
    <t>Biblioteca</t>
  </si>
  <si>
    <t>Mapa del Sitio</t>
  </si>
  <si>
    <t>Píldora formativa</t>
  </si>
  <si>
    <t>Inicio</t>
  </si>
  <si>
    <t>https://escueladesalud.comunidad.madrid/login/index.php</t>
  </si>
  <si>
    <t>Inicio &gt; Acceder</t>
  </si>
  <si>
    <t>Inicio &gt; Acceder &gt; Crear nueva cuenta</t>
  </si>
  <si>
    <t>https://escueladesalud.comunidad.madrid/mod/page/view.php?id=96</t>
  </si>
  <si>
    <t>https://escueladesalud.comunidad.madrid/mod/page/view.php?id=98</t>
  </si>
  <si>
    <t>https://escueladesalud.comunidad.madrid/mod/page/view.php?id=1038</t>
  </si>
  <si>
    <t>https://escueladesalud.comunidad.madrid/mod/page/view.php?id=1468</t>
  </si>
  <si>
    <t>https://escueladesalud.comunidad.madrid/course/index.php?categoryid=31</t>
  </si>
  <si>
    <t>https://escueladesalud.comunidad.madrid/mod/page/view.php?id=6165</t>
  </si>
  <si>
    <t>Política de Cookies</t>
  </si>
  <si>
    <t>Landing page</t>
  </si>
  <si>
    <t>Categoría de curso</t>
  </si>
  <si>
    <t>https://escueladesalud.comunidad.madrid/login/signup.php</t>
  </si>
  <si>
    <t>FAQs</t>
  </si>
  <si>
    <t>Declaración de accesibilidad</t>
  </si>
  <si>
    <t>https://escueladesalud.comunidad.madrid</t>
  </si>
  <si>
    <t>https://escueladesalud.comunidad.madrid/mod/page/view.php?id=97</t>
  </si>
  <si>
    <t>https://escueladesalud.comunidad.madrid/mod/page/view.php?id=99</t>
  </si>
  <si>
    <t>https://escueladesalud.comunidad.madrid/landing-page/900.html</t>
  </si>
  <si>
    <t>Inicio &gt; Política de privacidad</t>
  </si>
  <si>
    <t>Inicio &gt; Preguntas frecuentes</t>
  </si>
  <si>
    <t>Inicio &gt; Contacto</t>
  </si>
  <si>
    <t>Inicio &gt; Política de Cookies</t>
  </si>
  <si>
    <t>Inicio &gt; Biblioteca</t>
  </si>
  <si>
    <t>Inicio &gt;Mapa del sitio</t>
  </si>
  <si>
    <t>Inicio &gt; "Seleccionar un recurso"</t>
  </si>
  <si>
    <t>Inicio &gt; Personas que cuidan</t>
  </si>
  <si>
    <t>Inicio &gt; Buscador &gt; ¿A quién le duele la espalda?</t>
  </si>
  <si>
    <t>Inicio &gt; Declaración de Accesibilidad</t>
  </si>
  <si>
    <t xml:space="preserve">https://escueladesalud.comunidad.madrid	</t>
  </si>
  <si>
    <t>Sistema Operativo: Windows 11 Enterprise
Navegador: Google Chrome Versión 127.0.6533.89  (Build oficial) (64 bits)
Herramientas utilizadas: Tawdis, LightHouse, Wave, Color Contrast Analyzer, Headings map, Screen reader, Siteimprove, taba11y,  User CSS, Web Developer y  Axe DevTools</t>
  </si>
  <si>
    <t>https://escueladesalud.comunidad.madrid/mod/resource/view.php?id=7021</t>
  </si>
  <si>
    <t>Imágenes, botones, audio y textos</t>
  </si>
  <si>
    <t>Guía Autenticación</t>
  </si>
  <si>
    <t>Documento no web</t>
  </si>
  <si>
    <t>Inicio &gt; Mensaje móvil</t>
  </si>
  <si>
    <t>PDF</t>
  </si>
  <si>
    <t>documento descargable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</si>
</sst>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tabSelected="1" topLeftCell="A13" zoomScale="90" zoomScaleNormal="90" workbookViewId="0">
      <selection activeCell="B2" sqref="B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topLeftCell="A27" zoomScale="95" zoomScaleNormal="95" workbookViewId="0">
      <selection activeCell="D133" sqref="D133:D145"/>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238</v>
      </c>
      <c r="C8" s="232"/>
      <c r="D8" s="232"/>
      <c r="E8" s="232"/>
      <c r="F8" s="232"/>
      <c r="G8" s="232"/>
      <c r="H8" s="232"/>
      <c r="I8" s="232"/>
      <c r="J8" s="232"/>
      <c r="K8" s="232"/>
      <c r="L8" s="232"/>
      <c r="M8" s="232"/>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13</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65</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78</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13</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https://escueladesalud.comunidad.madrid/landing-page/900.html</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https://escueladesalud.comunidad.madrid/course/index.php?categoryid=31</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https://escueladesalud.comunidad.madrid/mod/resource/view.php?id=7021</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https://escueladesalud.comunidad.madrid/mod/page/view.php?id=6165</v>
      </c>
      <c r="D31" s="99" t="s">
        <v>91</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103</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https://escueladesalud.comunidad.madrid/mod/resource/view.php?id=7021</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https://escueladesalud.comunidad.madrid/mod/page/view.php?id=6165</v>
      </c>
      <c r="D69" s="99" t="s">
        <v>103</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https://escueladesalud.comunidad.madrid/mod/resource/view.php?id=7021</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https://escueladesalud.comunidad.madrid/mod/page/view.php?id=6165</v>
      </c>
      <c r="D107" s="99" t="s">
        <v>103</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https://escueladesalud.comunidad.madrid/landing-page/900.html</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https://escueladesalud.comunidad.madrid/course/index.php?categoryid=31</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https://escueladesalud.comunidad.madrid/mod/resource/view.php?id=7021</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https://escueladesalud.comunidad.madrid/mod/page/view.php?id=6165</v>
      </c>
      <c r="D145" s="99" t="s">
        <v>103</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6:D167" si="7">IF(AND(B146&lt;&gt;"",C146&lt;&gt;""),"N/T","")</f>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https://escueladesalud.comunidad.madrid/landing-page/900.html</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https://escueladesalud.comunidad.madrid/course/index.php?categoryid=31</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https://escueladesalud.comunidad.madrid/mod/resource/view.php?id=7021</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https://escueladesalud.comunidad.madrid/mod/page/view.php?id=6165</v>
      </c>
      <c r="D183" s="99" t="s">
        <v>103</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4:D205" si="9">IF(AND(B184&lt;&gt;"",C184&lt;&gt;""),"N/T","")</f>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https://escueladesalud.comunidad.madrid/landing-page/900.html</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https://escueladesalud.comunidad.madrid/course/index.php?categoryid=31</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https://escueladesalud.comunidad.madrid/mod/resource/view.php?id=7021</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https://escueladesalud.comunidad.madrid/mod/page/view.php?id=6165</v>
      </c>
      <c r="D221" s="99" t="s">
        <v>103</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22:D243" si="11">IF(AND(B222&lt;&gt;"",C222&lt;&gt;""),"N/T","")</f>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65" zoomScale="94" zoomScaleNormal="94" workbookViewId="0">
      <selection activeCell="D183" sqref="D183"/>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1</v>
      </c>
      <c r="H12" s="42">
        <f ca="1">IF(($G$15+$K$15)=0,0,G12/($G$15+$K$15))</f>
        <v>1.5384615384615385E-2</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3</v>
      </c>
      <c r="H13" s="42">
        <f ca="1">IF(($G$15+$K$15)=0,0,G13/($G$15+$K$15))</f>
        <v>4.6153846153846156E-2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61</v>
      </c>
      <c r="H14" s="42">
        <f ca="1">IF(($G$15+$K$15)=0,0,G14/($G$15+$K$15))</f>
        <v>0.93846153846153846</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65</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103</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https://escueladesalud.comunidad.madrid/landing-page/900.html</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https://escueladesalud.comunidad.madrid/course/index.php?categoryid=31</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https://escueladesalud.comunidad.madrid/mod/resource/view.php?id=7021</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https://escueladesalud.comunidad.madrid/mod/page/view.php?id=6165</v>
      </c>
      <c r="D31" s="99" t="s">
        <v>93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https://escueladesalud.comunidad.madrid/mod/resource/view.php?id=7021</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https://escueladesalud.comunidad.madrid/mod/page/view.php?id=6165</v>
      </c>
      <c r="D69" s="99" t="s">
        <v>93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211"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https://escueladesalud.comunidad.madrid/mod/resource/view.php?id=7021</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https://escueladesalud.comunidad.madrid/mod/page/view.php?id=6165</v>
      </c>
      <c r="D107" s="99" t="s">
        <v>93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https://escueladesalud.comunidad.madrid/landing-page/900.html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https://escueladesalud.comunidad.madrid/course/index.php?categoryid=31</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https://escueladesalud.comunidad.madrid/mod/resource/view.php?id=7021</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https://escueladesalud.comunidad.madrid/mod/page/view.php?id=6165</v>
      </c>
      <c r="D145" s="99" t="s">
        <v>91</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6: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https://escueladesalud.comunidad.madrid/landing-page/900.html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https://escueladesalud.comunidad.madrid/course/index.php?categoryid=31</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https://escueladesalud.comunidad.madrid/mod/resource/view.php?id=7021</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https://escueladesalud.comunidad.madrid/mod/page/view.php?id=6165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4: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V96"/>
  <sheetViews>
    <sheetView topLeftCell="A10" zoomScale="70" zoomScaleNormal="70" workbookViewId="0">
      <selection activeCell="CK13" sqref="CK13"/>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3" t="s">
        <v>252</v>
      </c>
      <c r="L6" s="233"/>
      <c r="M6" s="233"/>
      <c r="N6" s="48"/>
      <c r="O6" s="233" t="s">
        <v>253</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4" t="s">
        <v>85</v>
      </c>
      <c r="D7" s="235"/>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6" t="s">
        <v>261</v>
      </c>
      <c r="D8" s="237"/>
      <c r="E8" s="38" t="str">
        <f ca="1">CONCATENATE(COUNTIF(E55:CR55,"CONFORME")," (",ROUND(COUNTIF(E55:CR55,"CONFORME")*100/COUNTA($E$19:CR$19),2)," %)")</f>
        <v>27 (29,35 %)</v>
      </c>
      <c r="F8" s="38" t="str">
        <f ca="1">CONCATENATE(COUNTIF(E55:CR55,"NO CONFORME")," (",ROUND(COUNTIF(E55:CR55,"NO CONFORME")*100/COUNTA($E$19:CR$19),2)," %)")</f>
        <v>20 (21,74 %)</v>
      </c>
      <c r="G8" s="39" t="str">
        <f ca="1">CONCATENATE(COUNTIF(E55:CR55,"N/A")," (",ROUND(COUNTIF(E55:CR55,"N/A")*100/COUNTA($E$19:CR$19),2)," %)")</f>
        <v>45 (48,91 %)</v>
      </c>
      <c r="H8" s="39">
        <f ca="1">COUNTIF(E55:CR55,"ERROR")</f>
        <v>0</v>
      </c>
      <c r="I8" s="40">
        <f ca="1">COUNTIF(E55:CR55,"EN CURSO")</f>
        <v>0</v>
      </c>
      <c r="J8" s="187">
        <f ca="1">SUM(VALUE(LEFT(E8,SEARCH(" ",E8)-1)),VALUE(LEFT(F8,SEARCH(" ",F8)-1)))</f>
        <v>47</v>
      </c>
      <c r="K8" s="41" t="s">
        <v>262</v>
      </c>
      <c r="L8" s="38">
        <f ca="1">COUNTIF( $E$20:INDIRECT("$CR$" &amp;  SUM(19,COUNTIFS(B20:B54,"&lt;&gt;"))),"Pasa")+ COUNTIF($E$61:INDIRECT("$AW$" &amp;  SUM(60,COUNTIFS(B61:B95,"&lt;&gt;"))),"Pasa")</f>
        <v>325</v>
      </c>
      <c r="M8" s="42">
        <f ca="1">IF(($L$11+$P$11)=0,0,L8/($L$11+$P$11))</f>
        <v>0.26188557614826752</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2" t="s">
        <v>263</v>
      </c>
      <c r="D9" s="243"/>
      <c r="E9" s="140" t="str">
        <f ca="1">CONCATENATE(COUNTIF(E96:AW96,"CONFORME")," (",ROUND(COUNTIF(E96:AW96,"CONFORME")*100/COUNTA($E$60:AW$60),2)," %)")</f>
        <v>10 (22,22 %)</v>
      </c>
      <c r="F9" s="140" t="str">
        <f ca="1">CONCATENATE(COUNTIF(E96:AW96,"NO CONFORME")," (",ROUND(COUNTIF(E96:AW96,"NO CONFORME")*100/COUNTA($E$60:AW$60),2)," %)")</f>
        <v>5 (11,11 %)</v>
      </c>
      <c r="G9" s="189" t="str">
        <f ca="1">CONCATENATE(COUNTIF(E96:AW96,"N/A")," (",ROUND(COUNTIF(E96:AW96,"N/A")*100/COUNTA($E$60:AW$60),2)," %)")</f>
        <v>30 (66,67 %)</v>
      </c>
      <c r="H9" s="189">
        <f ca="1">COUNTIF(E96:AW96,"ERROR")</f>
        <v>0</v>
      </c>
      <c r="I9" s="190">
        <f ca="1">COUNTIF(E96:AW96,"EN CURSO")</f>
        <v>0</v>
      </c>
      <c r="J9" s="187">
        <f ca="1">SUM(VALUE(LEFT(E9,SEARCH(" ",E9)-1)),VALUE(LEFT(F9,SEARCH(" ",F9)-1)))</f>
        <v>15</v>
      </c>
      <c r="K9" s="41" t="s">
        <v>93</v>
      </c>
      <c r="L9" s="38">
        <f ca="1">COUNTIF( $E$20:INDIRECT("$CR$" &amp;  SUM(19,COUNTIFS(B20:B54,"&lt;&gt;"))),"Falla")+ COUNTIF($E$61:INDIRECT("$AW$" &amp;  SUM(60,COUNTIFS(B61:B95,"&lt;&gt;"))),"Falla")</f>
        <v>117</v>
      </c>
      <c r="M9" s="42">
        <f ca="1">IF(($L$11+$P$11)=0,0,L9/($L$11+$P$11))</f>
        <v>9.4278807413376312E-2</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7" t="s">
        <v>264</v>
      </c>
      <c r="D10" s="248"/>
      <c r="E10" s="192" t="str">
        <f ca="1">CONCATENATE(ROUND(E11/137*100,2)," %")</f>
        <v>27,01 %</v>
      </c>
      <c r="F10" s="192" t="str">
        <f ca="1">CONCATENATE(ROUND(F11/137*100,2)," %")</f>
        <v>18,25 %</v>
      </c>
      <c r="G10" s="192" t="str">
        <f ca="1">CONCATENATE(ROUND(G11/137*100,2)," %")</f>
        <v>54,74 %</v>
      </c>
      <c r="H10" s="192" t="str">
        <f ca="1">CONCATENATE(ROUND(H11/137*100,2)," %")</f>
        <v>0 %</v>
      </c>
      <c r="I10" s="194" t="str">
        <f ca="1">CONCATENATE(ROUND(I11/137*100,2)," %")</f>
        <v>0 %</v>
      </c>
      <c r="J10" s="195"/>
      <c r="K10" s="41" t="s">
        <v>96</v>
      </c>
      <c r="L10" s="38">
        <f ca="1">COUNTIF( $E$20:INDIRECT("$CR$" &amp;  SUM(19,COUNTIFS(B20:B54,"&lt;&gt;"))),"N/A")+COUNTIF($E$61:INDIRECT("$AW$" &amp;  SUM(60,COUNTIFS(B61:B95,"&lt;&gt;"))),"N/A")</f>
        <v>799</v>
      </c>
      <c r="M10" s="42">
        <f ca="1">IF(($L$11+$P$11)=0,0,L10/($L$11+$P$11))</f>
        <v>0.64383561643835618</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1"/>
      <c r="D11" s="241"/>
      <c r="E11" s="193">
        <f ca="1">SUM(VALUE(LEFT(E8,SEARCH(" ",E8)-1)),VALUE(LEFT(E9,SEARCH(" ",E9)-1)))</f>
        <v>37</v>
      </c>
      <c r="F11" s="193">
        <f ca="1">SUM(VALUE(LEFT(F8,SEARCH(" ",F8)-1)),VALUE(LEFT(F9,SEARCH(" ",F9)-1)))</f>
        <v>25</v>
      </c>
      <c r="G11" s="193">
        <f ca="1">SUM(VALUE(LEFT(G8,SEARCH(" ",G8)-1)),VALUE(LEFT(G9,SEARCH(" ",G9)-1)))</f>
        <v>75</v>
      </c>
      <c r="H11" s="193">
        <f ca="1">SUM(H8:H9)</f>
        <v>0</v>
      </c>
      <c r="I11" s="193">
        <f ca="1">SUM(I8:I9)</f>
        <v>0</v>
      </c>
      <c r="K11" s="43" t="s">
        <v>265</v>
      </c>
      <c r="L11" s="203">
        <f ca="1">SUM(L8:L10)</f>
        <v>1241</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266</v>
      </c>
      <c r="E13" s="18"/>
      <c r="F13" s="244" t="s">
        <v>267</v>
      </c>
      <c r="G13" s="245"/>
      <c r="H13" s="245"/>
      <c r="I13" s="246"/>
      <c r="J13" s="18"/>
      <c r="K13" s="244" t="s">
        <v>268</v>
      </c>
      <c r="L13" s="246"/>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5.81</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261</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269</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https://escueladesalud.comunidad.madrid</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Login</v>
      </c>
      <c r="D21" s="74" t="str" cm="1">
        <f t="array" ref="D21">IFERROR(INDEX('03.Muestra'!$F$8:$F$42,SMALL(IF("Página Web"='03.Muestra'!$D$8:$D$42,ROW('03.Muestra'!$F$8:$F$42)-MIN(ROW('03.Muestra'!$D$8:$D$42))+1,""),ROW()-19)),"")</f>
        <v>https://escueladesalud.comunidad.madrid/login/index.php</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Pasa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Pasa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Pasa</v>
      </c>
      <c r="CA21" s="75" t="str" cm="1">
        <f t="array" aca="1" ref="CA21" ca="1">IF($B21="","",IF(ISBLANK(INDIRECT("R9.Web!D"&amp;SUM(18,38*43,2))),"",INDIRECT("R9.Web!D"&amp;SUM(18,38*43,2))))</f>
        <v>Pasa</v>
      </c>
      <c r="CB21" s="75" t="str" cm="1">
        <f t="array" aca="1" ref="CB21" ca="1">IF($B21="","",IF(ISBLANK(INDIRECT("R9.Web!D"&amp;SUM(18,38*44,2))),"",INDIRECT("R9.Web!D"&amp;SUM(18,38*44,2))))</f>
        <v>Falla</v>
      </c>
      <c r="CC21" s="75" t="str" cm="1">
        <f t="array" aca="1" ref="CC21" ca="1">IF($B21="","",IF(ISBLANK(INDIRECT("R9.Web!D"&amp;SUM(18,38*45,2))),"",INDIRECT("R9.Web!D"&amp;SUM(18,38*45,2))))</f>
        <v>Pasa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Pasa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Registro</v>
      </c>
      <c r="D22" s="74" t="str" cm="1">
        <f t="array" ref="D22">IFERROR(INDEX('03.Muestra'!$F$8:$F$42,SMALL(IF("Página Web"='03.Muestra'!$D$8:$D$42,ROW('03.Muestra'!$F$8:$F$42)-MIN(ROW('03.Muestra'!$D$8:$D$42))+1,""),ROW()-19)),"")</f>
        <v>https://escueladesalud.comunidad.madrid/login/signup.php</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Pasa</v>
      </c>
      <c r="CA22" s="75" t="str" cm="1">
        <f t="array" aca="1" ref="CA22" ca="1">IF($B22="","",IF(ISBLANK(INDIRECT("R9.Web!D"&amp;SUM(18,38*43,3))),"",INDIRECT("R9.Web!D"&amp;SUM(18,38*43,3))))</f>
        <v>Pasa</v>
      </c>
      <c r="CB22" s="75" t="str" cm="1">
        <f t="array" aca="1" ref="CB22" ca="1">IF($B22="","",IF(ISBLANK(INDIRECT("R9.Web!D"&amp;SUM(18,38*44,3))),"",INDIRECT("R9.Web!D"&amp;SUM(18,38*44,3))))</f>
        <v>Pasa</v>
      </c>
      <c r="CC22" s="75" t="str" cm="1">
        <f t="array" aca="1" ref="CC22" ca="1">IF($B22="","",IF(ISBLANK(INDIRECT("R9.Web!D"&amp;SUM(18,38*45,3))),"",INDIRECT("R9.Web!D"&amp;SUM(18,38*45,3))))</f>
        <v>Pasa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Política de Privacidad</v>
      </c>
      <c r="D23" s="74" t="str" cm="1">
        <f t="array" ref="D23">IFERROR(INDEX('03.Muestra'!$F$8:$F$42,SMALL(IF("Página Web"='03.Muestra'!$D$8:$D$42,ROW('03.Muestra'!$F$8:$F$42)-MIN(ROW('03.Muestra'!$D$8:$D$42))+1,""),ROW()-19)),"")</f>
        <v>https://escueladesalud.comunidad.madrid/mod/page/view.php?id=96</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FAQs</v>
      </c>
      <c r="D24" s="74" t="str" cm="1">
        <f t="array" ref="D24">IFERROR(INDEX('03.Muestra'!$F$8:$F$42,SMALL(IF("Página Web"='03.Muestra'!$D$8:$D$42,ROW('03.Muestra'!$F$8:$F$42)-MIN(ROW('03.Muestra'!$D$8:$D$42))+1,""),ROW()-19)),"")</f>
        <v>https://escueladesalud.comunidad.madrid/mod/page/view.php?id=97</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Contacto</v>
      </c>
      <c r="D25" s="74" t="str" cm="1">
        <f t="array" ref="D25">IFERROR(INDEX('03.Muestra'!$F$8:$F$42,SMALL(IF("Página Web"='03.Muestra'!$D$8:$D$42,ROW('03.Muestra'!$F$8:$F$42)-MIN(ROW('03.Muestra'!$D$8:$D$42))+1,""),ROW()-19)),"")</f>
        <v>https://escueladesalud.comunidad.madrid/mod/page/view.php?id=98</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Pasa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Pasa</v>
      </c>
      <c r="CA25" s="75" t="str" cm="1">
        <f t="array" aca="1" ref="CA25" ca="1">IF($B25="","",IF(ISBLANK(INDIRECT("R9.Web!D"&amp;SUM(18,38*43,6))),"",INDIRECT("R9.Web!D"&amp;SUM(18,38*43,6))))</f>
        <v>Pasa</v>
      </c>
      <c r="CB25" s="75" t="str" cm="1">
        <f t="array" aca="1" ref="CB25" ca="1">IF($B25="","",IF(ISBLANK(INDIRECT("R9.Web!D"&amp;SUM(18,38*44,6))),"",INDIRECT("R9.Web!D"&amp;SUM(18,38*44,6))))</f>
        <v>Pasa</v>
      </c>
      <c r="CC25" s="75" t="str" cm="1">
        <f t="array" aca="1" ref="CC25" ca="1">IF($B25="","",IF(ISBLANK(INDIRECT("R9.Web!D"&amp;SUM(18,38*45,6))),"",INDIRECT("R9.Web!D"&amp;SUM(18,38*45,6))))</f>
        <v>Pasa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Pasa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Política de Cookies</v>
      </c>
      <c r="D26" s="74" t="str" cm="1">
        <f t="array" ref="D26">IFERROR(INDEX('03.Muestra'!$F$8:$F$42,SMALL(IF("Página Web"='03.Muestra'!$D$8:$D$42,ROW('03.Muestra'!$F$8:$F$42)-MIN(ROW('03.Muestra'!$D$8:$D$42))+1,""),ROW()-19)),"")</f>
        <v>https://escueladesalud.comunidad.madrid/mod/page/view.php?id=99</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Biblioteca</v>
      </c>
      <c r="D27" s="74" t="str" cm="1">
        <f t="array" ref="D27">IFERROR(INDEX('03.Muestra'!$F$8:$F$42,SMALL(IF("Página Web"='03.Muestra'!$D$8:$D$42,ROW('03.Muestra'!$F$8:$F$42)-MIN(ROW('03.Muestra'!$D$8:$D$42))+1,""),ROW()-19)),"")</f>
        <v>https://escueladesalud.comunidad.madrid/mod/page/view.php?id=1038</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del Sitio</v>
      </c>
      <c r="D28" s="74" t="str" cm="1">
        <f t="array" ref="D28">IFERROR(INDEX('03.Muestra'!$F$8:$F$42,SMALL(IF("Página Web"='03.Muestra'!$D$8:$D$42,ROW('03.Muestra'!$F$8:$F$42)-MIN(ROW('03.Muestra'!$D$8:$D$42))+1,""),ROW()-19)),"")</f>
        <v>https://escueladesalud.comunidad.madrid/mod/page/view.php?id=1468</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Pasa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Landing page</v>
      </c>
      <c r="D29" s="74" t="str" cm="1">
        <f t="array" ref="D29">IFERROR(INDEX('03.Muestra'!$F$8:$F$42,SMALL(IF("Página Web"='03.Muestra'!$D$8:$D$42,ROW('03.Muestra'!$F$8:$F$42)-MIN(ROW('03.Muestra'!$D$8:$D$42))+1,""),ROW()-19)),"")</f>
        <v>https://escueladesalud.comunidad.madrid/landing-page/900.html</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Falla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Categoría de curso</v>
      </c>
      <c r="D30" s="74" t="str" cm="1">
        <f t="array" ref="D30">IFERROR(INDEX('03.Muestra'!$F$8:$F$42,SMALL(IF("Página Web"='03.Muestra'!$D$8:$D$42,ROW('03.Muestra'!$F$8:$F$42)-MIN(ROW('03.Muestra'!$D$8:$D$42))+1,""),ROW()-19)),"")</f>
        <v>https://escueladesalud.comunidad.madrid/course/index.php?categoryid=31</v>
      </c>
      <c r="E30" s="75" t="str" cm="1">
        <f t="array" aca="1" ref="E30" ca="1">IF($B30="","",IF(ISBLANK(INDIRECT("R5.Genéricos!D"&amp;SUM(18,38*0,11))),"",INDIRECT("R5.Genéricos!D"&amp;SUM(18,38*0,11))))</f>
        <v>Pasa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Píldora formativa</v>
      </c>
      <c r="D31" s="74" t="str" cm="1">
        <f t="array" ref="D31">IFERROR(INDEX('03.Muestra'!$F$8:$F$42,SMALL(IF("Página Web"='03.Muestra'!$D$8:$D$42,ROW('03.Muestra'!$F$8:$F$42)-MIN(ROW('03.Muestra'!$D$8:$D$42))+1,""),ROW()-19)),"")</f>
        <v>https://escueladesalud.comunidad.madrid/mod/resource/view.php?id=7021</v>
      </c>
      <c r="E31" s="75" t="str" cm="1">
        <f t="array" aca="1" ref="E31" ca="1">IF($B31="","",IF(ISBLANK(INDIRECT("R5.Genéricos!D"&amp;SUM(18,38*0,12))),"",INDIRECT("R5.Genéricos!D"&amp;SUM(18,38*0,12))))</f>
        <v>Pasa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Pasa</v>
      </c>
      <c r="AB31" s="75" t="str" cm="1">
        <f t="array" aca="1" ref="AB31" ca="1">IF($B31="","",IF(ISBLANK(INDIRECT("R7.Video!D"&amp;SUM(18,38*1,12))),"",INDIRECT("R7.Video!D"&amp;SUM(18,38*1,12))))</f>
        <v>Pasa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Pasa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Pasa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Declaración de accesibilidad</v>
      </c>
      <c r="D32" s="74" t="str" cm="1">
        <f t="array" ref="D32">IFERROR(INDEX('03.Muestra'!$F$8:$F$42,SMALL(IF("Página Web"='03.Muestra'!$D$8:$D$42,ROW('03.Muestra'!$F$8:$F$42)-MIN(ROW('03.Muestra'!$D$8:$D$42))+1,""),ROW()-19)),"")</f>
        <v>https://escueladesalud.comunidad.madrid/mod/page/view.php?id=6165</v>
      </c>
      <c r="E32" s="75" t="str" cm="1">
        <f t="array" aca="1" ref="E32" ca="1">IF($B32="","",IF(ISBLANK(INDIRECT("R5.Genéricos!D"&amp;SUM(18,38*0,13))),"",INDIRECT("R5.Genéricos!D"&amp;SUM(18,38*0,13))))</f>
        <v>Pasa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Falla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Pasa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Falla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CONFORME</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55" t="s">
        <v>263</v>
      </c>
      <c r="C58" s="255"/>
      <c r="D58" s="255"/>
    </row>
    <row r="59" spans="2:99" ht="23.25" customHeight="1">
      <c r="B59" s="249" t="s">
        <v>269</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cm="1">
        <f t="array" ref="B61">IFERROR(INDEX('03.Muestra'!$B$8:$B$42,SMALL(IF("Documento no web"='03.Muestra'!$D$8:$D$42,ROW('03.Muestra'!$B$8:$B$42)-MIN(ROW('03.Muestra'!$D$8:$D$42))+1,""),ROW()-60)),"")</f>
        <v>14</v>
      </c>
      <c r="C61" s="73" t="str" cm="1">
        <f t="array" ref="C61">IFERROR(INDEX('03.Muestra'!$C$8:$C$42,SMALL(IF("Documento no web"='03.Muestra'!$D$8:$D$42,ROW('03.Muestra'!$C$8:$C$42)-MIN(ROW('03.Muestra'!$D$8:$D$42))+1,""),ROW()-60)),"")</f>
        <v>Guía Autenticación</v>
      </c>
      <c r="D61" s="74" t="str" cm="1">
        <f t="array" ref="D61">IFERROR(INDEX('03.Muestra'!$F$8:$F$42,SMALL(IF("Documento no web"='03.Muestra'!$D$8:$D$42,ROW('03.Muestra'!$F$8:$F$42)-MIN(ROW('03.Muestra'!$D$8:$D$42))+1,""),ROW()-60)),"")</f>
        <v>documento descargable</v>
      </c>
      <c r="E61" s="75" t="str" cm="1">
        <f t="array" aca="1" ref="E61" ca="1">IF($B61="","",IF(ISBLANK(INDIRECT("'R10.Documentos no web'!D"&amp;SUM(18,38*0,1))),"",INDIRECT("'R10.Documentos no web'!D"&amp;SUM(18,38*0,1))))</f>
        <v>Falla</v>
      </c>
      <c r="F61" s="75" t="str" cm="1">
        <f t="array" aca="1" ref="F61" ca="1">IF($B61="","",IF(ISBLANK(INDIRECT("'R10.Documentos no web'!D"&amp;SUM(18,38*1,1))),"",INDIRECT("'R10.Documentos no web'!D"&amp;SUM(18,38*1,1))))</f>
        <v>N/A</v>
      </c>
      <c r="G61" s="75" t="str" cm="1">
        <f t="array" aca="1" ref="G61" ca="1">IF($B61="","",IF(ISBLANK(INDIRECT("'R10.Documentos no web'!D"&amp;SUM(18,38*2,1))),"",INDIRECT("'R10.Documentos no web'!D"&amp;SUM(18,38*2,1))))</f>
        <v>N/A</v>
      </c>
      <c r="H61" s="75" t="str" cm="1">
        <f t="array" aca="1" ref="H61" ca="1">IF($B61="","",IF(ISBLANK(INDIRECT("'R10.Documentos no web'!D"&amp;SUM(18,38*3,1))),"",INDIRECT("'R10.Documentos no web'!D"&amp;SUM(18,38*3,1))))</f>
        <v>N/A</v>
      </c>
      <c r="I61" s="75" t="str" cm="1">
        <f t="array" aca="1" ref="I61" ca="1">IF($B61="","",IF(ISBLANK(INDIRECT("'R10.Documentos no web'!D"&amp;SUM(18,38*4,1))),"",INDIRECT("'R10.Documentos no web'!D"&amp;SUM(18,38*4,1))))</f>
        <v>N/A</v>
      </c>
      <c r="J61" s="75" t="str" cm="1">
        <f t="array" aca="1" ref="J61" ca="1">IF($B61="","",IF(ISBLANK(INDIRECT("'R10.Documentos no web'!D"&amp;SUM(18,38*5,1))),"",INDIRECT("'R10.Documentos no web'!D"&amp;SUM(18,38*5,1))))</f>
        <v>Falla</v>
      </c>
      <c r="K61" s="75" t="str" cm="1">
        <f t="array" aca="1" ref="K61" ca="1">IF($B61="","",IF(ISBLANK(INDIRECT("'R10.Documentos no web'!D"&amp;SUM(18,38*6,1))),"",INDIRECT("'R10.Documentos no web'!D"&amp;SUM(18,38*6,1))))</f>
        <v>Falla</v>
      </c>
      <c r="L61" s="75" t="str" cm="1">
        <f t="array" aca="1" ref="L61" ca="1">IF($B61="","",IF(ISBLANK(INDIRECT("'R10.Documentos no web'!D"&amp;SUM(18,38*7,1))),"",INDIRECT("'R10.Documentos no web'!D"&amp;SUM(18,38*7,1))))</f>
        <v>Falla</v>
      </c>
      <c r="M61" s="75" t="str" cm="1">
        <f t="array" aca="1" ref="M61" ca="1">IF($B61="","",IF(ISBLANK(INDIRECT("'R10.Documentos no web'!D"&amp;SUM(18,38*8,1))),"",INDIRECT("'R10.Documentos no web'!D"&amp;SUM(18,38*8,1))))</f>
        <v>N/A</v>
      </c>
      <c r="N61" s="75" t="str" cm="1">
        <f t="array" aca="1" ref="N61" ca="1">IF($B61="","",IF(ISBLANK(INDIRECT("'R10.Documentos no web'!D"&amp;SUM(18,38*9,1))),"",INDIRECT("'R10.Documentos no web'!D"&amp;SUM(18,38*9,1))))</f>
        <v>N/A</v>
      </c>
      <c r="O61" s="75" t="str" cm="1">
        <f t="array" aca="1" ref="O61" ca="1">IF($B61="","",IF(ISBLANK(INDIRECT("'R10.Documentos no web'!D"&amp;SUM(18,38*10,1))),"",INDIRECT("'R10.Documentos no web'!D"&amp;SUM(18,38*10,1))))</f>
        <v>Pasa</v>
      </c>
      <c r="P61" s="75" t="str" cm="1">
        <f t="array" aca="1" ref="P61" ca="1">IF($B61="","",IF(ISBLANK(INDIRECT("'R10.Documentos no web'!D"&amp;SUM(18,38*11,1))),"",INDIRECT("'R10.Documentos no web'!D"&amp;SUM(18,38*11,1))))</f>
        <v>N/A</v>
      </c>
      <c r="Q61" s="75" t="str" cm="1">
        <f t="array" aca="1" ref="Q61" ca="1">IF($B61="","",IF(ISBLANK(INDIRECT("'R10.Documentos no web'!D"&amp;SUM(18,38*12,1))),"",INDIRECT("'R10.Documentos no web'!D"&amp;SUM(18,38*12,1))))</f>
        <v>N/A</v>
      </c>
      <c r="R61" s="75" t="str" cm="1">
        <f t="array" aca="1" ref="R61" ca="1">IF($B61="","",IF(ISBLANK(INDIRECT("'R10.Documentos no web'!D"&amp;SUM(18,38*13,1))),"",INDIRECT("'R10.Documentos no web'!D"&amp;SUM(18,38*13,1))))</f>
        <v>N/A</v>
      </c>
      <c r="S61" s="75" t="str" cm="1">
        <f t="array" aca="1" ref="S61" ca="1">IF($B61="","",IF(ISBLANK(INDIRECT("'R10.Documentos no web'!D"&amp;SUM(18,38*14,1))),"",INDIRECT("'R10.Documentos no web'!D"&amp;SUM(18,38*14,1))))</f>
        <v>N/A</v>
      </c>
      <c r="T61" s="75" t="str" cm="1">
        <f t="array" aca="1" ref="T61" ca="1">IF($B61="","",IF(ISBLANK(INDIRECT("'R10.Documentos no web'!D"&amp;SUM(18,38*15,1))),"",INDIRECT("'R10.Documentos no web'!D"&amp;SUM(18,38*15,1))))</f>
        <v>N/A</v>
      </c>
      <c r="U61" s="75" t="str" cm="1">
        <f t="array" aca="1" ref="U61" ca="1">IF($B61="","",IF(ISBLANK(INDIRECT("'R10.Documentos no web'!D"&amp;SUM(18,38*16,1))),"",INDIRECT("'R10.Documentos no web'!D"&amp;SUM(18,38*16,1))))</f>
        <v>N/A</v>
      </c>
      <c r="V61" s="75" t="str" cm="1">
        <f t="array" aca="1" ref="V61" ca="1">IF($B61="","",IF(ISBLANK(INDIRECT("'R10.Documentos no web'!D"&amp;SUM(18,38*17,1))),"",INDIRECT("'R10.Documentos no web'!D"&amp;SUM(18,38*17,1))))</f>
        <v>N/A</v>
      </c>
      <c r="W61" s="75" t="str" cm="1">
        <f t="array" aca="1" ref="W61" ca="1">IF($B61="","",IF(ISBLANK(INDIRECT("'R10.Documentos no web'!D"&amp;SUM(18,38*18,1))),"",INDIRECT("'R10.Documentos no web'!D"&amp;SUM(18,38*18,1))))</f>
        <v>N/A</v>
      </c>
      <c r="X61" s="75" t="str" cm="1">
        <f t="array" aca="1" ref="X61" ca="1">IF($B61="","",IF(ISBLANK(INDIRECT("'R10.Documentos no web'!D"&amp;SUM(18,38*19,1))),"",INDIRECT("'R10.Documentos no web'!D"&amp;SUM(18,38*19,1))))</f>
        <v>Pasa</v>
      </c>
      <c r="Y61" s="75" t="str" cm="1">
        <f t="array" aca="1" ref="Y61" ca="1">IF($B61="","",IF(ISBLANK(INDIRECT("'R10.Documentos no web'!D"&amp;SUM(18,38*20,1))),"",INDIRECT("'R10.Documentos no web'!D"&amp;SUM(18,38*20,1))))</f>
        <v>Pasa</v>
      </c>
      <c r="Z61" s="75" t="str" cm="1">
        <f t="array" aca="1" ref="Z61" ca="1">IF($B61="","",IF(ISBLANK(INDIRECT("'R10.Documentos no web'!D"&amp;SUM(18,38*21,1))),"",INDIRECT("'R10.Documentos no web'!D"&amp;SUM(18,38*21,1))))</f>
        <v>N/A</v>
      </c>
      <c r="AA61" s="75" t="str" cm="1">
        <f t="array" aca="1" ref="AA61" ca="1">IF($B61="","",IF(ISBLANK(INDIRECT("'R10.Documentos no web'!D"&amp;SUM(18,38*22,1))),"",INDIRECT("'R10.Documentos no web'!D"&amp;SUM(18,38*22,1))))</f>
        <v>N/A</v>
      </c>
      <c r="AB61" s="75" t="str" cm="1">
        <f t="array" aca="1" ref="AB61" ca="1">IF($B61="","",IF(ISBLANK(INDIRECT("'R10.Documentos no web'!D"&amp;SUM(18,38*23,1))),"",INDIRECT("'R10.Documentos no web'!D"&amp;SUM(18,38*23,1))))</f>
        <v>N/A</v>
      </c>
      <c r="AC61" s="75" t="str" cm="1">
        <f t="array" aca="1" ref="AC61" ca="1">IF($B61="","",IF(ISBLANK(INDIRECT("'R10.Documentos no web'!D"&amp;SUM(18,38*24,1))),"",INDIRECT("'R10.Documentos no web'!D"&amp;SUM(18,38*24,1))))</f>
        <v>N/A</v>
      </c>
      <c r="AD61" s="75" t="str" cm="1">
        <f t="array" aca="1" ref="AD61" ca="1">IF($B61="","",IF(ISBLANK(INDIRECT("'R10.Documentos no web'!D"&amp;SUM(18,38*25,1))),"",INDIRECT("'R10.Documentos no web'!D"&amp;SUM(18,38*25,1))))</f>
        <v>Falla</v>
      </c>
      <c r="AE61" s="75" t="str" cm="1">
        <f t="array" aca="1" ref="AE61" ca="1">IF($B61="","",IF(ISBLANK(INDIRECT("'R10.Documentos no web'!D"&amp;SUM(18,38*26,1))),"",INDIRECT("'R10.Documentos no web'!D"&amp;SUM(18,38*26,1))))</f>
        <v>Pasa</v>
      </c>
      <c r="AF61" s="75" t="str" cm="1">
        <f t="array" aca="1" ref="AF61" ca="1">IF($B61="","",IF(ISBLANK(INDIRECT("'R10.Documentos no web'!D"&amp;SUM(18,38*27,1))),"",INDIRECT("'R10.Documentos no web'!D"&amp;SUM(18,38*27,1))))</f>
        <v>Pasa</v>
      </c>
      <c r="AG61" s="75" t="str" cm="1">
        <f t="array" aca="1" ref="AG61" ca="1">IF($B61="","",IF(ISBLANK(INDIRECT("'R10.Documentos no web'!D"&amp;SUM(18,38*28,1))),"",INDIRECT("'R10.Documentos no web'!D"&amp;SUM(18,38*28,1))))</f>
        <v>N/A</v>
      </c>
      <c r="AH61" s="75" t="str" cm="1">
        <f t="array" aca="1" ref="AH61" ca="1">IF($B61="","",IF(ISBLANK(INDIRECT("'R10.Documentos no web'!D"&amp;SUM(18,38*29,1))),"",INDIRECT("'R10.Documentos no web'!D"&amp;SUM(18,38*29,1))))</f>
        <v>Pasa</v>
      </c>
      <c r="AI61" s="75" t="str" cm="1">
        <f t="array" aca="1" ref="AI61" ca="1">IF($B61="","",IF(ISBLANK(INDIRECT("'R10.Documentos no web'!D"&amp;SUM(18,38*30,1))),"",INDIRECT("'R10.Documentos no web'!D"&amp;SUM(18,38*30,1))))</f>
        <v>N/A</v>
      </c>
      <c r="AJ61" s="75" t="str" cm="1">
        <f t="array" aca="1" ref="AJ61" ca="1">IF($B61="","",IF(ISBLANK(INDIRECT("'R10.Documentos no web'!D"&amp;SUM(18,38*31,1))),"",INDIRECT("'R10.Documentos no web'!D"&amp;SUM(18,38*31,1))))</f>
        <v>Pasa</v>
      </c>
      <c r="AK61" s="75" t="str" cm="1">
        <f t="array" aca="1" ref="AK61" ca="1">IF($B61="","",IF(ISBLANK(INDIRECT("'R10.Documentos no web'!D"&amp;SUM(18,38*32,1))),"",INDIRECT("'R10.Documentos no web'!D"&amp;SUM(18,38*32,1))))</f>
        <v>Pasa</v>
      </c>
      <c r="AL61" s="75" t="str" cm="1">
        <f t="array" aca="1" ref="AL61" ca="1">IF($B61="","",IF(ISBLANK(INDIRECT("'R10.Documentos no web'!D"&amp;SUM(18,38*33,1))),"",INDIRECT("'R10.Documentos no web'!D"&amp;SUM(18,38*33,1))))</f>
        <v>N/A</v>
      </c>
      <c r="AM61" s="75" t="str" cm="1">
        <f t="array" aca="1" ref="AM61" ca="1">IF($B61="","",IF(ISBLANK(INDIRECT("'R10.Documentos no web'!D"&amp;SUM(18,38*34,1))),"",INDIRECT("'R10.Documentos no web'!D"&amp;SUM(18,38*34,1))))</f>
        <v>Pasa</v>
      </c>
      <c r="AN61" s="75" t="str" cm="1">
        <f t="array" aca="1" ref="AN61" ca="1">IF($B61="","",IF(ISBLANK(INDIRECT("'R10.Documentos no web'!D"&amp;SUM(18,38*35,1))),"",INDIRECT("'R10.Documentos no web'!D"&amp;SUM(18,38*35,1))))</f>
        <v>N/A</v>
      </c>
      <c r="AO61" s="75" t="str" cm="1">
        <f t="array" aca="1" ref="AO61" ca="1">IF($B61="","",IF(ISBLANK(INDIRECT("'R10.Documentos no web'!D"&amp;SUM(18,38*36,1))),"",INDIRECT("'R10.Documentos no web'!D"&amp;SUM(18,38*36,1))))</f>
        <v>Pasa</v>
      </c>
      <c r="AP61" s="75" t="str" cm="1">
        <f t="array" aca="1" ref="AP61" ca="1">IF($B61="","",IF(ISBLANK(INDIRECT("'R10.Documentos no web'!D"&amp;SUM(18,38*37,1))),"",INDIRECT("'R10.Documentos no web'!D"&amp;SUM(18,38*37,1))))</f>
        <v>N/A</v>
      </c>
      <c r="AQ61" s="75" t="str" cm="1">
        <f t="array" aca="1" ref="AQ61" ca="1">IF($B61="","",IF(ISBLANK(INDIRECT("'R10.Documentos no web'!D"&amp;SUM(18,38*38,1))),"",INDIRECT("'R10.Documentos no web'!D"&amp;SUM(18,38*38,1))))</f>
        <v>N/A</v>
      </c>
      <c r="AR61" s="75" t="str" cm="1">
        <f t="array" aca="1" ref="AR61" ca="1">IF($B61="","",IF(ISBLANK(INDIRECT("'R10.Documentos no web'!D"&amp;SUM(18,38*39,1))),"",INDIRECT("'R10.Documentos no web'!D"&amp;SUM(18,38*39,1))))</f>
        <v>N/A</v>
      </c>
      <c r="AS61" s="75" t="str" cm="1">
        <f t="array" aca="1" ref="AS61" ca="1">IF($B61="","",IF(ISBLANK(INDIRECT("'R10.Documentos no web'!D"&amp;SUM(18,38*40,1))),"",INDIRECT("'R10.Documentos no web'!D"&amp;SUM(18,38*40,1))))</f>
        <v>N/A</v>
      </c>
      <c r="AT61" s="75" t="str" cm="1">
        <f t="array" aca="1" ref="AT61" ca="1">IF($B61="","",IF(ISBLANK(INDIRECT("'R10.Documentos no web'!D"&amp;SUM(18,38*41,1))),"",INDIRECT("'R10.Documentos no web'!D"&amp;SUM(18,38*41,1))))</f>
        <v>N/A</v>
      </c>
      <c r="AU61" s="75" t="str" cm="1">
        <f t="array" aca="1" ref="AU61" ca="1">IF($B61="","",IF(ISBLANK(INDIRECT("'R10.Documentos no web'!D"&amp;SUM(18,38*42,1))),"",INDIRECT("'R10.Documentos no web'!D"&amp;SUM(18,38*42,1))))</f>
        <v>N/A</v>
      </c>
      <c r="AV61" s="75" t="str" cm="1">
        <f t="array" aca="1" ref="AV61" ca="1">IF($B61="","",IF(ISBLANK(INDIRECT("'R10.Documentos no web'!D"&amp;SUM(18,38*43,1))),"",INDIRECT("'R10.Documentos no web'!D"&amp;SUM(18,38*43,1))))</f>
        <v>N/A</v>
      </c>
      <c r="AW61" s="75" t="str" cm="1">
        <f t="array" aca="1" ref="AW61" ca="1">IF($B61="","",IF(ISBLANK(INDIRECT("'R10.Documentos no web'!D"&amp;SUM(18,38*44,1))),"",INDIRECT("'R10.Documentos no web'!D"&amp;SUM(18,38*44,1))))</f>
        <v>N/A</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NO CONFORME</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NO CONFORME</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NO CONFORME</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NO CONFORME</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CONFORME</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CONFORME</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CONFORME</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NO CONFORME</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CONFORME</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CONFORME</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CONFORME</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CONFORME</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CONFORME</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CONFORME</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CONFORME</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410</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411</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453</v>
      </c>
      <c r="B1" s="109"/>
      <c r="C1" s="109" t="s">
        <v>454</v>
      </c>
      <c r="D1" s="109"/>
      <c r="E1" s="109" t="s">
        <v>455</v>
      </c>
      <c r="F1" s="109"/>
      <c r="G1" s="109"/>
      <c r="H1" s="109"/>
      <c r="I1" s="109"/>
      <c r="J1" s="109"/>
      <c r="K1" s="109" t="s">
        <v>456</v>
      </c>
      <c r="L1" s="109"/>
      <c r="M1" s="109"/>
      <c r="T1" s="260" t="s">
        <v>261</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457</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458</v>
      </c>
      <c r="B2" s="111" t="str">
        <f>'00.Info'!N2</f>
        <v>Versión: 2.0.1</v>
      </c>
      <c r="C2" s="109" t="s">
        <v>14</v>
      </c>
      <c r="D2" s="112">
        <f>'01.Definición de ámbito'!C7</f>
        <v>0</v>
      </c>
      <c r="E2" s="109" t="s">
        <v>52</v>
      </c>
      <c r="F2" s="112" t="str">
        <f>'02.Tecnologías'!C9</f>
        <v>Sí</v>
      </c>
      <c r="G2" s="161" t="s">
        <v>459</v>
      </c>
      <c r="H2" s="161" t="s">
        <v>460</v>
      </c>
      <c r="I2" s="161"/>
      <c r="J2" s="161"/>
      <c r="K2" s="118" t="s">
        <v>461</v>
      </c>
      <c r="L2" s="163">
        <f>'03.Muestra'!D45</f>
        <v>14</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f>'01.Definición de ámbito'!C9</f>
        <v>0</v>
      </c>
      <c r="E3" s="109" t="s">
        <v>56</v>
      </c>
      <c r="F3" s="112" t="str">
        <f>'02.Tecnologías'!C10</f>
        <v>No</v>
      </c>
      <c r="G3" s="112">
        <f>'02.Tecnologías'!K13</f>
        <v>0</v>
      </c>
      <c r="H3" s="112">
        <f>'02.Tecnologías'!L13</f>
        <v>0</v>
      </c>
      <c r="I3" s="162"/>
      <c r="J3" s="162"/>
      <c r="K3" s="118" t="s">
        <v>467</v>
      </c>
      <c r="L3" s="163">
        <f>'03.Muestra'!D47</f>
        <v>12</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https://escueladesalud.comunidad.madrid</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Imágenes, slider y textos</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N/A</v>
      </c>
      <c r="CF3" s="111" t="str">
        <f ca="1">RESULTADOS!BJ20</f>
        <v>Pasa</v>
      </c>
      <c r="CG3" s="111" t="str">
        <f ca="1">RESULTADOS!BK20</f>
        <v>Pasa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f>RESULTADOS!B61</f>
        <v>14</v>
      </c>
      <c r="DP3" s="113" t="str">
        <f>RESULTADOS!C61</f>
        <v>Guía Autenticación</v>
      </c>
      <c r="DQ3" s="113" t="str">
        <f>IF(DO3&lt;&gt;"","Documento no web","")</f>
        <v>Documento no web</v>
      </c>
      <c r="DR3" s="113" t="str" cm="1">
        <f t="array" ref="DR3">IFERROR(INDEX('03.Muestra'!$E$8:$E$42,SMALL(IF("Documento no web"='03.Muestra'!$D$8:$D$42,ROW('03.Muestra'!$E$8:$E$42)-MIN(ROW('03.Muestra'!$D$8:$D$42))+1,""),ROW()-2)),"")</f>
        <v>Ayuda</v>
      </c>
      <c r="DS3" s="113" t="str">
        <f>RESULTADOS!D61</f>
        <v>documento descargable</v>
      </c>
      <c r="DT3" s="113" t="str" cm="1">
        <f t="array" ref="DT3">IFERROR(INDEX('03.Muestra'!$G$8:$G$42,SMALL(IF("Documento no web"='03.Muestra'!$D$8:$D$42,ROW('03.Muestra'!$G$8:$G$42)-MIN(ROW('03.Muestra'!$D$8:$D$42))+1,""),ROW()-2)),"")</f>
        <v>Inicio &gt; Mensaje móvil</v>
      </c>
      <c r="DU3" s="188" t="str" cm="1">
        <f t="array" ref="DU3">IFERROR(INDEX('03.Muestra'!$H$8:$H$42,SMALL(IF("Documento no web"='03.Muestra'!$D$8:$D$42,ROW('03.Muestra'!$H$8:$H$42)-MIN(ROW('03.Muestra'!$D$8:$D$42))+1,""),ROW()-2)),"")</f>
        <v>PDF</v>
      </c>
      <c r="DV3" s="111" t="str">
        <f ca="1">RESULTADOS!E61</f>
        <v>Falla</v>
      </c>
      <c r="DW3" s="111" t="str">
        <f ca="1">RESULTADOS!F61</f>
        <v>N/A</v>
      </c>
      <c r="DX3" s="111" t="str">
        <f ca="1">RESULTADOS!G61</f>
        <v>N/A</v>
      </c>
      <c r="DY3" s="111" t="str">
        <f ca="1">RESULTADOS!H61</f>
        <v>N/A</v>
      </c>
      <c r="DZ3" s="111" t="str">
        <f ca="1">RESULTADOS!I61</f>
        <v>N/A</v>
      </c>
      <c r="EA3" s="111" t="str">
        <f ca="1">RESULTADOS!J61</f>
        <v>Falla</v>
      </c>
      <c r="EB3" s="111" t="str">
        <f ca="1">RESULTADOS!K61</f>
        <v>Falla</v>
      </c>
      <c r="EC3" s="111" t="str">
        <f ca="1">RESULTADOS!L61</f>
        <v>Falla</v>
      </c>
      <c r="ED3" s="111" t="str">
        <f ca="1">RESULTADOS!M61</f>
        <v>N/A</v>
      </c>
      <c r="EE3" s="111" t="str">
        <f ca="1">RESULTADOS!N61</f>
        <v>N/A</v>
      </c>
      <c r="EF3" s="111" t="str">
        <f ca="1">RESULTADOS!O61</f>
        <v>Pasa</v>
      </c>
      <c r="EG3" s="111" t="str">
        <f ca="1">RESULTADOS!P61</f>
        <v>N/A</v>
      </c>
      <c r="EH3" s="111" t="str">
        <f ca="1">RESULTADOS!Q61</f>
        <v>N/A</v>
      </c>
      <c r="EI3" s="111" t="str">
        <f ca="1">RESULTADOS!R61</f>
        <v>N/A</v>
      </c>
      <c r="EJ3" s="111" t="str">
        <f ca="1">RESULTADOS!S61</f>
        <v>N/A</v>
      </c>
      <c r="EK3" s="111" t="str">
        <f ca="1">RESULTADOS!T61</f>
        <v>N/A</v>
      </c>
      <c r="EL3" s="111" t="str">
        <f ca="1">RESULTADOS!U61</f>
        <v>N/A</v>
      </c>
      <c r="EM3" s="111" t="str">
        <f ca="1">RESULTADOS!V61</f>
        <v>N/A</v>
      </c>
      <c r="EN3" s="111" t="str">
        <f ca="1">RESULTADOS!W61</f>
        <v>N/A</v>
      </c>
      <c r="EO3" s="111" t="str">
        <f ca="1">RESULTADOS!X61</f>
        <v>Pasa</v>
      </c>
      <c r="EP3" s="111" t="str">
        <f ca="1">RESULTADOS!Y61</f>
        <v>Pasa</v>
      </c>
      <c r="EQ3" s="111" t="str">
        <f ca="1">RESULTADOS!Z61</f>
        <v>N/A</v>
      </c>
      <c r="ER3" s="111" t="str">
        <f ca="1">RESULTADOS!AA61</f>
        <v>N/A</v>
      </c>
      <c r="ES3" s="111" t="str">
        <f ca="1">RESULTADOS!AB61</f>
        <v>N/A</v>
      </c>
      <c r="ET3" s="111" t="str">
        <f ca="1">RESULTADOS!AC61</f>
        <v>N/A</v>
      </c>
      <c r="EU3" s="111" t="str">
        <f ca="1">RESULTADOS!AD61</f>
        <v>Falla</v>
      </c>
      <c r="EV3" s="111" t="str">
        <f ca="1">RESULTADOS!AE61</f>
        <v>Pasa</v>
      </c>
      <c r="EW3" s="111" t="str">
        <f ca="1">RESULTADOS!AF61</f>
        <v>Pasa</v>
      </c>
      <c r="EX3" s="111" t="str">
        <f ca="1">RESULTADOS!AG61</f>
        <v>N/A</v>
      </c>
      <c r="EY3" s="111" t="str">
        <f ca="1">RESULTADOS!AH61</f>
        <v>Pasa</v>
      </c>
      <c r="EZ3" s="111" t="str">
        <f ca="1">RESULTADOS!AI61</f>
        <v>N/A</v>
      </c>
      <c r="FA3" s="111" t="str">
        <f ca="1">RESULTADOS!AJ61</f>
        <v>Pasa</v>
      </c>
      <c r="FB3" s="111" t="str">
        <f ca="1">RESULTADOS!AK61</f>
        <v>Pasa</v>
      </c>
      <c r="FC3" s="111" t="str">
        <f ca="1">RESULTADOS!AL61</f>
        <v>N/A</v>
      </c>
      <c r="FD3" s="111" t="str">
        <f ca="1">RESULTADOS!AM61</f>
        <v>Pasa</v>
      </c>
      <c r="FE3" s="111" t="str">
        <f ca="1">RESULTADOS!AN61</f>
        <v>N/A</v>
      </c>
      <c r="FF3" s="111" t="str">
        <f ca="1">RESULTADOS!AO61</f>
        <v>Pasa</v>
      </c>
      <c r="FG3" s="111" t="str">
        <f ca="1">RESULTADOS!AP61</f>
        <v>N/A</v>
      </c>
      <c r="FH3" s="111" t="str">
        <f ca="1">RESULTADOS!AQ61</f>
        <v>N/A</v>
      </c>
      <c r="FI3" s="111" t="str">
        <f ca="1">RESULTADOS!AR61</f>
        <v>N/A</v>
      </c>
      <c r="FJ3" s="111" t="str">
        <f ca="1">RESULTADOS!AS61</f>
        <v>N/A</v>
      </c>
      <c r="FK3" s="111" t="str">
        <f ca="1">RESULTADOS!AT61</f>
        <v>N/A</v>
      </c>
      <c r="FL3" s="111" t="str">
        <f ca="1">RESULTADOS!AU61</f>
        <v>N/A</v>
      </c>
      <c r="FM3" s="111" t="str">
        <f ca="1">RESULTADOS!AV61</f>
        <v>N/A</v>
      </c>
      <c r="FN3" s="111" t="str">
        <f ca="1">RESULTADOS!AW61</f>
        <v>N/A</v>
      </c>
    </row>
    <row r="4" spans="1:170" ht="13">
      <c r="C4" s="109" t="s">
        <v>16</v>
      </c>
      <c r="D4" s="112">
        <f>'01.Definición de ámbito'!C11</f>
        <v>0</v>
      </c>
      <c r="E4" s="109" t="s">
        <v>59</v>
      </c>
      <c r="F4" s="112" t="str">
        <f>'02.Tecnologías'!C11</f>
        <v>No</v>
      </c>
      <c r="G4" s="112">
        <f>'02.Tecnologías'!K14</f>
        <v>0</v>
      </c>
      <c r="H4" s="112">
        <f>'02.Tecnologías'!L14</f>
        <v>0</v>
      </c>
      <c r="I4" s="162"/>
      <c r="J4" s="162"/>
      <c r="K4" s="118" t="s">
        <v>468</v>
      </c>
      <c r="L4" s="163">
        <f>'03.Muestra'!D49</f>
        <v>2</v>
      </c>
      <c r="M4" s="109"/>
      <c r="T4" s="113">
        <f>RESULTADOS!B21</f>
        <v>2</v>
      </c>
      <c r="U4" s="113" t="str">
        <f>RESULTADOS!C21</f>
        <v>Login</v>
      </c>
      <c r="V4" s="113" t="str">
        <f t="shared" ref="V4:V37" si="0">IF(T4&lt;&gt;"","Página web","")</f>
        <v>Página web</v>
      </c>
      <c r="W4" s="113" t="str">
        <v>Inicio de sesión</v>
      </c>
      <c r="X4" s="113" t="str">
        <f>RESULTADOS!D21</f>
        <v>https://escueladesalud.comunidad.madrid/login/index.php</v>
      </c>
      <c r="Y4" s="113" t="str">
        <v>Inicio &gt; Acceder</v>
      </c>
      <c r="Z4" s="188" t="str">
        <v>Imágenes, botones, audio y textos</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Pasa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Pasa</v>
      </c>
      <c r="BP4" s="111" t="str">
        <f ca="1">RESULTADOS!AT21</f>
        <v>Pasa</v>
      </c>
      <c r="BQ4" s="111" t="str">
        <f ca="1">RESULTADOS!AU21</f>
        <v>N/A</v>
      </c>
      <c r="BR4" s="111" t="str">
        <f ca="1">RESULTADOS!AV21</f>
        <v>Pasa</v>
      </c>
      <c r="BS4" s="111" t="str">
        <f ca="1">RESULTADOS!AW21</f>
        <v>Pasa</v>
      </c>
      <c r="BT4" s="111" t="str">
        <f ca="1">RESULTADOS!AX21</f>
        <v>N/A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Pasa</v>
      </c>
      <c r="CW4" s="111" t="str">
        <f ca="1">RESULTADOS!CA21</f>
        <v>Pasa</v>
      </c>
      <c r="CX4" s="111" t="str">
        <f ca="1">RESULTADOS!CB21</f>
        <v>Falla</v>
      </c>
      <c r="CY4" s="111" t="str">
        <f ca="1">RESULTADOS!CC21</f>
        <v>Pasa</v>
      </c>
      <c r="CZ4" s="111" t="str">
        <f ca="1">RESULTADOS!CD21</f>
        <v>N/A</v>
      </c>
      <c r="DA4" s="111" t="str">
        <f ca="1">RESULTADOS!CE21</f>
        <v>Pasa</v>
      </c>
      <c r="DB4" s="111" t="str">
        <f ca="1">RESULTADOS!CF21</f>
        <v>Pasa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f>'01.Definición de ámbito'!C13</f>
        <v>0</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Registro</v>
      </c>
      <c r="V5" s="113" t="str">
        <f t="shared" si="0"/>
        <v>Página web</v>
      </c>
      <c r="W5" s="113" t="str">
        <v>Servicio / Proceso</v>
      </c>
      <c r="X5" s="113" t="str">
        <f>RESULTADOS!D22</f>
        <v>https://escueladesalud.comunidad.madrid/login/signup.php</v>
      </c>
      <c r="Y5" s="113" t="str">
        <v>Inicio &gt; Acceder &gt; Crear nueva cuenta</v>
      </c>
      <c r="Z5" s="188" t="str">
        <v>Imágenes, botones y textos</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Pasa</v>
      </c>
      <c r="BN5" s="111" t="str">
        <f ca="1">RESULTADOS!AR22</f>
        <v>Pasa</v>
      </c>
      <c r="BO5" s="111" t="str">
        <f ca="1">RESULTADOS!AS22</f>
        <v>Pasa</v>
      </c>
      <c r="BP5" s="111" t="str">
        <f ca="1">RESULTADOS!AT22</f>
        <v>Falla</v>
      </c>
      <c r="BQ5" s="111" t="str">
        <f ca="1">RESULTADOS!AU22</f>
        <v>N/A</v>
      </c>
      <c r="BR5" s="111" t="str">
        <f ca="1">RESULTADOS!AV22</f>
        <v>Pasa</v>
      </c>
      <c r="BS5" s="111" t="str">
        <f ca="1">RESULTADOS!AW22</f>
        <v>Pasa</v>
      </c>
      <c r="BT5" s="111" t="str">
        <f ca="1">RESULTADOS!AX22</f>
        <v>N/A</v>
      </c>
      <c r="BU5" s="111" t="str">
        <f ca="1">RESULTADOS!AY22</f>
        <v>Falla</v>
      </c>
      <c r="BV5" s="111" t="str">
        <f ca="1">RESULTADOS!AZ22</f>
        <v>Falla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Falla</v>
      </c>
      <c r="CI5" s="111" t="str">
        <f ca="1">RESULTADOS!BM22</f>
        <v>Pasa</v>
      </c>
      <c r="CJ5" s="111" t="str">
        <f ca="1">RESULTADOS!BN22</f>
        <v>Falla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Pasa</v>
      </c>
      <c r="CW5" s="111" t="str">
        <f ca="1">RESULTADOS!CA22</f>
        <v>Pasa</v>
      </c>
      <c r="CX5" s="111" t="str">
        <f ca="1">RESULTADOS!CB22</f>
        <v>Pasa</v>
      </c>
      <c r="CY5" s="111" t="str">
        <f ca="1">RESULTADOS!CC22</f>
        <v>Pasa</v>
      </c>
      <c r="CZ5" s="111" t="str">
        <f ca="1">RESULTADOS!CD22</f>
        <v>N/A</v>
      </c>
      <c r="DA5" s="111" t="str">
        <f ca="1">RESULTADOS!CE22</f>
        <v>Falla</v>
      </c>
      <c r="DB5" s="111" t="str">
        <f ca="1">RESULTADOS!CF22</f>
        <v>Pasa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Política de Privacidad</v>
      </c>
      <c r="V6" s="113" t="str">
        <f t="shared" si="0"/>
        <v>Página web</v>
      </c>
      <c r="W6" s="113" t="str">
        <v>Legal</v>
      </c>
      <c r="X6" s="113" t="str">
        <f>RESULTADOS!D23</f>
        <v>https://escueladesalud.comunidad.madrid/mod/page/view.php?id=96</v>
      </c>
      <c r="Y6" s="113" t="str">
        <v>Inicio &gt; Política de privacidad</v>
      </c>
      <c r="Z6" s="188" t="str">
        <v>Imágenes, botones y textos</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Pasa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FAQs</v>
      </c>
      <c r="V7" s="113" t="str">
        <f t="shared" si="0"/>
        <v>Página web</v>
      </c>
      <c r="W7" s="113" t="str">
        <v>Pagina tipo</v>
      </c>
      <c r="X7" s="113" t="str">
        <f>RESULTADOS!D24</f>
        <v>https://escueladesalud.comunidad.madrid/mod/page/view.php?id=97</v>
      </c>
      <c r="Y7" s="113" t="str">
        <v>Inicio &gt; Preguntas frecuentes</v>
      </c>
      <c r="Z7" s="188" t="str">
        <v>Imágenes, botones y textos</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Pasa</v>
      </c>
      <c r="BN7" s="111" t="str">
        <f ca="1">RESULTADOS!AR24</f>
        <v>Pasa</v>
      </c>
      <c r="BO7" s="111" t="str">
        <f ca="1">RESULTADOS!AS24</f>
        <v>N/A</v>
      </c>
      <c r="BP7" s="111" t="str">
        <f ca="1">RESULTADOS!AT24</f>
        <v>Falla</v>
      </c>
      <c r="BQ7" s="111" t="str">
        <f ca="1">RESULTADOS!AU24</f>
        <v>N/A</v>
      </c>
      <c r="BR7" s="111" t="str">
        <f ca="1">RESULTADOS!AV24</f>
        <v>Pasa</v>
      </c>
      <c r="BS7" s="111" t="str">
        <f ca="1">RESULTADOS!AW24</f>
        <v>Pasa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Contacto</v>
      </c>
      <c r="V8" s="113" t="str">
        <f t="shared" si="0"/>
        <v>Página web</v>
      </c>
      <c r="W8" s="113" t="str">
        <v>Contacto</v>
      </c>
      <c r="X8" s="113" t="str">
        <f>RESULTADOS!D25</f>
        <v>https://escueladesalud.comunidad.madrid/mod/page/view.php?id=98</v>
      </c>
      <c r="Y8" s="113" t="str">
        <v>Inicio &gt; Contacto</v>
      </c>
      <c r="Z8" s="188" t="str">
        <v>Imágenes, botones y textos</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Pasa</v>
      </c>
      <c r="BN8" s="111" t="str">
        <f ca="1">RESULTADOS!AR25</f>
        <v>Pasa</v>
      </c>
      <c r="BO8" s="111" t="str">
        <f ca="1">RESULTADOS!AS25</f>
        <v>Pasa</v>
      </c>
      <c r="BP8" s="111" t="str">
        <f ca="1">RESULTADOS!AT25</f>
        <v>Pasa</v>
      </c>
      <c r="BQ8" s="111" t="str">
        <f ca="1">RESULTADOS!AU25</f>
        <v>N/A</v>
      </c>
      <c r="BR8" s="111" t="str">
        <f ca="1">RESULTADOS!AV25</f>
        <v>Pasa</v>
      </c>
      <c r="BS8" s="111" t="str">
        <f ca="1">RESULTADOS!AW25</f>
        <v>Pasa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Pasa</v>
      </c>
      <c r="CW8" s="111" t="str">
        <f ca="1">RESULTADOS!CA25</f>
        <v>Pasa</v>
      </c>
      <c r="CX8" s="111" t="str">
        <f ca="1">RESULTADOS!CB25</f>
        <v>Pasa</v>
      </c>
      <c r="CY8" s="111" t="str">
        <f ca="1">RESULTADOS!CC25</f>
        <v>Pasa</v>
      </c>
      <c r="CZ8" s="111" t="str">
        <f ca="1">RESULTADOS!CD25</f>
        <v>N/A</v>
      </c>
      <c r="DA8" s="111" t="str">
        <f ca="1">RESULTADOS!CE25</f>
        <v>Pasa</v>
      </c>
      <c r="DB8" s="111" t="str">
        <f ca="1">RESULTADOS!CF25</f>
        <v>Pasa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Política de Cookies</v>
      </c>
      <c r="V9" s="113" t="str">
        <f t="shared" si="0"/>
        <v>Página web</v>
      </c>
      <c r="W9" s="113" t="str">
        <v>Legal</v>
      </c>
      <c r="X9" s="113" t="str">
        <f>RESULTADOS!D26</f>
        <v>https://escueladesalud.comunidad.madrid/mod/page/view.php?id=99</v>
      </c>
      <c r="Y9" s="113" t="str">
        <v>Inicio &gt; Política de Cookies</v>
      </c>
      <c r="Z9" s="188" t="str">
        <v>Imágenes, botones y textos</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Falla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Pasa</v>
      </c>
      <c r="BN9" s="111" t="str">
        <f ca="1">RESULTADOS!AR26</f>
        <v>Pasa</v>
      </c>
      <c r="BO9" s="111" t="str">
        <f ca="1">RESULTADOS!AS26</f>
        <v>N/A</v>
      </c>
      <c r="BP9" s="111" t="str">
        <f ca="1">RESULTADOS!AT26</f>
        <v>Falla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EMADSALUD</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Biblioteca</v>
      </c>
      <c r="V10" s="113" t="str">
        <f t="shared" si="0"/>
        <v>Página web</v>
      </c>
      <c r="W10" s="113" t="str">
        <v>Pagina tipo</v>
      </c>
      <c r="X10" s="113" t="str">
        <f>RESULTADOS!D27</f>
        <v>https://escueladesalud.comunidad.madrid/mod/page/view.php?id=1038</v>
      </c>
      <c r="Y10" s="113" t="str">
        <v>Inicio &gt; Biblioteca</v>
      </c>
      <c r="Z10" s="188" t="str">
        <v>Imágenes, botones y textos</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Pasa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https://escueladesalud.comunidad.madrid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Mapa del Sitio</v>
      </c>
      <c r="V11" s="113" t="str">
        <f t="shared" si="0"/>
        <v>Página web</v>
      </c>
      <c r="W11" s="113" t="str">
        <v>Mapa web</v>
      </c>
      <c r="X11" s="113" t="str">
        <f>RESULTADOS!D28</f>
        <v>https://escueladesalud.comunidad.madrid/mod/page/view.php?id=1468</v>
      </c>
      <c r="Y11" s="113" t="str">
        <v>Inicio &gt;Mapa del sitio</v>
      </c>
      <c r="Z11" s="188" t="str">
        <v>Imágenes, botones y textos</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Pasa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Landing page</v>
      </c>
      <c r="V12" s="113" t="str">
        <f t="shared" si="0"/>
        <v>Página web</v>
      </c>
      <c r="W12" s="113" t="str">
        <v>Aleatoria</v>
      </c>
      <c r="X12" s="113" t="str">
        <f>RESULTADOS!D29</f>
        <v>https://escueladesalud.comunidad.madrid/landing-page/900.html</v>
      </c>
      <c r="Y12" s="113" t="str">
        <v>Inicio &gt; "Seleccionar un recurso"</v>
      </c>
      <c r="Z12" s="188" t="str">
        <v>Imágenes, botones y textos</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Falla</v>
      </c>
      <c r="BS12" s="111" t="str">
        <f ca="1">RESULTADOS!AW29</f>
        <v>Pasa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Plataforma educativa de salud</v>
      </c>
      <c r="E13" s="109" t="s">
        <v>58</v>
      </c>
      <c r="F13" s="112" t="str">
        <f>'02.Tecnologías'!I10</f>
        <v>No</v>
      </c>
      <c r="G13" s="112">
        <f>'02.Tecnologías'!K23</f>
        <v>0</v>
      </c>
      <c r="H13" s="112">
        <f>'02.Tecnologías'!L23</f>
        <v>0</v>
      </c>
      <c r="I13" s="162"/>
      <c r="J13" s="162"/>
      <c r="K13" t="s">
        <v>473</v>
      </c>
      <c r="L13" s="164" t="str">
        <f ca="1">RESULTADOS!E8</f>
        <v>27 (29,35 %)</v>
      </c>
      <c r="M13" s="164" t="str">
        <f ca="1">RESULTADOS!F8</f>
        <v>20 (21,74 %)</v>
      </c>
      <c r="N13" s="164" t="str">
        <f ca="1">RESULTADOS!G8</f>
        <v>45 (48,91 %)</v>
      </c>
      <c r="O13" s="113">
        <f ca="1">RESULTADOS!H8</f>
        <v>0</v>
      </c>
      <c r="P13" s="113">
        <f ca="1">RESULTADOS!I8</f>
        <v>0</v>
      </c>
      <c r="T13" s="113">
        <f>RESULTADOS!B30</f>
        <v>11</v>
      </c>
      <c r="U13" s="113" t="str">
        <f>RESULTADOS!C30</f>
        <v>Categoría de curso</v>
      </c>
      <c r="V13" s="113" t="str">
        <f t="shared" si="0"/>
        <v>Página web</v>
      </c>
      <c r="W13" s="113" t="str">
        <v>Búsqueda</v>
      </c>
      <c r="X13" s="113" t="str">
        <f>RESULTADOS!D30</f>
        <v>https://escueladesalud.comunidad.madrid/course/index.php?categoryid=31</v>
      </c>
      <c r="Y13" s="113" t="str">
        <v>Inicio &gt; Personas que cuidan</v>
      </c>
      <c r="Z13" s="188" t="str">
        <v>Imágenes, botones y textos</v>
      </c>
      <c r="AA13" s="111" t="str">
        <f ca="1">RESULTADOS!E30</f>
        <v>Pasa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Pasa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45699</v>
      </c>
      <c r="E14" s="109" t="s">
        <v>61</v>
      </c>
      <c r="F14" s="112" t="str">
        <f>'02.Tecnologías'!I11</f>
        <v>No</v>
      </c>
      <c r="G14" s="161"/>
      <c r="H14" s="161"/>
      <c r="I14" s="161"/>
      <c r="J14" s="161"/>
      <c r="K14" t="s">
        <v>474</v>
      </c>
      <c r="L14" s="164" t="str">
        <f ca="1">RESULTADOS!E9</f>
        <v>10 (22,22 %)</v>
      </c>
      <c r="M14" s="164" t="str">
        <f ca="1">RESULTADOS!F9</f>
        <v>5 (11,11 %)</v>
      </c>
      <c r="N14" s="164" t="str">
        <f ca="1">RESULTADOS!G9</f>
        <v>30 (66,67 %)</v>
      </c>
      <c r="O14" s="113">
        <f ca="1">RESULTADOS!H9</f>
        <v>0</v>
      </c>
      <c r="P14" s="113">
        <f ca="1">RESULTADOS!I9</f>
        <v>0</v>
      </c>
      <c r="T14" s="113">
        <f>RESULTADOS!B31</f>
        <v>12</v>
      </c>
      <c r="U14" s="113" t="str">
        <f>RESULTADOS!C31</f>
        <v>Píldora formativa</v>
      </c>
      <c r="V14" s="113" t="str">
        <f t="shared" si="0"/>
        <v>Página web</v>
      </c>
      <c r="W14" s="113" t="str">
        <v>Aleatoria</v>
      </c>
      <c r="X14" s="113" t="str">
        <f>RESULTADOS!D31</f>
        <v>https://escueladesalud.comunidad.madrid/mod/resource/view.php?id=7021</v>
      </c>
      <c r="Y14" s="113" t="str">
        <v>Inicio &gt; Buscador &gt; ¿A quién le duele la espalda?</v>
      </c>
      <c r="Z14" s="188" t="str">
        <v>Curso de la plataforma Moodle que hay contenido visaul como un vídeo</v>
      </c>
      <c r="AA14" s="111" t="str">
        <f ca="1">RESULTADOS!E31</f>
        <v>Pasa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Pasa</v>
      </c>
      <c r="AX14" s="111" t="str">
        <f ca="1">RESULTADOS!AB31</f>
        <v>Pasa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Pasa</v>
      </c>
      <c r="BI14" s="111" t="str">
        <f ca="1">RESULTADOS!AM31</f>
        <v>N/A</v>
      </c>
      <c r="BJ14" s="111" t="str">
        <f ca="1">RESULTADOS!AN31</f>
        <v>N/A</v>
      </c>
      <c r="BK14" s="111" t="str">
        <f ca="1">RESULTADOS!AO31</f>
        <v>Falla</v>
      </c>
      <c r="BL14" s="111" t="str">
        <f ca="1">RESULTADOS!AP31</f>
        <v>Falla</v>
      </c>
      <c r="BM14" s="111" t="str">
        <f ca="1">RESULTADOS!AQ31</f>
        <v>Pasa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Falla</v>
      </c>
      <c r="BV14" s="111" t="str">
        <f ca="1">RESULTADOS!AZ31</f>
        <v>Pasa</v>
      </c>
      <c r="BW14" s="111" t="str">
        <f ca="1">RESULTADOS!BA31</f>
        <v>Pasa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Declaración de accesibilidad</v>
      </c>
      <c r="V15" s="113" t="str">
        <f t="shared" si="0"/>
        <v>Página web</v>
      </c>
      <c r="W15" s="113" t="str">
        <v>Declaración accesibilidad</v>
      </c>
      <c r="X15" s="113" t="str">
        <f>RESULTADOS!D32</f>
        <v>https://escueladesalud.comunidad.madrid/mod/page/view.php?id=6165</v>
      </c>
      <c r="Y15" s="113" t="str">
        <v>Inicio &gt; Declaración de Accesibilidad</v>
      </c>
      <c r="Z15" s="188" t="str">
        <v>Imágenes, botones y textos</v>
      </c>
      <c r="AA15" s="111" t="str">
        <f ca="1">RESULTADOS!E32</f>
        <v>Pasa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Falla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Pasa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Falla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Falla</v>
      </c>
      <c r="DK15" s="111" t="str">
        <f ca="1">RESULTADOS!CO32</f>
        <v>Falla</v>
      </c>
      <c r="DL15" s="111" t="str">
        <f ca="1">RESULTADOS!CP32</f>
        <v>Falla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325</v>
      </c>
      <c r="M18" s="171">
        <f ca="1">RESULTADOS!M8</f>
        <v>0.26188557614826752</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117</v>
      </c>
      <c r="M19" s="171">
        <f ca="1">RESULTADOS!M9</f>
        <v>9.4278807413376312E-2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799</v>
      </c>
      <c r="M20" s="171">
        <f ca="1">RESULTADOS!M10</f>
        <v>0.64383561643835618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265</v>
      </c>
      <c r="L21" s="113">
        <f ca="1">RESULTADOS!L11</f>
        <v>1241</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Sí</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5.81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opLeftCell="A14" zoomScale="85" zoomScaleNormal="85" workbookViewId="0">
      <selection activeCell="C41" sqref="C4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480</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523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482</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45699</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524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53</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479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36</v>
      </c>
      <c r="K12" s="158" t="s">
        <v>65</v>
      </c>
      <c r="L12" s="158" t="s">
        <v>66</v>
      </c>
    </row>
    <row r="13" spans="1:60" ht="17.149999999999999" customHeight="1">
      <c r="B13" s="156" t="s">
        <v>67</v>
      </c>
      <c r="C13" s="157" t="s">
        <v>53</v>
      </c>
      <c r="E13" s="156" t="s">
        <v>68</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topLeftCell="A6" zoomScale="70" zoomScaleNormal="70" workbookViewId="0">
      <selection activeCell="F20" sqref="F20"/>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493</v>
      </c>
      <c r="D8" s="53" t="s">
        <v>483</v>
      </c>
      <c r="E8" s="53" t="s">
        <v>424</v>
      </c>
      <c r="F8" s="123" t="s">
        <v>509</v>
      </c>
      <c r="G8" s="53" t="s">
        <v>493</v>
      </c>
      <c r="H8" s="143" t="s">
        <v>484</v>
      </c>
      <c r="I8" s="18"/>
      <c r="J8" s="18"/>
      <c r="K8" s="18"/>
      <c r="L8" s="18"/>
      <c r="M8" s="18"/>
      <c r="N8" s="18"/>
      <c r="O8" s="18"/>
      <c r="P8" s="18"/>
      <c r="Q8" s="18"/>
      <c r="R8" s="18"/>
      <c r="S8" s="18"/>
      <c r="T8" s="18"/>
      <c r="U8" s="18"/>
      <c r="V8" s="18"/>
      <c r="W8" s="18"/>
      <c r="X8" s="18"/>
      <c r="Y8" s="18"/>
    </row>
    <row r="9" spans="1:64" ht="18.149999999999999" customHeight="1">
      <c r="B9" s="51">
        <v>2</v>
      </c>
      <c r="C9" s="52" t="s">
        <v>487</v>
      </c>
      <c r="D9" s="53" t="s">
        <v>483</v>
      </c>
      <c r="E9" s="53" t="s">
        <v>429</v>
      </c>
      <c r="F9" s="123" t="s">
        <v>494</v>
      </c>
      <c r="G9" s="53" t="s">
        <v>495</v>
      </c>
      <c r="H9" s="101" t="s">
        <v>526</v>
      </c>
      <c r="I9" s="18"/>
      <c r="J9" s="18"/>
      <c r="K9" s="18"/>
      <c r="L9" s="18"/>
      <c r="M9" s="18"/>
      <c r="N9" s="18"/>
      <c r="O9" s="18"/>
      <c r="P9" s="18"/>
      <c r="Q9" s="18"/>
      <c r="R9" s="18"/>
      <c r="S9" s="18"/>
      <c r="T9" s="18"/>
      <c r="U9" s="18"/>
      <c r="V9" s="18"/>
      <c r="W9" s="18"/>
      <c r="X9" s="18"/>
      <c r="Y9" s="18"/>
    </row>
    <row r="10" spans="1:64" ht="18.149999999999999" customHeight="1">
      <c r="B10" s="51">
        <v>3</v>
      </c>
      <c r="C10" s="52" t="s">
        <v>488</v>
      </c>
      <c r="D10" s="53" t="s">
        <v>483</v>
      </c>
      <c r="E10" s="53" t="s">
        <v>439</v>
      </c>
      <c r="F10" s="123" t="s">
        <v>506</v>
      </c>
      <c r="G10" s="53" t="s">
        <v>496</v>
      </c>
      <c r="H10" s="101" t="s">
        <v>485</v>
      </c>
      <c r="I10" s="18"/>
      <c r="J10" s="18"/>
      <c r="K10" s="18"/>
      <c r="L10" s="18"/>
      <c r="M10" s="18"/>
      <c r="N10" s="18"/>
      <c r="O10" s="18"/>
      <c r="P10" s="18"/>
      <c r="Q10" s="18"/>
      <c r="R10" s="18"/>
      <c r="S10" s="18"/>
      <c r="T10" s="18"/>
      <c r="U10" s="18"/>
      <c r="V10" s="18"/>
      <c r="W10" s="18"/>
      <c r="X10" s="18"/>
      <c r="Y10" s="18"/>
    </row>
    <row r="11" spans="1:64" ht="18.149999999999999" customHeight="1">
      <c r="B11" s="51">
        <v>4</v>
      </c>
      <c r="C11" s="52" t="s">
        <v>489</v>
      </c>
      <c r="D11" s="53" t="s">
        <v>483</v>
      </c>
      <c r="E11" s="53" t="s">
        <v>438</v>
      </c>
      <c r="F11" s="123" t="s">
        <v>497</v>
      </c>
      <c r="G11" s="53" t="s">
        <v>513</v>
      </c>
      <c r="H11" s="101" t="s">
        <v>485</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507</v>
      </c>
      <c r="D12" s="53" t="s">
        <v>483</v>
      </c>
      <c r="E12" s="53" t="s">
        <v>443</v>
      </c>
      <c r="F12" s="123" t="s">
        <v>510</v>
      </c>
      <c r="G12" s="53" t="s">
        <v>514</v>
      </c>
      <c r="H12" s="101" t="s">
        <v>485</v>
      </c>
      <c r="I12" s="18"/>
      <c r="J12" s="18"/>
      <c r="K12" s="18"/>
      <c r="L12" s="18"/>
      <c r="M12" s="18"/>
      <c r="N12" s="18"/>
      <c r="O12" s="18"/>
      <c r="P12" s="18"/>
      <c r="Q12" s="18"/>
      <c r="R12" s="18"/>
      <c r="S12" s="18"/>
      <c r="T12" s="18"/>
      <c r="U12" s="18"/>
      <c r="V12" s="18"/>
      <c r="W12" s="18"/>
      <c r="X12" s="18"/>
      <c r="Y12" s="18"/>
    </row>
    <row r="13" spans="1:64" ht="18.149999999999999" customHeight="1">
      <c r="B13" s="51">
        <v>6</v>
      </c>
      <c r="C13" s="52" t="s">
        <v>436</v>
      </c>
      <c r="D13" s="53" t="s">
        <v>483</v>
      </c>
      <c r="E13" s="53" t="s">
        <v>436</v>
      </c>
      <c r="F13" s="123" t="s">
        <v>498</v>
      </c>
      <c r="G13" s="53" t="s">
        <v>515</v>
      </c>
      <c r="H13" s="101" t="s">
        <v>485</v>
      </c>
      <c r="I13" s="18"/>
      <c r="J13" s="18"/>
      <c r="K13" s="18"/>
      <c r="L13" s="18"/>
      <c r="M13" s="18"/>
      <c r="N13" s="18"/>
      <c r="O13" s="18"/>
      <c r="P13" s="18"/>
      <c r="Q13" s="18"/>
      <c r="R13" s="18"/>
      <c r="S13" s="18"/>
      <c r="T13" s="18"/>
      <c r="V13" s="18"/>
      <c r="W13" s="18"/>
      <c r="X13" s="18"/>
      <c r="Y13" s="18"/>
    </row>
    <row r="14" spans="1:64" ht="18.149999999999999" customHeight="1">
      <c r="B14" s="51">
        <v>7</v>
      </c>
      <c r="C14" s="52" t="s">
        <v>503</v>
      </c>
      <c r="D14" s="53" t="s">
        <v>483</v>
      </c>
      <c r="E14" s="53" t="s">
        <v>438</v>
      </c>
      <c r="F14" s="123" t="s">
        <v>511</v>
      </c>
      <c r="G14" s="53" t="s">
        <v>516</v>
      </c>
      <c r="H14" s="101" t="s">
        <v>485</v>
      </c>
      <c r="I14" s="18"/>
      <c r="J14" s="18"/>
      <c r="K14" s="18"/>
      <c r="L14" s="18"/>
      <c r="M14" s="18"/>
      <c r="N14" s="18"/>
      <c r="O14" s="18"/>
      <c r="P14" s="18"/>
      <c r="Q14" s="18"/>
      <c r="R14" s="18"/>
      <c r="S14" s="18"/>
      <c r="T14" s="18"/>
      <c r="U14" s="18"/>
      <c r="V14" s="18"/>
      <c r="W14" s="18"/>
      <c r="X14" s="18"/>
      <c r="Y14" s="18"/>
    </row>
    <row r="15" spans="1:64" ht="18.149999999999999" customHeight="1">
      <c r="B15" s="51">
        <v>8</v>
      </c>
      <c r="C15" s="52" t="s">
        <v>490</v>
      </c>
      <c r="D15" s="53" t="s">
        <v>483</v>
      </c>
      <c r="E15" s="53" t="s">
        <v>443</v>
      </c>
      <c r="F15" s="123" t="s">
        <v>499</v>
      </c>
      <c r="G15" s="53" t="s">
        <v>517</v>
      </c>
      <c r="H15" s="101" t="s">
        <v>485</v>
      </c>
      <c r="I15" s="18"/>
      <c r="J15" s="18"/>
      <c r="K15" s="18"/>
      <c r="L15" s="18"/>
      <c r="M15" s="18"/>
      <c r="N15" s="18"/>
      <c r="O15" s="18"/>
      <c r="P15" s="18"/>
      <c r="Q15" s="18"/>
      <c r="R15" s="18"/>
      <c r="S15" s="18"/>
      <c r="T15" s="18"/>
      <c r="U15" s="18"/>
      <c r="V15" s="18"/>
      <c r="W15" s="18"/>
      <c r="X15" s="18"/>
      <c r="Y15" s="18"/>
    </row>
    <row r="16" spans="1:64" ht="18.149999999999999" customHeight="1">
      <c r="B16" s="51">
        <v>9</v>
      </c>
      <c r="C16" s="52" t="s">
        <v>491</v>
      </c>
      <c r="D16" s="53" t="s">
        <v>483</v>
      </c>
      <c r="E16" s="53" t="s">
        <v>433</v>
      </c>
      <c r="F16" s="123" t="s">
        <v>500</v>
      </c>
      <c r="G16" s="53" t="s">
        <v>518</v>
      </c>
      <c r="H16" s="101" t="s">
        <v>485</v>
      </c>
      <c r="I16" s="18"/>
      <c r="J16" s="18"/>
      <c r="K16" s="18"/>
      <c r="L16" s="18"/>
      <c r="M16" s="18"/>
      <c r="N16" s="18"/>
      <c r="O16" s="18"/>
      <c r="P16" s="18"/>
      <c r="Q16" s="18"/>
      <c r="R16" s="18"/>
      <c r="S16" s="18"/>
      <c r="T16" s="18"/>
      <c r="U16" s="18"/>
      <c r="V16" s="18"/>
      <c r="W16" s="18"/>
      <c r="X16" s="18"/>
      <c r="Y16" s="18"/>
    </row>
    <row r="17" spans="2:25" ht="18.149999999999999" customHeight="1">
      <c r="B17" s="51">
        <v>10</v>
      </c>
      <c r="C17" s="52" t="s">
        <v>504</v>
      </c>
      <c r="D17" s="53" t="s">
        <v>483</v>
      </c>
      <c r="E17" s="53" t="s">
        <v>428</v>
      </c>
      <c r="F17" s="123" t="s">
        <v>512</v>
      </c>
      <c r="G17" s="53" t="s">
        <v>519</v>
      </c>
      <c r="H17" s="101" t="s">
        <v>485</v>
      </c>
      <c r="I17" s="18"/>
      <c r="J17" s="18"/>
      <c r="K17" s="18"/>
      <c r="L17" s="18"/>
      <c r="M17" s="18"/>
      <c r="N17" s="18"/>
      <c r="O17" s="18"/>
      <c r="P17" s="18"/>
      <c r="Q17" s="18"/>
      <c r="R17" s="18"/>
      <c r="S17" s="18"/>
      <c r="T17" s="18"/>
      <c r="U17" s="18"/>
      <c r="V17" s="18"/>
      <c r="W17" s="18"/>
      <c r="X17" s="18"/>
      <c r="Y17" s="18"/>
    </row>
    <row r="18" spans="2:25" ht="18.149999999999999" customHeight="1">
      <c r="B18" s="51">
        <v>11</v>
      </c>
      <c r="C18" s="52" t="s">
        <v>505</v>
      </c>
      <c r="D18" s="53" t="s">
        <v>483</v>
      </c>
      <c r="E18" s="53" t="s">
        <v>440</v>
      </c>
      <c r="F18" s="123" t="s">
        <v>501</v>
      </c>
      <c r="G18" s="53" t="s">
        <v>520</v>
      </c>
      <c r="H18" s="101" t="s">
        <v>485</v>
      </c>
      <c r="I18" s="18"/>
      <c r="J18" s="18"/>
      <c r="K18" s="18"/>
      <c r="L18" s="18"/>
      <c r="M18" s="18"/>
      <c r="N18" s="18"/>
      <c r="O18" s="18"/>
      <c r="P18" s="18"/>
      <c r="Q18" s="18"/>
      <c r="R18" s="18"/>
      <c r="S18" s="18"/>
      <c r="T18" s="18"/>
      <c r="U18" s="18"/>
      <c r="V18" s="18"/>
      <c r="W18" s="18"/>
      <c r="X18" s="18"/>
      <c r="Y18" s="18"/>
    </row>
    <row r="19" spans="2:25" ht="18.149999999999999" customHeight="1">
      <c r="B19" s="51">
        <v>12</v>
      </c>
      <c r="C19" s="52" t="s">
        <v>492</v>
      </c>
      <c r="D19" s="53" t="s">
        <v>483</v>
      </c>
      <c r="E19" s="53" t="s">
        <v>428</v>
      </c>
      <c r="F19" s="123" t="s">
        <v>525</v>
      </c>
      <c r="G19" s="53" t="s">
        <v>521</v>
      </c>
      <c r="H19" s="101" t="s">
        <v>486</v>
      </c>
      <c r="I19" s="18"/>
      <c r="J19" s="18"/>
      <c r="K19" s="18"/>
      <c r="L19" s="18"/>
      <c r="M19" s="18"/>
      <c r="N19" s="18"/>
      <c r="O19" s="18"/>
      <c r="P19" s="18"/>
      <c r="Q19" s="18"/>
      <c r="R19" s="18"/>
      <c r="S19" s="18"/>
      <c r="T19" s="18"/>
      <c r="U19" s="18"/>
      <c r="V19" s="18"/>
      <c r="W19" s="18"/>
      <c r="X19" s="18"/>
      <c r="Y19" s="18"/>
    </row>
    <row r="20" spans="2:25" ht="18.149999999999999" customHeight="1">
      <c r="B20" s="51">
        <v>13</v>
      </c>
      <c r="C20" s="95" t="s">
        <v>508</v>
      </c>
      <c r="D20" s="53" t="s">
        <v>483</v>
      </c>
      <c r="E20" s="53" t="s">
        <v>441</v>
      </c>
      <c r="F20" s="123" t="s">
        <v>502</v>
      </c>
      <c r="G20" s="95" t="s">
        <v>522</v>
      </c>
      <c r="H20" s="101" t="s">
        <v>485</v>
      </c>
      <c r="I20" s="18"/>
      <c r="J20" s="18"/>
      <c r="K20" s="18"/>
      <c r="L20" s="18"/>
      <c r="M20" s="18"/>
      <c r="N20" s="18"/>
      <c r="O20" s="18"/>
      <c r="P20" s="18"/>
      <c r="Q20" s="18"/>
      <c r="R20" s="18"/>
      <c r="S20" s="18"/>
      <c r="T20" s="18"/>
      <c r="U20" s="18"/>
      <c r="V20" s="18"/>
      <c r="W20" s="18"/>
      <c r="X20" s="18"/>
      <c r="Y20" s="18"/>
    </row>
    <row r="21" spans="2:25" ht="18.149999999999999" customHeight="1">
      <c r="B21" s="51">
        <v>14</v>
      </c>
      <c r="C21" s="52" t="s">
        <v>527</v>
      </c>
      <c r="D21" s="53" t="s">
        <v>528</v>
      </c>
      <c r="E21" s="53" t="s">
        <v>437</v>
      </c>
      <c r="F21" s="123" t="s">
        <v>531</v>
      </c>
      <c r="G21" s="53" t="s">
        <v>529</v>
      </c>
      <c r="H21" s="101" t="s">
        <v>530</v>
      </c>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12</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15" zoomScale="70" zoomScaleNormal="70" workbookViewId="0">
      <selection activeCell="D19" sqref="D19:D31"/>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13</v>
      </c>
      <c r="H12" s="42">
        <f ca="1">IF(($G$15+$K$15)=0,0,G12/($G$15+$K$15))</f>
        <v>0.33333333333333331</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26</v>
      </c>
      <c r="H14" s="42">
        <f ca="1">IF(($G$15+$K$15)=0,0,G14/($G$15+$K$15))</f>
        <v>0.66666666666666663</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39</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https://escueladesalud.comunidad.madrid</v>
      </c>
      <c r="D19" s="99" t="s">
        <v>91</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Login</v>
      </c>
      <c r="C20" s="174" t="str" cm="1">
        <f t="array" ref="C20">IFERROR(INDEX('03.Muestra'!$F$8:$F$42,SMALL(IF("Página Web"='03.Muestra'!$D$8:$D$42,ROW('03.Muestra'!$F$8:$F$42)-MIN(ROW('03.Muestra'!$D$8:$D$42))+1,""),ROW()-18)),"")</f>
        <v>https://escueladesalud.comunidad.madrid/login/index.php</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13</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Registro</v>
      </c>
      <c r="C21" s="174" t="str" cm="1">
        <f t="array" ref="C21">IFERROR(INDEX('03.Muestra'!$F$8:$F$42,SMALL(IF("Página Web"='03.Muestra'!$D$8:$D$42,ROW('03.Muestra'!$F$8:$F$42)-MIN(ROW('03.Muestra'!$D$8:$D$42))+1,""),ROW()-18)),"")</f>
        <v>https://escueladesalud.comunidad.madrid/login/signup.php</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Política de Privacidad</v>
      </c>
      <c r="C22" s="174" t="str" cm="1">
        <f t="array" ref="C22">IFERROR(INDEX('03.Muestra'!$F$8:$F$42,SMALL(IF("Página Web"='03.Muestra'!$D$8:$D$42,ROW('03.Muestra'!$F$8:$F$42)-MIN(ROW('03.Muestra'!$D$8:$D$42))+1,""),ROW()-18)),"")</f>
        <v>https://escueladesalud.comunidad.madrid/mod/page/view.php?id=96</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FAQs</v>
      </c>
      <c r="C23" s="174" t="str" cm="1">
        <f t="array" ref="C23">IFERROR(INDEX('03.Muestra'!$F$8:$F$42,SMALL(IF("Página Web"='03.Muestra'!$D$8:$D$42,ROW('03.Muestra'!$F$8:$F$42)-MIN(ROW('03.Muestra'!$D$8:$D$42))+1,""),ROW()-18)),"")</f>
        <v>https://escueladesalud.comunidad.madrid/mod/page/view.php?id=97</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Contacto</v>
      </c>
      <c r="C24" s="174" t="str" cm="1">
        <f t="array" ref="C24">IFERROR(INDEX('03.Muestra'!$F$8:$F$42,SMALL(IF("Página Web"='03.Muestra'!$D$8:$D$42,ROW('03.Muestra'!$F$8:$F$42)-MIN(ROW('03.Muestra'!$D$8:$D$42))+1,""),ROW()-18)),"")</f>
        <v>https://escueladesalud.comunidad.madrid/mod/page/view.php?id=98</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Política de Cookies</v>
      </c>
      <c r="C25" s="174" t="str" cm="1">
        <f t="array" ref="C25">IFERROR(INDEX('03.Muestra'!$F$8:$F$42,SMALL(IF("Página Web"='03.Muestra'!$D$8:$D$42,ROW('03.Muestra'!$F$8:$F$42)-MIN(ROW('03.Muestra'!$D$8:$D$42))+1,""),ROW()-18)),"")</f>
        <v>https://escueladesalud.comunidad.madrid/mod/page/view.php?id=99</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Biblioteca</v>
      </c>
      <c r="C26" s="174" t="str" cm="1">
        <f t="array" ref="C26">IFERROR(INDEX('03.Muestra'!$F$8:$F$42,SMALL(IF("Página Web"='03.Muestra'!$D$8:$D$42,ROW('03.Muestra'!$F$8:$F$42)-MIN(ROW('03.Muestra'!$D$8:$D$42))+1,""),ROW()-18)),"")</f>
        <v>https://escueladesalud.comunidad.madrid/mod/page/view.php?id=1038</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del Sitio</v>
      </c>
      <c r="C27" s="174" t="str" cm="1">
        <f t="array" ref="C27">IFERROR(INDEX('03.Muestra'!$F$8:$F$42,SMALL(IF("Página Web"='03.Muestra'!$D$8:$D$42,ROW('03.Muestra'!$F$8:$F$42)-MIN(ROW('03.Muestra'!$D$8:$D$42))+1,""),ROW()-18)),"")</f>
        <v>https://escueladesalud.comunidad.madrid/mod/page/view.php?id=1468</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Landing page</v>
      </c>
      <c r="C28" s="174" t="str" cm="1">
        <f t="array" ref="C28">IFERROR(INDEX('03.Muestra'!$F$8:$F$42,SMALL(IF("Página Web"='03.Muestra'!$D$8:$D$42,ROW('03.Muestra'!$F$8:$F$42)-MIN(ROW('03.Muestra'!$D$8:$D$42))+1,""),ROW()-18)),"")</f>
        <v>https://escueladesalud.comunidad.madrid/landing-page/900.html</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Categoría de curso</v>
      </c>
      <c r="C29" s="174" t="str" cm="1">
        <f t="array" ref="C29">IFERROR(INDEX('03.Muestra'!$F$8:$F$42,SMALL(IF("Página Web"='03.Muestra'!$D$8:$D$42,ROW('03.Muestra'!$F$8:$F$42)-MIN(ROW('03.Muestra'!$D$8:$D$42))+1,""),ROW()-18)),"")</f>
        <v>https://escueladesalud.comunidad.madrid/course/index.php?categoryid=31</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Píldora formativa</v>
      </c>
      <c r="C30" s="174" t="str" cm="1">
        <f t="array" ref="C30">IFERROR(INDEX('03.Muestra'!$F$8:$F$42,SMALL(IF("Página Web"='03.Muestra'!$D$8:$D$42,ROW('03.Muestra'!$F$8:$F$42)-MIN(ROW('03.Muestra'!$D$8:$D$42))+1,""),ROW()-18)),"")</f>
        <v>https://escueladesalud.comunidad.madrid/mod/resource/view.php?id=7021</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Declaración de accesibilidad</v>
      </c>
      <c r="C31" s="174" t="str" cm="1">
        <f t="array" ref="C31">IFERROR(INDEX('03.Muestra'!$F$8:$F$42,SMALL(IF("Página Web"='03.Muestra'!$D$8:$D$42,ROW('03.Muestra'!$F$8:$F$42)-MIN(ROW('03.Muestra'!$D$8:$D$42))+1,""),ROW()-18)),"")</f>
        <v>https://escueladesalud.comunidad.madrid/mod/page/view.php?id=6165</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Login</v>
      </c>
      <c r="C58" s="175" t="str" cm="1">
        <f t="array" ref="C58">IFERROR(INDEX('03.Muestra'!$F$8:$F$42,SMALL(IF("Página Web"='03.Muestra'!$D$8:$D$42,ROW('03.Muestra'!$F$8:$F$42)-MIN(ROW('03.Muestra'!$D$8:$D$42))+1,""),ROW()-56)),"")</f>
        <v>https://escueladesalud.comunidad.madrid/login/index.php</v>
      </c>
      <c r="D58" s="99" t="s">
        <v>103</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Registro</v>
      </c>
      <c r="C59" s="17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Política de Privacidad</v>
      </c>
      <c r="C60" s="17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FAQs</v>
      </c>
      <c r="C61" s="17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Contacto</v>
      </c>
      <c r="C62" s="17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Política de Cookies</v>
      </c>
      <c r="C63" s="17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Biblioteca</v>
      </c>
      <c r="C64" s="17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del Sitio</v>
      </c>
      <c r="C65" s="17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Landing page</v>
      </c>
      <c r="C66" s="17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Categoría de curso</v>
      </c>
      <c r="C67" s="17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Píldora formativa</v>
      </c>
      <c r="C68" s="175" t="str" cm="1">
        <f t="array" ref="C68">IFERROR(INDEX('03.Muestra'!$F$8:$F$42,SMALL(IF("Página Web"='03.Muestra'!$D$8:$D$42,ROW('03.Muestra'!$F$8:$F$42)-MIN(ROW('03.Muestra'!$D$8:$D$42))+1,""),ROW()-56)),"")</f>
        <v>https://escueladesalud.comunidad.madrid/mod/resource/view.php?id=7021</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Declaración de accesibilidad</v>
      </c>
      <c r="C69" s="175" t="str" cm="1">
        <f t="array" ref="C69">IFERROR(INDEX('03.Muestra'!$F$8:$F$42,SMALL(IF("Página Web"='03.Muestra'!$D$8:$D$42,ROW('03.Muestra'!$F$8:$F$42)-MIN(ROW('03.Muestra'!$D$8:$D$42))+1,""),ROW()-56)),"")</f>
        <v>https://escueladesalud.comunidad.madrid/mod/page/view.php?id=6165</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https://escueladesalud.comunidad.madrid</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Login</v>
      </c>
      <c r="C96" s="17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Registro</v>
      </c>
      <c r="C97" s="17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Política de Privacidad</v>
      </c>
      <c r="C98" s="17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FAQs</v>
      </c>
      <c r="C99" s="17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Contacto</v>
      </c>
      <c r="C100" s="17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Política de Cookies</v>
      </c>
      <c r="C101" s="17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Biblioteca</v>
      </c>
      <c r="C102" s="17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del Sitio</v>
      </c>
      <c r="C103" s="17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Landing page</v>
      </c>
      <c r="C104" s="17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Categoría de curso</v>
      </c>
      <c r="C105" s="17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Píldora formativa</v>
      </c>
      <c r="C106" s="175" t="str" cm="1">
        <f t="array" ref="C106">IFERROR(INDEX('03.Muestra'!$F$8:$F$42,SMALL(IF("Página Web"='03.Muestra'!$D$8:$D$42,ROW('03.Muestra'!$F$8:$F$42)-MIN(ROW('03.Muestra'!$D$8:$D$42))+1,""),ROW()-94)),"")</f>
        <v>https://escueladesalud.comunidad.madrid/mod/resource/view.php?id=7021</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Declaración de accesibilidad</v>
      </c>
      <c r="C107" s="175" t="str" cm="1">
        <f t="array" ref="C107">IFERROR(INDEX('03.Muestra'!$F$8:$F$42,SMALL(IF("Página Web"='03.Muestra'!$D$8:$D$42,ROW('03.Muestra'!$F$8:$F$42)-MIN(ROW('03.Muestra'!$D$8:$D$42))+1,""),ROW()-94)),"")</f>
        <v>https://escueladesalud.comunidad.madrid/mod/page/view.php?id=6165</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topLeftCell="A289" zoomScale="77" zoomScaleNormal="77" workbookViewId="0">
      <selection activeCell="D28" sqref="D28:D3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247</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247</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103</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https://escueladesalud.comunidad.madrid/landing-page/900.html</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https://escueladesalud.comunidad.madrid/course/index.php?categoryid=31</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https://escueladesalud.comunidad.madrid/mod/resource/view.php?id=7021</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https://escueladesalud.comunidad.madrid/mod/page/view.php?id=6165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103</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https://escueladesalud.comunidad.madrid/mod/resource/view.php?id=7021</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https://escueladesalud.comunidad.madrid/mod/page/view.php?id=6165</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https://escueladesalud.comunidad.madrid/mod/resource/view.php?id=7021</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https://escueladesalud.comunidad.madrid/mod/page/view.php?id=6165</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https://escueladesalud.comunidad.madrid/landing-page/900.html</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https://escueladesalud.comunidad.madrid/course/index.php?categoryid=31</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https://escueladesalud.comunidad.madrid/mod/resource/view.php?id=7021</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https://escueladesalud.comunidad.madrid/mod/page/view.php?id=6165</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6:D167" si="7">IF(AND(B146&lt;&gt;"",C146&lt;&gt;""),"N/T","")</f>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https://escueladesalud.comunidad.madrid/landing-page/900.html</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https://escueladesalud.comunidad.madrid/course/index.php?categoryid=31</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https://escueladesalud.comunidad.madrid/mod/resource/view.php?id=7021</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https://escueladesalud.comunidad.madrid/mod/page/view.php?id=6165</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4:D205" si="9">IF(AND(B184&lt;&gt;"",C184&lt;&gt;""),"N/T","")</f>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https://escueladesalud.comunidad.madrid/landing-page/900.html</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https://escueladesalud.comunidad.madrid/course/index.php?categoryid=31</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https://escueladesalud.comunidad.madrid/mod/resource/view.php?id=7021</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https://escueladesalud.comunidad.madrid/mod/page/view.php?id=6165</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22:D243" si="11">IF(AND(B222&lt;&gt;"",C222&lt;&gt;""),"N/T","")</f>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13</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https://escueladesalud.comunidad.madrid/landing-page/900.html</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https://escueladesalud.comunidad.madrid/course/index.php?categoryid=31</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https://escueladesalud.comunidad.madrid/mod/resource/view.php?id=7021</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https://escueladesalud.comunidad.madrid/mod/page/view.php?id=6165</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60:D281" si="13">IF(AND(B260&lt;&gt;"",C260&lt;&gt;""),"N/T","")</f>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13</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https://escueladesalud.comunidad.madrid/landing-page/900.html</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https://escueladesalud.comunidad.madrid/course/index.php?categoryid=31</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https://escueladesalud.comunidad.madrid/mod/resource/view.php?id=7021</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https://escueladesalud.comunidad.madrid/mod/page/view.php?id=6165</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98:D319" si="15">IF(AND(B298&lt;&gt;"",C298&lt;&gt;""),"N/T","")</f>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13</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https://escueladesalud.comunidad.madrid/landing-page/900.html</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https://escueladesalud.comunidad.madrid/course/index.php?categoryid=31</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https://escueladesalud.comunidad.madrid/mod/resource/view.php?id=7021</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https://escueladesalud.comunidad.madrid/mod/page/view.php?id=6165</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36:D357" si="17">IF(AND(B336&lt;&gt;"",C336&lt;&gt;""),"N/T","")</f>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https://escueladesalud.comunidad.madrid</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Login</v>
      </c>
      <c r="C362" s="85" t="str" cm="1">
        <f t="array" ref="C362">IFERROR(INDEX('03.Muestra'!$F$8:$F$42,SMALL(IF("Página Web"='03.Muestra'!$D$8:$D$42,ROW('03.Muestra'!$F$8:$F$42)-MIN(ROW('03.Muestra'!$D$8:$D$42))+1,""),ROW()-360)),"")</f>
        <v>https://escueladesalud.comunidad.madrid/login/index.php</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13</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Registro</v>
      </c>
      <c r="C363" s="85" t="str" cm="1">
        <f t="array" ref="C363">IFERROR(INDEX('03.Muestra'!$F$8:$F$42,SMALL(IF("Página Web"='03.Muestra'!$D$8:$D$42,ROW('03.Muestra'!$F$8:$F$42)-MIN(ROW('03.Muestra'!$D$8:$D$42))+1,""),ROW()-360)),"")</f>
        <v>https://escueladesalud.comunidad.madrid/login/signup.php</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Política de Privacidad</v>
      </c>
      <c r="C364" s="85" t="str" cm="1">
        <f t="array" ref="C364">IFERROR(INDEX('03.Muestra'!$F$8:$F$42,SMALL(IF("Página Web"='03.Muestra'!$D$8:$D$42,ROW('03.Muestra'!$F$8:$F$42)-MIN(ROW('03.Muestra'!$D$8:$D$42))+1,""),ROW()-360)),"")</f>
        <v>https://escueladesalud.comunidad.madrid/mod/page/view.php?id=96</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FAQs</v>
      </c>
      <c r="C365" s="85" t="str" cm="1">
        <f t="array" ref="C365">IFERROR(INDEX('03.Muestra'!$F$8:$F$42,SMALL(IF("Página Web"='03.Muestra'!$D$8:$D$42,ROW('03.Muestra'!$F$8:$F$42)-MIN(ROW('03.Muestra'!$D$8:$D$42))+1,""),ROW()-360)),"")</f>
        <v>https://escueladesalud.comunidad.madrid/mod/page/view.php?id=97</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Contacto</v>
      </c>
      <c r="C366" s="85" t="str" cm="1">
        <f t="array" ref="C366">IFERROR(INDEX('03.Muestra'!$F$8:$F$42,SMALL(IF("Página Web"='03.Muestra'!$D$8:$D$42,ROW('03.Muestra'!$F$8:$F$42)-MIN(ROW('03.Muestra'!$D$8:$D$42))+1,""),ROW()-360)),"")</f>
        <v>https://escueladesalud.comunidad.madrid/mod/page/view.php?id=98</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Política de Cookies</v>
      </c>
      <c r="C367" s="85" t="str" cm="1">
        <f t="array" ref="C367">IFERROR(INDEX('03.Muestra'!$F$8:$F$42,SMALL(IF("Página Web"='03.Muestra'!$D$8:$D$42,ROW('03.Muestra'!$F$8:$F$42)-MIN(ROW('03.Muestra'!$D$8:$D$42))+1,""),ROW()-360)),"")</f>
        <v>https://escueladesalud.comunidad.madrid/mod/page/view.php?id=99</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https://escueladesalud.comunidad.madrid/mod/page/view.php?id=1038</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del Sitio</v>
      </c>
      <c r="C369" s="85" t="str" cm="1">
        <f t="array" ref="C369">IFERROR(INDEX('03.Muestra'!$F$8:$F$42,SMALL(IF("Página Web"='03.Muestra'!$D$8:$D$42,ROW('03.Muestra'!$F$8:$F$42)-MIN(ROW('03.Muestra'!$D$8:$D$42))+1,""),ROW()-360)),"")</f>
        <v>https://escueladesalud.comunidad.madrid/mod/page/view.php?id=1468</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Landing page</v>
      </c>
      <c r="C370" s="85" t="str" cm="1">
        <f t="array" ref="C370">IFERROR(INDEX('03.Muestra'!$F$8:$F$42,SMALL(IF("Página Web"='03.Muestra'!$D$8:$D$42,ROW('03.Muestra'!$F$8:$F$42)-MIN(ROW('03.Muestra'!$D$8:$D$42))+1,""),ROW()-360)),"")</f>
        <v>https://escueladesalud.comunidad.madrid/landing-page/900.html</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Categoría de curso</v>
      </c>
      <c r="C371" s="85" t="str" cm="1">
        <f t="array" ref="C371">IFERROR(INDEX('03.Muestra'!$F$8:$F$42,SMALL(IF("Página Web"='03.Muestra'!$D$8:$D$42,ROW('03.Muestra'!$F$8:$F$42)-MIN(ROW('03.Muestra'!$D$8:$D$42))+1,""),ROW()-360)),"")</f>
        <v>https://escueladesalud.comunidad.madrid/course/index.php?categoryid=31</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Píldora formativa</v>
      </c>
      <c r="C372" s="85" t="str" cm="1">
        <f t="array" ref="C372">IFERROR(INDEX('03.Muestra'!$F$8:$F$42,SMALL(IF("Página Web"='03.Muestra'!$D$8:$D$42,ROW('03.Muestra'!$F$8:$F$42)-MIN(ROW('03.Muestra'!$D$8:$D$42))+1,""),ROW()-360)),"")</f>
        <v>https://escueladesalud.comunidad.madrid/mod/resource/view.php?id=7021</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Declaración de accesibilidad</v>
      </c>
      <c r="C373" s="85" t="str" cm="1">
        <f t="array" ref="C373">IFERROR(INDEX('03.Muestra'!$F$8:$F$42,SMALL(IF("Página Web"='03.Muestra'!$D$8:$D$42,ROW('03.Muestra'!$F$8:$F$42)-MIN(ROW('03.Muestra'!$D$8:$D$42))+1,""),ROW()-360)),"")</f>
        <v>https://escueladesalud.comunidad.madrid/mod/page/view.php?id=6165</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ref="D374:D395" si="19">IF(AND(B374&lt;&gt;"",C374&lt;&gt;""),"N/T","")</f>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https://escueladesalud.comunidad.madrid</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Login</v>
      </c>
      <c r="C400" s="85" t="str" cm="1">
        <f t="array" ref="C400">IFERROR(INDEX('03.Muestra'!$F$8:$F$42,SMALL(IF("Página Web"='03.Muestra'!$D$8:$D$42,ROW('03.Muestra'!$F$8:$F$42)-MIN(ROW('03.Muestra'!$D$8:$D$42))+1,""),ROW()-398)),"")</f>
        <v>https://escueladesalud.comunidad.madrid/login/index.php</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13</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Registro</v>
      </c>
      <c r="C401" s="85" t="str" cm="1">
        <f t="array" ref="C401">IFERROR(INDEX('03.Muestra'!$F$8:$F$42,SMALL(IF("Página Web"='03.Muestra'!$D$8:$D$42,ROW('03.Muestra'!$F$8:$F$42)-MIN(ROW('03.Muestra'!$D$8:$D$42))+1,""),ROW()-398)),"")</f>
        <v>https://escueladesalud.comunidad.madrid/login/signup.php</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Política de Privacidad</v>
      </c>
      <c r="C402" s="85" t="str" cm="1">
        <f t="array" ref="C402">IFERROR(INDEX('03.Muestra'!$F$8:$F$42,SMALL(IF("Página Web"='03.Muestra'!$D$8:$D$42,ROW('03.Muestra'!$F$8:$F$42)-MIN(ROW('03.Muestra'!$D$8:$D$42))+1,""),ROW()-398)),"")</f>
        <v>https://escueladesalud.comunidad.madrid/mod/page/view.php?id=96</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FAQs</v>
      </c>
      <c r="C403" s="85" t="str" cm="1">
        <f t="array" ref="C403">IFERROR(INDEX('03.Muestra'!$F$8:$F$42,SMALL(IF("Página Web"='03.Muestra'!$D$8:$D$42,ROW('03.Muestra'!$F$8:$F$42)-MIN(ROW('03.Muestra'!$D$8:$D$42))+1,""),ROW()-398)),"")</f>
        <v>https://escueladesalud.comunidad.madrid/mod/page/view.php?id=97</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Contacto</v>
      </c>
      <c r="C404" s="85" t="str" cm="1">
        <f t="array" ref="C404">IFERROR(INDEX('03.Muestra'!$F$8:$F$42,SMALL(IF("Página Web"='03.Muestra'!$D$8:$D$42,ROW('03.Muestra'!$F$8:$F$42)-MIN(ROW('03.Muestra'!$D$8:$D$42))+1,""),ROW()-398)),"")</f>
        <v>https://escueladesalud.comunidad.madrid/mod/page/view.php?id=98</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Política de Cookies</v>
      </c>
      <c r="C405" s="85" t="str" cm="1">
        <f t="array" ref="C405">IFERROR(INDEX('03.Muestra'!$F$8:$F$42,SMALL(IF("Página Web"='03.Muestra'!$D$8:$D$42,ROW('03.Muestra'!$F$8:$F$42)-MIN(ROW('03.Muestra'!$D$8:$D$42))+1,""),ROW()-398)),"")</f>
        <v>https://escueladesalud.comunidad.madrid/mod/page/view.php?id=99</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https://escueladesalud.comunidad.madrid/mod/page/view.php?id=1038</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del Sitio</v>
      </c>
      <c r="C407" s="85" t="str" cm="1">
        <f t="array" ref="C407">IFERROR(INDEX('03.Muestra'!$F$8:$F$42,SMALL(IF("Página Web"='03.Muestra'!$D$8:$D$42,ROW('03.Muestra'!$F$8:$F$42)-MIN(ROW('03.Muestra'!$D$8:$D$42))+1,""),ROW()-398)),"")</f>
        <v>https://escueladesalud.comunidad.madrid/mod/page/view.php?id=1468</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Landing page</v>
      </c>
      <c r="C408" s="85" t="str" cm="1">
        <f t="array" ref="C408">IFERROR(INDEX('03.Muestra'!$F$8:$F$42,SMALL(IF("Página Web"='03.Muestra'!$D$8:$D$42,ROW('03.Muestra'!$F$8:$F$42)-MIN(ROW('03.Muestra'!$D$8:$D$42))+1,""),ROW()-398)),"")</f>
        <v>https://escueladesalud.comunidad.madrid/landing-page/900.html</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Categoría de curso</v>
      </c>
      <c r="C409" s="85" t="str" cm="1">
        <f t="array" ref="C409">IFERROR(INDEX('03.Muestra'!$F$8:$F$42,SMALL(IF("Página Web"='03.Muestra'!$D$8:$D$42,ROW('03.Muestra'!$F$8:$F$42)-MIN(ROW('03.Muestra'!$D$8:$D$42))+1,""),ROW()-398)),"")</f>
        <v>https://escueladesalud.comunidad.madrid/course/index.php?categoryid=31</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Píldora formativa</v>
      </c>
      <c r="C410" s="85" t="str" cm="1">
        <f t="array" ref="C410">IFERROR(INDEX('03.Muestra'!$F$8:$F$42,SMALL(IF("Página Web"='03.Muestra'!$D$8:$D$42,ROW('03.Muestra'!$F$8:$F$42)-MIN(ROW('03.Muestra'!$D$8:$D$42))+1,""),ROW()-398)),"")</f>
        <v>https://escueladesalud.comunidad.madrid/mod/resource/view.php?id=7021</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Declaración de accesibilidad</v>
      </c>
      <c r="C411" s="85" t="str" cm="1">
        <f t="array" ref="C411">IFERROR(INDEX('03.Muestra'!$F$8:$F$42,SMALL(IF("Página Web"='03.Muestra'!$D$8:$D$42,ROW('03.Muestra'!$F$8:$F$42)-MIN(ROW('03.Muestra'!$D$8:$D$42))+1,""),ROW()-398)),"")</f>
        <v>https://escueladesalud.comunidad.madrid/mod/page/view.php?id=6165</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ref="D412:D433" si="21">IF(AND(B412&lt;&gt;"",C412&lt;&gt;""),"N/T","")</f>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https://escueladesalud.comunidad.madrid</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Login</v>
      </c>
      <c r="C438" s="85" t="str" cm="1">
        <f t="array" ref="C438">IFERROR(INDEX('03.Muestra'!$F$8:$F$42,SMALL(IF("Página Web"='03.Muestra'!$D$8:$D$42,ROW('03.Muestra'!$F$8:$F$42)-MIN(ROW('03.Muestra'!$D$8:$D$42))+1,""),ROW()-436)),"")</f>
        <v>https://escueladesalud.comunidad.madrid/login/index.php</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13</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Registro</v>
      </c>
      <c r="C439" s="85" t="str" cm="1">
        <f t="array" ref="C439">IFERROR(INDEX('03.Muestra'!$F$8:$F$42,SMALL(IF("Página Web"='03.Muestra'!$D$8:$D$42,ROW('03.Muestra'!$F$8:$F$42)-MIN(ROW('03.Muestra'!$D$8:$D$42))+1,""),ROW()-436)),"")</f>
        <v>https://escueladesalud.comunidad.madrid/login/signup.php</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Política de Privacidad</v>
      </c>
      <c r="C440" s="85" t="str" cm="1">
        <f t="array" ref="C440">IFERROR(INDEX('03.Muestra'!$F$8:$F$42,SMALL(IF("Página Web"='03.Muestra'!$D$8:$D$42,ROW('03.Muestra'!$F$8:$F$42)-MIN(ROW('03.Muestra'!$D$8:$D$42))+1,""),ROW()-436)),"")</f>
        <v>https://escueladesalud.comunidad.madrid/mod/page/view.php?id=96</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FAQs</v>
      </c>
      <c r="C441" s="85" t="str" cm="1">
        <f t="array" ref="C441">IFERROR(INDEX('03.Muestra'!$F$8:$F$42,SMALL(IF("Página Web"='03.Muestra'!$D$8:$D$42,ROW('03.Muestra'!$F$8:$F$42)-MIN(ROW('03.Muestra'!$D$8:$D$42))+1,""),ROW()-436)),"")</f>
        <v>https://escueladesalud.comunidad.madrid/mod/page/view.php?id=97</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Contacto</v>
      </c>
      <c r="C442" s="85" t="str" cm="1">
        <f t="array" ref="C442">IFERROR(INDEX('03.Muestra'!$F$8:$F$42,SMALL(IF("Página Web"='03.Muestra'!$D$8:$D$42,ROW('03.Muestra'!$F$8:$F$42)-MIN(ROW('03.Muestra'!$D$8:$D$42))+1,""),ROW()-436)),"")</f>
        <v>https://escueladesalud.comunidad.madrid/mod/page/view.php?id=98</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Política de Cookies</v>
      </c>
      <c r="C443" s="85" t="str" cm="1">
        <f t="array" ref="C443">IFERROR(INDEX('03.Muestra'!$F$8:$F$42,SMALL(IF("Página Web"='03.Muestra'!$D$8:$D$42,ROW('03.Muestra'!$F$8:$F$42)-MIN(ROW('03.Muestra'!$D$8:$D$42))+1,""),ROW()-436)),"")</f>
        <v>https://escueladesalud.comunidad.madrid/mod/page/view.php?id=99</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https://escueladesalud.comunidad.madrid/mod/page/view.php?id=1038</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del Sitio</v>
      </c>
      <c r="C445" s="85" t="str" cm="1">
        <f t="array" ref="C445">IFERROR(INDEX('03.Muestra'!$F$8:$F$42,SMALL(IF("Página Web"='03.Muestra'!$D$8:$D$42,ROW('03.Muestra'!$F$8:$F$42)-MIN(ROW('03.Muestra'!$D$8:$D$42))+1,""),ROW()-436)),"")</f>
        <v>https://escueladesalud.comunidad.madrid/mod/page/view.php?id=1468</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Landing page</v>
      </c>
      <c r="C446" s="85" t="str" cm="1">
        <f t="array" ref="C446">IFERROR(INDEX('03.Muestra'!$F$8:$F$42,SMALL(IF("Página Web"='03.Muestra'!$D$8:$D$42,ROW('03.Muestra'!$F$8:$F$42)-MIN(ROW('03.Muestra'!$D$8:$D$42))+1,""),ROW()-436)),"")</f>
        <v>https://escueladesalud.comunidad.madrid/landing-page/900.html</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Categoría de curso</v>
      </c>
      <c r="C447" s="85" t="str" cm="1">
        <f t="array" ref="C447">IFERROR(INDEX('03.Muestra'!$F$8:$F$42,SMALL(IF("Página Web"='03.Muestra'!$D$8:$D$42,ROW('03.Muestra'!$F$8:$F$42)-MIN(ROW('03.Muestra'!$D$8:$D$42))+1,""),ROW()-436)),"")</f>
        <v>https://escueladesalud.comunidad.madrid/course/index.php?categoryid=31</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Píldora formativa</v>
      </c>
      <c r="C448" s="85" t="str" cm="1">
        <f t="array" ref="C448">IFERROR(INDEX('03.Muestra'!$F$8:$F$42,SMALL(IF("Página Web"='03.Muestra'!$D$8:$D$42,ROW('03.Muestra'!$F$8:$F$42)-MIN(ROW('03.Muestra'!$D$8:$D$42))+1,""),ROW()-436)),"")</f>
        <v>https://escueladesalud.comunidad.madrid/mod/resource/view.php?id=7021</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Declaración de accesibilidad</v>
      </c>
      <c r="C449" s="85" t="str" cm="1">
        <f t="array" ref="C449">IFERROR(INDEX('03.Muestra'!$F$8:$F$42,SMALL(IF("Página Web"='03.Muestra'!$D$8:$D$42,ROW('03.Muestra'!$F$8:$F$42)-MIN(ROW('03.Muestra'!$D$8:$D$42))+1,""),ROW()-436)),"")</f>
        <v>https://escueladesalud.comunidad.madrid/mod/page/view.php?id=6165</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ref="D450:D471" si="23">IF(AND(B450&lt;&gt;"",C450&lt;&gt;""),"N/T","")</f>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https://escueladesalud.comunidad.madrid</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Login</v>
      </c>
      <c r="C476" s="85" t="str" cm="1">
        <f t="array" ref="C476">IFERROR(INDEX('03.Muestra'!$F$8:$F$42,SMALL(IF("Página Web"='03.Muestra'!$D$8:$D$42,ROW('03.Muestra'!$F$8:$F$42)-MIN(ROW('03.Muestra'!$D$8:$D$42))+1,""),ROW()-474)),"")</f>
        <v>https://escueladesalud.comunidad.madrid/login/index.php</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13</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Registro</v>
      </c>
      <c r="C477" s="85" t="str" cm="1">
        <f t="array" ref="C477">IFERROR(INDEX('03.Muestra'!$F$8:$F$42,SMALL(IF("Página Web"='03.Muestra'!$D$8:$D$42,ROW('03.Muestra'!$F$8:$F$42)-MIN(ROW('03.Muestra'!$D$8:$D$42))+1,""),ROW()-474)),"")</f>
        <v>https://escueladesalud.comunidad.madrid/login/signup.php</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Política de Privacidad</v>
      </c>
      <c r="C478" s="85" t="str" cm="1">
        <f t="array" ref="C478">IFERROR(INDEX('03.Muestra'!$F$8:$F$42,SMALL(IF("Página Web"='03.Muestra'!$D$8:$D$42,ROW('03.Muestra'!$F$8:$F$42)-MIN(ROW('03.Muestra'!$D$8:$D$42))+1,""),ROW()-474)),"")</f>
        <v>https://escueladesalud.comunidad.madrid/mod/page/view.php?id=96</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FAQs</v>
      </c>
      <c r="C479" s="85" t="str" cm="1">
        <f t="array" ref="C479">IFERROR(INDEX('03.Muestra'!$F$8:$F$42,SMALL(IF("Página Web"='03.Muestra'!$D$8:$D$42,ROW('03.Muestra'!$F$8:$F$42)-MIN(ROW('03.Muestra'!$D$8:$D$42))+1,""),ROW()-474)),"")</f>
        <v>https://escueladesalud.comunidad.madrid/mod/page/view.php?id=97</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Contacto</v>
      </c>
      <c r="C480" s="85" t="str" cm="1">
        <f t="array" ref="C480">IFERROR(INDEX('03.Muestra'!$F$8:$F$42,SMALL(IF("Página Web"='03.Muestra'!$D$8:$D$42,ROW('03.Muestra'!$F$8:$F$42)-MIN(ROW('03.Muestra'!$D$8:$D$42))+1,""),ROW()-474)),"")</f>
        <v>https://escueladesalud.comunidad.madrid/mod/page/view.php?id=98</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Política de Cookies</v>
      </c>
      <c r="C481" s="85" t="str" cm="1">
        <f t="array" ref="C481">IFERROR(INDEX('03.Muestra'!$F$8:$F$42,SMALL(IF("Página Web"='03.Muestra'!$D$8:$D$42,ROW('03.Muestra'!$F$8:$F$42)-MIN(ROW('03.Muestra'!$D$8:$D$42))+1,""),ROW()-474)),"")</f>
        <v>https://escueladesalud.comunidad.madrid/mod/page/view.php?id=99</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https://escueladesalud.comunidad.madrid/mod/page/view.php?id=1038</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del Sitio</v>
      </c>
      <c r="C483" s="85" t="str" cm="1">
        <f t="array" ref="C483">IFERROR(INDEX('03.Muestra'!$F$8:$F$42,SMALL(IF("Página Web"='03.Muestra'!$D$8:$D$42,ROW('03.Muestra'!$F$8:$F$42)-MIN(ROW('03.Muestra'!$D$8:$D$42))+1,""),ROW()-474)),"")</f>
        <v>https://escueladesalud.comunidad.madrid/mod/page/view.php?id=1468</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Landing page</v>
      </c>
      <c r="C484" s="85" t="str" cm="1">
        <f t="array" ref="C484">IFERROR(INDEX('03.Muestra'!$F$8:$F$42,SMALL(IF("Página Web"='03.Muestra'!$D$8:$D$42,ROW('03.Muestra'!$F$8:$F$42)-MIN(ROW('03.Muestra'!$D$8:$D$42))+1,""),ROW()-474)),"")</f>
        <v>https://escueladesalud.comunidad.madrid/landing-page/900.html</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Categoría de curso</v>
      </c>
      <c r="C485" s="85" t="str" cm="1">
        <f t="array" ref="C485">IFERROR(INDEX('03.Muestra'!$F$8:$F$42,SMALL(IF("Página Web"='03.Muestra'!$D$8:$D$42,ROW('03.Muestra'!$F$8:$F$42)-MIN(ROW('03.Muestra'!$D$8:$D$42))+1,""),ROW()-474)),"")</f>
        <v>https://escueladesalud.comunidad.madrid/course/index.php?categoryid=31</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Píldora formativa</v>
      </c>
      <c r="C486" s="85" t="str" cm="1">
        <f t="array" ref="C486">IFERROR(INDEX('03.Muestra'!$F$8:$F$42,SMALL(IF("Página Web"='03.Muestra'!$D$8:$D$42,ROW('03.Muestra'!$F$8:$F$42)-MIN(ROW('03.Muestra'!$D$8:$D$42))+1,""),ROW()-474)),"")</f>
        <v>https://escueladesalud.comunidad.madrid/mod/resource/view.php?id=7021</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Declaración de accesibilidad</v>
      </c>
      <c r="C487" s="85" t="str" cm="1">
        <f t="array" ref="C487">IFERROR(INDEX('03.Muestra'!$F$8:$F$42,SMALL(IF("Página Web"='03.Muestra'!$D$8:$D$42,ROW('03.Muestra'!$F$8:$F$42)-MIN(ROW('03.Muestra'!$D$8:$D$42))+1,""),ROW()-474)),"")</f>
        <v>https://escueladesalud.comunidad.madrid/mod/page/view.php?id=6165</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ref="D488:D509" si="25">IF(AND(B488&lt;&gt;"",C488&lt;&gt;""),"N/T","")</f>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https://escueladesalud.comunidad.madrid</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Login</v>
      </c>
      <c r="C514" s="85" t="str" cm="1">
        <f t="array" ref="C514">IFERROR(INDEX('03.Muestra'!$F$8:$F$42,SMALL(IF("Página Web"='03.Muestra'!$D$8:$D$42,ROW('03.Muestra'!$F$8:$F$42)-MIN(ROW('03.Muestra'!$D$8:$D$42))+1,""),ROW()-512)),"")</f>
        <v>https://escueladesalud.comunidad.madrid/login/index.php</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13</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Registro</v>
      </c>
      <c r="C515" s="85" t="str" cm="1">
        <f t="array" ref="C515">IFERROR(INDEX('03.Muestra'!$F$8:$F$42,SMALL(IF("Página Web"='03.Muestra'!$D$8:$D$42,ROW('03.Muestra'!$F$8:$F$42)-MIN(ROW('03.Muestra'!$D$8:$D$42))+1,""),ROW()-512)),"")</f>
        <v>https://escueladesalud.comunidad.madrid/login/signup.php</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Política de Privacidad</v>
      </c>
      <c r="C516" s="85" t="str" cm="1">
        <f t="array" ref="C516">IFERROR(INDEX('03.Muestra'!$F$8:$F$42,SMALL(IF("Página Web"='03.Muestra'!$D$8:$D$42,ROW('03.Muestra'!$F$8:$F$42)-MIN(ROW('03.Muestra'!$D$8:$D$42))+1,""),ROW()-512)),"")</f>
        <v>https://escueladesalud.comunidad.madrid/mod/page/view.php?id=96</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FAQs</v>
      </c>
      <c r="C517" s="85" t="str" cm="1">
        <f t="array" ref="C517">IFERROR(INDEX('03.Muestra'!$F$8:$F$42,SMALL(IF("Página Web"='03.Muestra'!$D$8:$D$42,ROW('03.Muestra'!$F$8:$F$42)-MIN(ROW('03.Muestra'!$D$8:$D$42))+1,""),ROW()-512)),"")</f>
        <v>https://escueladesalud.comunidad.madrid/mod/page/view.php?id=97</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Contacto</v>
      </c>
      <c r="C518" s="85" t="str" cm="1">
        <f t="array" ref="C518">IFERROR(INDEX('03.Muestra'!$F$8:$F$42,SMALL(IF("Página Web"='03.Muestra'!$D$8:$D$42,ROW('03.Muestra'!$F$8:$F$42)-MIN(ROW('03.Muestra'!$D$8:$D$42))+1,""),ROW()-512)),"")</f>
        <v>https://escueladesalud.comunidad.madrid/mod/page/view.php?id=98</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Política de Cookies</v>
      </c>
      <c r="C519" s="85" t="str" cm="1">
        <f t="array" ref="C519">IFERROR(INDEX('03.Muestra'!$F$8:$F$42,SMALL(IF("Página Web"='03.Muestra'!$D$8:$D$42,ROW('03.Muestra'!$F$8:$F$42)-MIN(ROW('03.Muestra'!$D$8:$D$42))+1,""),ROW()-512)),"")</f>
        <v>https://escueladesalud.comunidad.madrid/mod/page/view.php?id=99</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https://escueladesalud.comunidad.madrid/mod/page/view.php?id=1038</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del Sitio</v>
      </c>
      <c r="C521" s="85" t="str" cm="1">
        <f t="array" ref="C521">IFERROR(INDEX('03.Muestra'!$F$8:$F$42,SMALL(IF("Página Web"='03.Muestra'!$D$8:$D$42,ROW('03.Muestra'!$F$8:$F$42)-MIN(ROW('03.Muestra'!$D$8:$D$42))+1,""),ROW()-512)),"")</f>
        <v>https://escueladesalud.comunidad.madrid/mod/page/view.php?id=1468</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Landing page</v>
      </c>
      <c r="C522" s="85" t="str" cm="1">
        <f t="array" ref="C522">IFERROR(INDEX('03.Muestra'!$F$8:$F$42,SMALL(IF("Página Web"='03.Muestra'!$D$8:$D$42,ROW('03.Muestra'!$F$8:$F$42)-MIN(ROW('03.Muestra'!$D$8:$D$42))+1,""),ROW()-512)),"")</f>
        <v>https://escueladesalud.comunidad.madrid/landing-page/900.html</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Categoría de curso</v>
      </c>
      <c r="C523" s="85" t="str" cm="1">
        <f t="array" ref="C523">IFERROR(INDEX('03.Muestra'!$F$8:$F$42,SMALL(IF("Página Web"='03.Muestra'!$D$8:$D$42,ROW('03.Muestra'!$F$8:$F$42)-MIN(ROW('03.Muestra'!$D$8:$D$42))+1,""),ROW()-512)),"")</f>
        <v>https://escueladesalud.comunidad.madrid/course/index.php?categoryid=31</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Píldora formativa</v>
      </c>
      <c r="C524" s="85" t="str" cm="1">
        <f t="array" ref="C524">IFERROR(INDEX('03.Muestra'!$F$8:$F$42,SMALL(IF("Página Web"='03.Muestra'!$D$8:$D$42,ROW('03.Muestra'!$F$8:$F$42)-MIN(ROW('03.Muestra'!$D$8:$D$42))+1,""),ROW()-512)),"")</f>
        <v>https://escueladesalud.comunidad.madrid/mod/resource/view.php?id=7021</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Declaración de accesibilidad</v>
      </c>
      <c r="C525" s="85" t="str" cm="1">
        <f t="array" ref="C525">IFERROR(INDEX('03.Muestra'!$F$8:$F$42,SMALL(IF("Página Web"='03.Muestra'!$D$8:$D$42,ROW('03.Muestra'!$F$8:$F$42)-MIN(ROW('03.Muestra'!$D$8:$D$42))+1,""),ROW()-512)),"")</f>
        <v>https://escueladesalud.comunidad.madrid/mod/page/view.php?id=6165</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ref="D526:D547" si="27">IF(AND(B526&lt;&gt;"",C526&lt;&gt;""),"N/T","")</f>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https://escueladesalud.comunidad.madrid</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Login</v>
      </c>
      <c r="C552" s="85" t="str" cm="1">
        <f t="array" ref="C552">IFERROR(INDEX('03.Muestra'!$F$8:$F$42,SMALL(IF("Página Web"='03.Muestra'!$D$8:$D$42,ROW('03.Muestra'!$F$8:$F$42)-MIN(ROW('03.Muestra'!$D$8:$D$42))+1,""),ROW()-550)),"")</f>
        <v>https://escueladesalud.comunidad.madrid/login/index.php</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13</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Registro</v>
      </c>
      <c r="C553" s="85" t="str" cm="1">
        <f t="array" ref="C553">IFERROR(INDEX('03.Muestra'!$F$8:$F$42,SMALL(IF("Página Web"='03.Muestra'!$D$8:$D$42,ROW('03.Muestra'!$F$8:$F$42)-MIN(ROW('03.Muestra'!$D$8:$D$42))+1,""),ROW()-550)),"")</f>
        <v>https://escueladesalud.comunidad.madrid/login/signup.php</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Política de Privacidad</v>
      </c>
      <c r="C554" s="85" t="str" cm="1">
        <f t="array" ref="C554">IFERROR(INDEX('03.Muestra'!$F$8:$F$42,SMALL(IF("Página Web"='03.Muestra'!$D$8:$D$42,ROW('03.Muestra'!$F$8:$F$42)-MIN(ROW('03.Muestra'!$D$8:$D$42))+1,""),ROW()-550)),"")</f>
        <v>https://escueladesalud.comunidad.madrid/mod/page/view.php?id=96</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FAQs</v>
      </c>
      <c r="C555" s="85" t="str" cm="1">
        <f t="array" ref="C555">IFERROR(INDEX('03.Muestra'!$F$8:$F$42,SMALL(IF("Página Web"='03.Muestra'!$D$8:$D$42,ROW('03.Muestra'!$F$8:$F$42)-MIN(ROW('03.Muestra'!$D$8:$D$42))+1,""),ROW()-550)),"")</f>
        <v>https://escueladesalud.comunidad.madrid/mod/page/view.php?id=97</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Contacto</v>
      </c>
      <c r="C556" s="85" t="str" cm="1">
        <f t="array" ref="C556">IFERROR(INDEX('03.Muestra'!$F$8:$F$42,SMALL(IF("Página Web"='03.Muestra'!$D$8:$D$42,ROW('03.Muestra'!$F$8:$F$42)-MIN(ROW('03.Muestra'!$D$8:$D$42))+1,""),ROW()-550)),"")</f>
        <v>https://escueladesalud.comunidad.madrid/mod/page/view.php?id=98</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Política de Cookies</v>
      </c>
      <c r="C557" s="85" t="str" cm="1">
        <f t="array" ref="C557">IFERROR(INDEX('03.Muestra'!$F$8:$F$42,SMALL(IF("Página Web"='03.Muestra'!$D$8:$D$42,ROW('03.Muestra'!$F$8:$F$42)-MIN(ROW('03.Muestra'!$D$8:$D$42))+1,""),ROW()-550)),"")</f>
        <v>https://escueladesalud.comunidad.madrid/mod/page/view.php?id=99</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https://escueladesalud.comunidad.madrid/mod/page/view.php?id=1038</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del Sitio</v>
      </c>
      <c r="C559" s="85" t="str" cm="1">
        <f t="array" ref="C559">IFERROR(INDEX('03.Muestra'!$F$8:$F$42,SMALL(IF("Página Web"='03.Muestra'!$D$8:$D$42,ROW('03.Muestra'!$F$8:$F$42)-MIN(ROW('03.Muestra'!$D$8:$D$42))+1,""),ROW()-550)),"")</f>
        <v>https://escueladesalud.comunidad.madrid/mod/page/view.php?id=1468</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Landing page</v>
      </c>
      <c r="C560" s="85" t="str" cm="1">
        <f t="array" ref="C560">IFERROR(INDEX('03.Muestra'!$F$8:$F$42,SMALL(IF("Página Web"='03.Muestra'!$D$8:$D$42,ROW('03.Muestra'!$F$8:$F$42)-MIN(ROW('03.Muestra'!$D$8:$D$42))+1,""),ROW()-550)),"")</f>
        <v>https://escueladesalud.comunidad.madrid/landing-page/900.html</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Categoría de curso</v>
      </c>
      <c r="C561" s="85" t="str" cm="1">
        <f t="array" ref="C561">IFERROR(INDEX('03.Muestra'!$F$8:$F$42,SMALL(IF("Página Web"='03.Muestra'!$D$8:$D$42,ROW('03.Muestra'!$F$8:$F$42)-MIN(ROW('03.Muestra'!$D$8:$D$42))+1,""),ROW()-550)),"")</f>
        <v>https://escueladesalud.comunidad.madrid/course/index.php?categoryid=31</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Píldora formativa</v>
      </c>
      <c r="C562" s="85" t="str" cm="1">
        <f t="array" ref="C562">IFERROR(INDEX('03.Muestra'!$F$8:$F$42,SMALL(IF("Página Web"='03.Muestra'!$D$8:$D$42,ROW('03.Muestra'!$F$8:$F$42)-MIN(ROW('03.Muestra'!$D$8:$D$42))+1,""),ROW()-550)),"")</f>
        <v>https://escueladesalud.comunidad.madrid/mod/resource/view.php?id=7021</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Declaración de accesibilidad</v>
      </c>
      <c r="C563" s="85" t="str" cm="1">
        <f t="array" ref="C563">IFERROR(INDEX('03.Muestra'!$F$8:$F$42,SMALL(IF("Página Web"='03.Muestra'!$D$8:$D$42,ROW('03.Muestra'!$F$8:$F$42)-MIN(ROW('03.Muestra'!$D$8:$D$42))+1,""),ROW()-550)),"")</f>
        <v>https://escueladesalud.comunidad.madrid/mod/page/view.php?id=6165</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ref="D564:D585" si="29">IF(AND(B564&lt;&gt;"",C564&lt;&gt;""),"N/T","")</f>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https://escueladesalud.comunidad.madrid</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Login</v>
      </c>
      <c r="C590" s="85" t="str" cm="1">
        <f t="array" ref="C590">IFERROR(INDEX('03.Muestra'!$F$8:$F$42,SMALL(IF("Página Web"='03.Muestra'!$D$8:$D$42,ROW('03.Muestra'!$F$8:$F$42)-MIN(ROW('03.Muestra'!$D$8:$D$42))+1,""),ROW()-588)),"")</f>
        <v>https://escueladesalud.comunidad.madrid/login/index.php</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13</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Registro</v>
      </c>
      <c r="C591" s="85" t="str" cm="1">
        <f t="array" ref="C591">IFERROR(INDEX('03.Muestra'!$F$8:$F$42,SMALL(IF("Página Web"='03.Muestra'!$D$8:$D$42,ROW('03.Muestra'!$F$8:$F$42)-MIN(ROW('03.Muestra'!$D$8:$D$42))+1,""),ROW()-588)),"")</f>
        <v>https://escueladesalud.comunidad.madrid/login/signup.php</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Política de Privacidad</v>
      </c>
      <c r="C592" s="85" t="str" cm="1">
        <f t="array" ref="C592">IFERROR(INDEX('03.Muestra'!$F$8:$F$42,SMALL(IF("Página Web"='03.Muestra'!$D$8:$D$42,ROW('03.Muestra'!$F$8:$F$42)-MIN(ROW('03.Muestra'!$D$8:$D$42))+1,""),ROW()-588)),"")</f>
        <v>https://escueladesalud.comunidad.madrid/mod/page/view.php?id=96</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FAQs</v>
      </c>
      <c r="C593" s="85" t="str" cm="1">
        <f t="array" ref="C593">IFERROR(INDEX('03.Muestra'!$F$8:$F$42,SMALL(IF("Página Web"='03.Muestra'!$D$8:$D$42,ROW('03.Muestra'!$F$8:$F$42)-MIN(ROW('03.Muestra'!$D$8:$D$42))+1,""),ROW()-588)),"")</f>
        <v>https://escueladesalud.comunidad.madrid/mod/page/view.php?id=97</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Contacto</v>
      </c>
      <c r="C594" s="85" t="str" cm="1">
        <f t="array" ref="C594">IFERROR(INDEX('03.Muestra'!$F$8:$F$42,SMALL(IF("Página Web"='03.Muestra'!$D$8:$D$42,ROW('03.Muestra'!$F$8:$F$42)-MIN(ROW('03.Muestra'!$D$8:$D$42))+1,""),ROW()-588)),"")</f>
        <v>https://escueladesalud.comunidad.madrid/mod/page/view.php?id=98</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Política de Cookies</v>
      </c>
      <c r="C595" s="85" t="str" cm="1">
        <f t="array" ref="C595">IFERROR(INDEX('03.Muestra'!$F$8:$F$42,SMALL(IF("Página Web"='03.Muestra'!$D$8:$D$42,ROW('03.Muestra'!$F$8:$F$42)-MIN(ROW('03.Muestra'!$D$8:$D$42))+1,""),ROW()-588)),"")</f>
        <v>https://escueladesalud.comunidad.madrid/mod/page/view.php?id=99</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https://escueladesalud.comunidad.madrid/mod/page/view.php?id=1038</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del Sitio</v>
      </c>
      <c r="C597" s="85" t="str" cm="1">
        <f t="array" ref="C597">IFERROR(INDEX('03.Muestra'!$F$8:$F$42,SMALL(IF("Página Web"='03.Muestra'!$D$8:$D$42,ROW('03.Muestra'!$F$8:$F$42)-MIN(ROW('03.Muestra'!$D$8:$D$42))+1,""),ROW()-588)),"")</f>
        <v>https://escueladesalud.comunidad.madrid/mod/page/view.php?id=1468</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Landing page</v>
      </c>
      <c r="C598" s="85" t="str" cm="1">
        <f t="array" ref="C598">IFERROR(INDEX('03.Muestra'!$F$8:$F$42,SMALL(IF("Página Web"='03.Muestra'!$D$8:$D$42,ROW('03.Muestra'!$F$8:$F$42)-MIN(ROW('03.Muestra'!$D$8:$D$42))+1,""),ROW()-588)),"")</f>
        <v>https://escueladesalud.comunidad.madrid/landing-page/900.html</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Categoría de curso</v>
      </c>
      <c r="C599" s="85" t="str" cm="1">
        <f t="array" ref="C599">IFERROR(INDEX('03.Muestra'!$F$8:$F$42,SMALL(IF("Página Web"='03.Muestra'!$D$8:$D$42,ROW('03.Muestra'!$F$8:$F$42)-MIN(ROW('03.Muestra'!$D$8:$D$42))+1,""),ROW()-588)),"")</f>
        <v>https://escueladesalud.comunidad.madrid/course/index.php?categoryid=31</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Píldora formativa</v>
      </c>
      <c r="C600" s="85" t="str" cm="1">
        <f t="array" ref="C600">IFERROR(INDEX('03.Muestra'!$F$8:$F$42,SMALL(IF("Página Web"='03.Muestra'!$D$8:$D$42,ROW('03.Muestra'!$F$8:$F$42)-MIN(ROW('03.Muestra'!$D$8:$D$42))+1,""),ROW()-588)),"")</f>
        <v>https://escueladesalud.comunidad.madrid/mod/resource/view.php?id=7021</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Declaración de accesibilidad</v>
      </c>
      <c r="C601" s="85" t="str" cm="1">
        <f t="array" ref="C601">IFERROR(INDEX('03.Muestra'!$F$8:$F$42,SMALL(IF("Página Web"='03.Muestra'!$D$8:$D$42,ROW('03.Muestra'!$F$8:$F$42)-MIN(ROW('03.Muestra'!$D$8:$D$42))+1,""),ROW()-588)),"")</f>
        <v>https://escueladesalud.comunidad.madrid/mod/page/view.php?id=6165</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ref="D602:D623" si="31">IF(AND(B602&lt;&gt;"",C602&lt;&gt;""),"N/T","")</f>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https://escueladesalud.comunidad.madrid</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Login</v>
      </c>
      <c r="C628" s="85" t="str" cm="1">
        <f t="array" ref="C628">IFERROR(INDEX('03.Muestra'!$F$8:$F$42,SMALL(IF("Página Web"='03.Muestra'!$D$8:$D$42,ROW('03.Muestra'!$F$8:$F$42)-MIN(ROW('03.Muestra'!$D$8:$D$42))+1,""),ROW()-626)),"")</f>
        <v>https://escueladesalud.comunidad.madrid/login/index.php</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13</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Registro</v>
      </c>
      <c r="C629" s="85" t="str" cm="1">
        <f t="array" ref="C629">IFERROR(INDEX('03.Muestra'!$F$8:$F$42,SMALL(IF("Página Web"='03.Muestra'!$D$8:$D$42,ROW('03.Muestra'!$F$8:$F$42)-MIN(ROW('03.Muestra'!$D$8:$D$42))+1,""),ROW()-626)),"")</f>
        <v>https://escueladesalud.comunidad.madrid/login/signup.php</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Política de Privacidad</v>
      </c>
      <c r="C630" s="85" t="str" cm="1">
        <f t="array" ref="C630">IFERROR(INDEX('03.Muestra'!$F$8:$F$42,SMALL(IF("Página Web"='03.Muestra'!$D$8:$D$42,ROW('03.Muestra'!$F$8:$F$42)-MIN(ROW('03.Muestra'!$D$8:$D$42))+1,""),ROW()-626)),"")</f>
        <v>https://escueladesalud.comunidad.madrid/mod/page/view.php?id=96</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FAQs</v>
      </c>
      <c r="C631" s="85" t="str" cm="1">
        <f t="array" ref="C631">IFERROR(INDEX('03.Muestra'!$F$8:$F$42,SMALL(IF("Página Web"='03.Muestra'!$D$8:$D$42,ROW('03.Muestra'!$F$8:$F$42)-MIN(ROW('03.Muestra'!$D$8:$D$42))+1,""),ROW()-626)),"")</f>
        <v>https://escueladesalud.comunidad.madrid/mod/page/view.php?id=97</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Contacto</v>
      </c>
      <c r="C632" s="85" t="str" cm="1">
        <f t="array" ref="C632">IFERROR(INDEX('03.Muestra'!$F$8:$F$42,SMALL(IF("Página Web"='03.Muestra'!$D$8:$D$42,ROW('03.Muestra'!$F$8:$F$42)-MIN(ROW('03.Muestra'!$D$8:$D$42))+1,""),ROW()-626)),"")</f>
        <v>https://escueladesalud.comunidad.madrid/mod/page/view.php?id=98</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Política de Cookies</v>
      </c>
      <c r="C633" s="85" t="str" cm="1">
        <f t="array" ref="C633">IFERROR(INDEX('03.Muestra'!$F$8:$F$42,SMALL(IF("Página Web"='03.Muestra'!$D$8:$D$42,ROW('03.Muestra'!$F$8:$F$42)-MIN(ROW('03.Muestra'!$D$8:$D$42))+1,""),ROW()-626)),"")</f>
        <v>https://escueladesalud.comunidad.madrid/mod/page/view.php?id=99</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https://escueladesalud.comunidad.madrid/mod/page/view.php?id=1038</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del Sitio</v>
      </c>
      <c r="C635" s="85" t="str" cm="1">
        <f t="array" ref="C635">IFERROR(INDEX('03.Muestra'!$F$8:$F$42,SMALL(IF("Página Web"='03.Muestra'!$D$8:$D$42,ROW('03.Muestra'!$F$8:$F$42)-MIN(ROW('03.Muestra'!$D$8:$D$42))+1,""),ROW()-626)),"")</f>
        <v>https://escueladesalud.comunidad.madrid/mod/page/view.php?id=1468</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Landing page</v>
      </c>
      <c r="C636" s="85" t="str" cm="1">
        <f t="array" ref="C636">IFERROR(INDEX('03.Muestra'!$F$8:$F$42,SMALL(IF("Página Web"='03.Muestra'!$D$8:$D$42,ROW('03.Muestra'!$F$8:$F$42)-MIN(ROW('03.Muestra'!$D$8:$D$42))+1,""),ROW()-626)),"")</f>
        <v>https://escueladesalud.comunidad.madrid/landing-page/900.html</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Categoría de curso</v>
      </c>
      <c r="C637" s="85" t="str" cm="1">
        <f t="array" ref="C637">IFERROR(INDEX('03.Muestra'!$F$8:$F$42,SMALL(IF("Página Web"='03.Muestra'!$D$8:$D$42,ROW('03.Muestra'!$F$8:$F$42)-MIN(ROW('03.Muestra'!$D$8:$D$42))+1,""),ROW()-626)),"")</f>
        <v>https://escueladesalud.comunidad.madrid/course/index.php?categoryid=31</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Píldora formativa</v>
      </c>
      <c r="C638" s="85" t="str" cm="1">
        <f t="array" ref="C638">IFERROR(INDEX('03.Muestra'!$F$8:$F$42,SMALL(IF("Página Web"='03.Muestra'!$D$8:$D$42,ROW('03.Muestra'!$F$8:$F$42)-MIN(ROW('03.Muestra'!$D$8:$D$42))+1,""),ROW()-626)),"")</f>
        <v>https://escueladesalud.comunidad.madrid/mod/resource/view.php?id=7021</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Declaración de accesibilidad</v>
      </c>
      <c r="C639" s="85" t="str" cm="1">
        <f t="array" ref="C639">IFERROR(INDEX('03.Muestra'!$F$8:$F$42,SMALL(IF("Página Web"='03.Muestra'!$D$8:$D$42,ROW('03.Muestra'!$F$8:$F$42)-MIN(ROW('03.Muestra'!$D$8:$D$42))+1,""),ROW()-626)),"")</f>
        <v>https://escueladesalud.comunidad.madrid/mod/page/view.php?id=6165</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ref="D640:D661" si="33">IF(AND(B640&lt;&gt;"",C640&lt;&gt;""),"N/T","")</f>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https://escueladesalud.comunidad.madrid</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Login</v>
      </c>
      <c r="C666" s="85" t="str" cm="1">
        <f t="array" ref="C666">IFERROR(INDEX('03.Muestra'!$F$8:$F$42,SMALL(IF("Página Web"='03.Muestra'!$D$8:$D$42,ROW('03.Muestra'!$F$8:$F$42)-MIN(ROW('03.Muestra'!$D$8:$D$42))+1,""),ROW()-664)),"")</f>
        <v>https://escueladesalud.comunidad.madrid/login/index.php</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13</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Registro</v>
      </c>
      <c r="C667" s="85" t="str" cm="1">
        <f t="array" ref="C667">IFERROR(INDEX('03.Muestra'!$F$8:$F$42,SMALL(IF("Página Web"='03.Muestra'!$D$8:$D$42,ROW('03.Muestra'!$F$8:$F$42)-MIN(ROW('03.Muestra'!$D$8:$D$42))+1,""),ROW()-664)),"")</f>
        <v>https://escueladesalud.comunidad.madrid/login/signup.php</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Política de Privacidad</v>
      </c>
      <c r="C668" s="85" t="str" cm="1">
        <f t="array" ref="C668">IFERROR(INDEX('03.Muestra'!$F$8:$F$42,SMALL(IF("Página Web"='03.Muestra'!$D$8:$D$42,ROW('03.Muestra'!$F$8:$F$42)-MIN(ROW('03.Muestra'!$D$8:$D$42))+1,""),ROW()-664)),"")</f>
        <v>https://escueladesalud.comunidad.madrid/mod/page/view.php?id=96</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FAQs</v>
      </c>
      <c r="C669" s="85" t="str" cm="1">
        <f t="array" ref="C669">IFERROR(INDEX('03.Muestra'!$F$8:$F$42,SMALL(IF("Página Web"='03.Muestra'!$D$8:$D$42,ROW('03.Muestra'!$F$8:$F$42)-MIN(ROW('03.Muestra'!$D$8:$D$42))+1,""),ROW()-664)),"")</f>
        <v>https://escueladesalud.comunidad.madrid/mod/page/view.php?id=97</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Contacto</v>
      </c>
      <c r="C670" s="85" t="str" cm="1">
        <f t="array" ref="C670">IFERROR(INDEX('03.Muestra'!$F$8:$F$42,SMALL(IF("Página Web"='03.Muestra'!$D$8:$D$42,ROW('03.Muestra'!$F$8:$F$42)-MIN(ROW('03.Muestra'!$D$8:$D$42))+1,""),ROW()-664)),"")</f>
        <v>https://escueladesalud.comunidad.madrid/mod/page/view.php?id=98</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Política de Cookies</v>
      </c>
      <c r="C671" s="85" t="str" cm="1">
        <f t="array" ref="C671">IFERROR(INDEX('03.Muestra'!$F$8:$F$42,SMALL(IF("Página Web"='03.Muestra'!$D$8:$D$42,ROW('03.Muestra'!$F$8:$F$42)-MIN(ROW('03.Muestra'!$D$8:$D$42))+1,""),ROW()-664)),"")</f>
        <v>https://escueladesalud.comunidad.madrid/mod/page/view.php?id=99</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https://escueladesalud.comunidad.madrid/mod/page/view.php?id=1038</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del Sitio</v>
      </c>
      <c r="C673" s="85" t="str" cm="1">
        <f t="array" ref="C673">IFERROR(INDEX('03.Muestra'!$F$8:$F$42,SMALL(IF("Página Web"='03.Muestra'!$D$8:$D$42,ROW('03.Muestra'!$F$8:$F$42)-MIN(ROW('03.Muestra'!$D$8:$D$42))+1,""),ROW()-664)),"")</f>
        <v>https://escueladesalud.comunidad.madrid/mod/page/view.php?id=1468</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Landing page</v>
      </c>
      <c r="C674" s="85" t="str" cm="1">
        <f t="array" ref="C674">IFERROR(INDEX('03.Muestra'!$F$8:$F$42,SMALL(IF("Página Web"='03.Muestra'!$D$8:$D$42,ROW('03.Muestra'!$F$8:$F$42)-MIN(ROW('03.Muestra'!$D$8:$D$42))+1,""),ROW()-664)),"")</f>
        <v>https://escueladesalud.comunidad.madrid/landing-page/900.html</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Categoría de curso</v>
      </c>
      <c r="C675" s="85" t="str" cm="1">
        <f t="array" ref="C675">IFERROR(INDEX('03.Muestra'!$F$8:$F$42,SMALL(IF("Página Web"='03.Muestra'!$D$8:$D$42,ROW('03.Muestra'!$F$8:$F$42)-MIN(ROW('03.Muestra'!$D$8:$D$42))+1,""),ROW()-664)),"")</f>
        <v>https://escueladesalud.comunidad.madrid/course/index.php?categoryid=31</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Píldora formativa</v>
      </c>
      <c r="C676" s="85" t="str" cm="1">
        <f t="array" ref="C676">IFERROR(INDEX('03.Muestra'!$F$8:$F$42,SMALL(IF("Página Web"='03.Muestra'!$D$8:$D$42,ROW('03.Muestra'!$F$8:$F$42)-MIN(ROW('03.Muestra'!$D$8:$D$42))+1,""),ROW()-664)),"")</f>
        <v>https://escueladesalud.comunidad.madrid/mod/resource/view.php?id=7021</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Declaración de accesibilidad</v>
      </c>
      <c r="C677" s="85" t="str" cm="1">
        <f t="array" ref="C677">IFERROR(INDEX('03.Muestra'!$F$8:$F$42,SMALL(IF("Página Web"='03.Muestra'!$D$8:$D$42,ROW('03.Muestra'!$F$8:$F$42)-MIN(ROW('03.Muestra'!$D$8:$D$42))+1,""),ROW()-664)),"")</f>
        <v>https://escueladesalud.comunidad.madrid/mod/page/view.php?id=6165</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ref="D678:D699" si="35">IF(AND(B678&lt;&gt;"",C678&lt;&gt;""),"N/T","")</f>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https://escueladesalud.comunidad.madrid</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Login</v>
      </c>
      <c r="C704" s="85" t="str" cm="1">
        <f t="array" ref="C704">IFERROR(INDEX('03.Muestra'!$F$8:$F$42,SMALL(IF("Página Web"='03.Muestra'!$D$8:$D$42,ROW('03.Muestra'!$F$8:$F$42)-MIN(ROW('03.Muestra'!$D$8:$D$42))+1,""),ROW()-702)),"")</f>
        <v>https://escueladesalud.comunidad.madrid/login/index.php</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13</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Registro</v>
      </c>
      <c r="C705" s="85" t="str" cm="1">
        <f t="array" ref="C705">IFERROR(INDEX('03.Muestra'!$F$8:$F$42,SMALL(IF("Página Web"='03.Muestra'!$D$8:$D$42,ROW('03.Muestra'!$F$8:$F$42)-MIN(ROW('03.Muestra'!$D$8:$D$42))+1,""),ROW()-702)),"")</f>
        <v>https://escueladesalud.comunidad.madrid/login/signup.php</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Política de Privacidad</v>
      </c>
      <c r="C706" s="85" t="str" cm="1">
        <f t="array" ref="C706">IFERROR(INDEX('03.Muestra'!$F$8:$F$42,SMALL(IF("Página Web"='03.Muestra'!$D$8:$D$42,ROW('03.Muestra'!$F$8:$F$42)-MIN(ROW('03.Muestra'!$D$8:$D$42))+1,""),ROW()-702)),"")</f>
        <v>https://escueladesalud.comunidad.madrid/mod/page/view.php?id=96</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FAQs</v>
      </c>
      <c r="C707" s="85" t="str" cm="1">
        <f t="array" ref="C707">IFERROR(INDEX('03.Muestra'!$F$8:$F$42,SMALL(IF("Página Web"='03.Muestra'!$D$8:$D$42,ROW('03.Muestra'!$F$8:$F$42)-MIN(ROW('03.Muestra'!$D$8:$D$42))+1,""),ROW()-702)),"")</f>
        <v>https://escueladesalud.comunidad.madrid/mod/page/view.php?id=97</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Contacto</v>
      </c>
      <c r="C708" s="85" t="str" cm="1">
        <f t="array" ref="C708">IFERROR(INDEX('03.Muestra'!$F$8:$F$42,SMALL(IF("Página Web"='03.Muestra'!$D$8:$D$42,ROW('03.Muestra'!$F$8:$F$42)-MIN(ROW('03.Muestra'!$D$8:$D$42))+1,""),ROW()-702)),"")</f>
        <v>https://escueladesalud.comunidad.madrid/mod/page/view.php?id=98</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Política de Cookies</v>
      </c>
      <c r="C709" s="85" t="str" cm="1">
        <f t="array" ref="C709">IFERROR(INDEX('03.Muestra'!$F$8:$F$42,SMALL(IF("Página Web"='03.Muestra'!$D$8:$D$42,ROW('03.Muestra'!$F$8:$F$42)-MIN(ROW('03.Muestra'!$D$8:$D$42))+1,""),ROW()-702)),"")</f>
        <v>https://escueladesalud.comunidad.madrid/mod/page/view.php?id=99</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https://escueladesalud.comunidad.madrid/mod/page/view.php?id=1038</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del Sitio</v>
      </c>
      <c r="C711" s="85" t="str" cm="1">
        <f t="array" ref="C711">IFERROR(INDEX('03.Muestra'!$F$8:$F$42,SMALL(IF("Página Web"='03.Muestra'!$D$8:$D$42,ROW('03.Muestra'!$F$8:$F$42)-MIN(ROW('03.Muestra'!$D$8:$D$42))+1,""),ROW()-702)),"")</f>
        <v>https://escueladesalud.comunidad.madrid/mod/page/view.php?id=1468</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Landing page</v>
      </c>
      <c r="C712" s="85" t="str" cm="1">
        <f t="array" ref="C712">IFERROR(INDEX('03.Muestra'!$F$8:$F$42,SMALL(IF("Página Web"='03.Muestra'!$D$8:$D$42,ROW('03.Muestra'!$F$8:$F$42)-MIN(ROW('03.Muestra'!$D$8:$D$42))+1,""),ROW()-702)),"")</f>
        <v>https://escueladesalud.comunidad.madrid/landing-page/900.html</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Categoría de curso</v>
      </c>
      <c r="C713" s="85" t="str" cm="1">
        <f t="array" ref="C713">IFERROR(INDEX('03.Muestra'!$F$8:$F$42,SMALL(IF("Página Web"='03.Muestra'!$D$8:$D$42,ROW('03.Muestra'!$F$8:$F$42)-MIN(ROW('03.Muestra'!$D$8:$D$42))+1,""),ROW()-702)),"")</f>
        <v>https://escueladesalud.comunidad.madrid/course/index.php?categoryid=31</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Píldora formativa</v>
      </c>
      <c r="C714" s="85" t="str" cm="1">
        <f t="array" ref="C714">IFERROR(INDEX('03.Muestra'!$F$8:$F$42,SMALL(IF("Página Web"='03.Muestra'!$D$8:$D$42,ROW('03.Muestra'!$F$8:$F$42)-MIN(ROW('03.Muestra'!$D$8:$D$42))+1,""),ROW()-702)),"")</f>
        <v>https://escueladesalud.comunidad.madrid/mod/resource/view.php?id=7021</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Declaración de accesibilidad</v>
      </c>
      <c r="C715" s="85" t="str" cm="1">
        <f t="array" ref="C715">IFERROR(INDEX('03.Muestra'!$F$8:$F$42,SMALL(IF("Página Web"='03.Muestra'!$D$8:$D$42,ROW('03.Muestra'!$F$8:$F$42)-MIN(ROW('03.Muestra'!$D$8:$D$42))+1,""),ROW()-702)),"")</f>
        <v>https://escueladesalud.comunidad.madrid/mod/page/view.php?id=6165</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ref="D716:D737" si="37">IF(AND(B716&lt;&gt;"",C716&lt;&gt;""),"N/T","")</f>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topLeftCell="A40" zoomScale="85" zoomScaleNormal="85" workbookViewId="0">
      <selection activeCell="D332" sqref="D332:D335"/>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2</v>
      </c>
      <c r="H12" s="42">
        <f ca="1">IF(($G$15+$K$15)=0,0,G12/($G$15+$K$15))</f>
        <v>1.7094017094017096E-2</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115</v>
      </c>
      <c r="H14" s="42">
        <f ca="1">IF(($G$15+$K$15)=0,0,G14/($G$15+$K$15))</f>
        <v>0.98290598290598286</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117</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103</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https://escueladesalud.comunidad.madrid/landing-page/900.html</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https://escueladesalud.comunidad.madrid/course/index.php?categoryid=31</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https://escueladesalud.comunidad.madrid/mod/resource/view.php?id=7021</v>
      </c>
      <c r="D30" s="99" t="s">
        <v>91</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https://escueladesalud.comunidad.madrid/mod/page/view.php?id=6165</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https://escueladesalud.comunidad.madrid/mod/resource/view.php?id=7021</v>
      </c>
      <c r="D68" s="99" t="s">
        <v>91</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https://escueladesalud.comunidad.madrid/mod/page/view.php?id=6165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https://escueladesalud.comunidad.madrid/mod/resource/view.php?id=7021</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https://escueladesalud.comunidad.madrid/mod/page/view.php?id=6165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https://escueladesalud.comunidad.madrid/landing-page/900.html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https://escueladesalud.comunidad.madrid/course/index.php?categoryid=31</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https://escueladesalud.comunidad.madrid/mod/resource/view.php?id=7021</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https://escueladesalud.comunidad.madrid/mod/page/view.php?id=6165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6: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https://escueladesalud.comunidad.madrid/landing-page/900.html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https://escueladesalud.comunidad.madrid/course/index.php?categoryid=31</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https://escueladesalud.comunidad.madrid/mod/resource/view.php?id=7021</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https://escueladesalud.comunidad.madrid/mod/page/view.php?id=6165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4: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https://escueladesalud.comunidad.madrid/landing-page/900.html</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https://escueladesalud.comunidad.madrid/course/index.php?categoryid=31</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https://escueladesalud.comunidad.madrid/mod/resource/view.php?id=7021</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https://escueladesalud.comunidad.madrid/mod/page/view.php?id=6165</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22:D243" si="11">IF(AND(B222&lt;&gt;"",C222&lt;&gt;""),"N/T","")</f>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13</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https://escueladesalud.comunidad.madrid/landing-page/900.html</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https://escueladesalud.comunidad.madrid/course/index.php?categoryid=31</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https://escueladesalud.comunidad.madrid/mod/resource/view.php?id=7021</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https://escueladesalud.comunidad.madrid/mod/page/view.php?id=6165</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60:D281" si="13">IF(AND(B260&lt;&gt;"",C260&lt;&gt;""),"N/T","")</f>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13</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https://escueladesalud.comunidad.madrid/landing-page/900.html</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https://escueladesalud.comunidad.madrid/course/index.php?categoryid=31</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https://escueladesalud.comunidad.madrid/mod/resource/view.php?id=7021</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https://escueladesalud.comunidad.madrid/mod/page/view.php?id=6165</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98:D319" si="15">IF(AND(B298&lt;&gt;"",C298&lt;&gt;""),"N/T","")</f>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13</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https://escueladesalud.comunidad.madrid/landing-page/900.html</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https://escueladesalud.comunidad.madrid/course/index.php?categoryid=31</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https://escueladesalud.comunidad.madrid/mod/resource/view.php?id=7021</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https://escueladesalud.comunidad.madrid/mod/page/view.php?id=6165</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36:D357" si="17">IF(AND(B336&lt;&gt;"",C336&lt;&gt;""),"N/T","")</f>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topLeftCell="A1626" zoomScale="98" zoomScaleNormal="98" workbookViewId="0">
      <selection activeCell="D1387" sqref="D1387:D139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286</v>
      </c>
      <c r="H12" s="42">
        <f ca="1">IF(($G$15+$K$15)=0,0,G12/($G$15+$K$15))</f>
        <v>0.44</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109</v>
      </c>
      <c r="H13" s="42">
        <f ca="1">IF(($G$15+$K$15)=0,0,G13/($G$15+$K$15))</f>
        <v>0.1676923076923077</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255</v>
      </c>
      <c r="H14" s="42">
        <f ca="1">IF(($G$15+$K$15)=0,0,G14/($G$15+$K$15))</f>
        <v>0.3923076923076923</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650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93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93</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12</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93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93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93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93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93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93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93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https://escueladesalud.comunidad.madrid/landing-page/900.html</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https://escueladesalud.comunidad.madrid/course/index.php?categoryid=31</v>
      </c>
      <c r="D29" s="99" t="s">
        <v>93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https://escueladesalud.comunidad.madrid/mod/resource/view.php?id=7021</v>
      </c>
      <c r="D30" s="99" t="s">
        <v>93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https://escueladesalud.comunidad.madrid/mod/page/view.php?id=6165</v>
      </c>
      <c r="D31" s="99" t="s">
        <v>93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2: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91</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https://escueladesalud.comunidad.madrid/landing-page/900.html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https://escueladesalud.comunidad.madrid/course/index.php?categoryid=31</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https://escueladesalud.comunidad.madrid/mod/resource/view.php?id=7021</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https://escueladesalud.comunidad.madrid/mod/page/view.php?id=6165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70: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https://escueladesalud.comunidad.madrid/landing-page/900.html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https://escueladesalud.comunidad.madrid/course/index.php?categoryid=31</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https://escueladesalud.comunidad.madrid/mod/resource/view.php?id=7021</v>
      </c>
      <c r="D106" s="99" t="s">
        <v>91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https://escueladesalud.comunidad.madrid/mod/page/view.php?id=6165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8: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93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https://escueladesalud.comunidad.madrid/landing-page/900.html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https://escueladesalud.comunidad.madrid/course/index.php?categoryid=31</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https://escueladesalud.comunidad.madrid/mod/resource/view.php?id=7021</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https://escueladesalud.comunidad.madrid/mod/page/view.php?id=6165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6: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93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https://escueladesalud.comunidad.madrid/landing-page/900.html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https://escueladesalud.comunidad.madrid/course/index.php?categoryid=31</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https://escueladesalud.comunidad.madrid/mod/resource/view.php?id=7021</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https://escueladesalud.comunidad.madrid/mod/page/view.php?id=6165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4: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93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https://escueladesalud.comunidad.madrid/landing-page/900.html</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https://escueladesalud.comunidad.madrid/course/index.php?categoryid=31</v>
      </c>
      <c r="D219" s="99" t="s">
        <v>91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https://escueladesalud.comunidad.madrid/mod/resource/view.php?id=7021</v>
      </c>
      <c r="D220" s="99" t="s">
        <v>93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https://escueladesalud.comunidad.madrid/mod/page/view.php?id=6165</v>
      </c>
      <c r="D221" s="99" t="s">
        <v>93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22:D243" si="11">IF(AND(B222&lt;&gt;"",C222&lt;&gt;""),"N/T","")</f>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91</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11</v>
      </c>
      <c r="J248" s="91">
        <f ca="1">COUNTIF($D247:INDIRECT("$D" &amp;  SUM(ROW()-1,'03.Muestra'!$D$45)-1),J247)</f>
        <v>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https://escueladesalud.comunidad.madrid/landing-page/900.html</v>
      </c>
      <c r="D256" s="99" t="s">
        <v>91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https://escueladesalud.comunidad.madrid/course/index.php?categoryid=31</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https://escueladesalud.comunidad.madrid/mod/resource/view.php?id=7021</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https://escueladesalud.comunidad.madrid/mod/page/view.php?id=6165</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60:D281" si="13">IF(AND(B260&lt;&gt;"",C260&lt;&gt;""),"N/T","")</f>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3</v>
      </c>
      <c r="J286" s="91">
        <f ca="1">COUNTIF($D285:INDIRECT("$D" &amp;  SUM(ROW()-1,'03.Muestra'!$D$45)-1),J285)</f>
        <v>10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91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91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91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https://escueladesalud.comunidad.madrid/landing-page/900.html</v>
      </c>
      <c r="D294" s="99" t="s">
        <v>93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https://escueladesalud.comunidad.madrid/course/index.php?categoryid=31</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https://escueladesalud.comunidad.madrid/mod/resource/view.php?id=7021</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https://escueladesalud.comunidad.madrid/mod/page/view.php?id=6165</v>
      </c>
      <c r="D297" s="99" t="s">
        <v>91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98:D319" si="15">IF(AND(B298&lt;&gt;"",C298&lt;&gt;""),"N/T","")</f>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13</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91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https://escueladesalud.comunidad.madrid/landing-page/900.html</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https://escueladesalud.comunidad.madrid/course/index.php?categoryid=31</v>
      </c>
      <c r="D333" s="99" t="s">
        <v>91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https://escueladesalud.comunidad.madrid/mod/resource/view.php?id=7021</v>
      </c>
      <c r="D334" s="99" t="s">
        <v>91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https://escueladesalud.comunidad.madrid/mod/page/view.php?id=6165</v>
      </c>
      <c r="D335" s="99" t="s">
        <v>91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36:D357" si="17">IF(AND(B336&lt;&gt;"",C336&lt;&gt;""),"N/T","")</f>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https://escueladesalud.comunidad.madrid</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Login</v>
      </c>
      <c r="C362" s="85" t="str" cm="1">
        <f t="array" ref="C362">IFERROR(INDEX('03.Muestra'!$F$8:$F$42,SMALL(IF("Página Web"='03.Muestra'!$D$8:$D$42,ROW('03.Muestra'!$F$8:$F$42)-MIN(ROW('03.Muestra'!$D$8:$D$42))+1,""),ROW()-360)),"")</f>
        <v>https://escueladesalud.comunidad.madrid/login/index.php</v>
      </c>
      <c r="D362" s="99" t="s">
        <v>91</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Registro</v>
      </c>
      <c r="C363" s="85" t="str" cm="1">
        <f t="array" ref="C363">IFERROR(INDEX('03.Muestra'!$F$8:$F$42,SMALL(IF("Página Web"='03.Muestra'!$D$8:$D$42,ROW('03.Muestra'!$F$8:$F$42)-MIN(ROW('03.Muestra'!$D$8:$D$42))+1,""),ROW()-360)),"")</f>
        <v>https://escueladesalud.comunidad.madrid/login/signup.php</v>
      </c>
      <c r="D363" s="99" t="s">
        <v>91</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Política de Privacidad</v>
      </c>
      <c r="C364" s="85" t="str" cm="1">
        <f t="array" ref="C364">IFERROR(INDEX('03.Muestra'!$F$8:$F$42,SMALL(IF("Página Web"='03.Muestra'!$D$8:$D$42,ROW('03.Muestra'!$F$8:$F$42)-MIN(ROW('03.Muestra'!$D$8:$D$42))+1,""),ROW()-360)),"")</f>
        <v>https://escueladesalud.comunidad.madrid/mod/page/view.php?id=96</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FAQs</v>
      </c>
      <c r="C365" s="85" t="str" cm="1">
        <f t="array" ref="C365">IFERROR(INDEX('03.Muestra'!$F$8:$F$42,SMALL(IF("Página Web"='03.Muestra'!$D$8:$D$42,ROW('03.Muestra'!$F$8:$F$42)-MIN(ROW('03.Muestra'!$D$8:$D$42))+1,""),ROW()-360)),"")</f>
        <v>https://escueladesalud.comunidad.madrid/mod/page/view.php?id=97</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Contacto</v>
      </c>
      <c r="C366" s="85" t="str" cm="1">
        <f t="array" ref="C366">IFERROR(INDEX('03.Muestra'!$F$8:$F$42,SMALL(IF("Página Web"='03.Muestra'!$D$8:$D$42,ROW('03.Muestra'!$F$8:$F$42)-MIN(ROW('03.Muestra'!$D$8:$D$42))+1,""),ROW()-360)),"")</f>
        <v>https://escueladesalud.comunidad.madrid/mod/page/view.php?id=98</v>
      </c>
      <c r="D366" s="99" t="s">
        <v>91</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Política de Cookies</v>
      </c>
      <c r="C367" s="85" t="str" cm="1">
        <f t="array" ref="C367">IFERROR(INDEX('03.Muestra'!$F$8:$F$42,SMALL(IF("Página Web"='03.Muestra'!$D$8:$D$42,ROW('03.Muestra'!$F$8:$F$42)-MIN(ROW('03.Muestra'!$D$8:$D$42))+1,""),ROW()-360)),"")</f>
        <v>https://escueladesalud.comunidad.madrid/mod/page/view.php?id=99</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https://escueladesalud.comunidad.madrid/mod/page/view.php?id=1038</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del Sitio</v>
      </c>
      <c r="C369" s="85" t="str" cm="1">
        <f t="array" ref="C369">IFERROR(INDEX('03.Muestra'!$F$8:$F$42,SMALL(IF("Página Web"='03.Muestra'!$D$8:$D$42,ROW('03.Muestra'!$F$8:$F$42)-MIN(ROW('03.Muestra'!$D$8:$D$42))+1,""),ROW()-360)),"")</f>
        <v>https://escueladesalud.comunidad.madrid/mod/page/view.php?id=1468</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Landing page</v>
      </c>
      <c r="C370" s="85" t="str" cm="1">
        <f t="array" ref="C370">IFERROR(INDEX('03.Muestra'!$F$8:$F$42,SMALL(IF("Página Web"='03.Muestra'!$D$8:$D$42,ROW('03.Muestra'!$F$8:$F$42)-MIN(ROW('03.Muestra'!$D$8:$D$42))+1,""),ROW()-360)),"")</f>
        <v>https://escueladesalud.comunidad.madrid/landing-page/900.html</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Categoría de curso</v>
      </c>
      <c r="C371" s="85" t="str" cm="1">
        <f t="array" ref="C371">IFERROR(INDEX('03.Muestra'!$F$8:$F$42,SMALL(IF("Página Web"='03.Muestra'!$D$8:$D$42,ROW('03.Muestra'!$F$8:$F$42)-MIN(ROW('03.Muestra'!$D$8:$D$42))+1,""),ROW()-360)),"")</f>
        <v>https://escueladesalud.comunidad.madrid/course/index.php?categoryid=31</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Píldora formativa</v>
      </c>
      <c r="C372" s="85" t="str" cm="1">
        <f t="array" ref="C372">IFERROR(INDEX('03.Muestra'!$F$8:$F$42,SMALL(IF("Página Web"='03.Muestra'!$D$8:$D$42,ROW('03.Muestra'!$F$8:$F$42)-MIN(ROW('03.Muestra'!$D$8:$D$42))+1,""),ROW()-360)),"")</f>
        <v>https://escueladesalud.comunidad.madrid/mod/resource/view.php?id=7021</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Declaración de accesibilidad</v>
      </c>
      <c r="C373" s="85" t="str" cm="1">
        <f t="array" ref="C373">IFERROR(INDEX('03.Muestra'!$F$8:$F$42,SMALL(IF("Página Web"='03.Muestra'!$D$8:$D$42,ROW('03.Muestra'!$F$8:$F$42)-MIN(ROW('03.Muestra'!$D$8:$D$42))+1,""),ROW()-360)),"")</f>
        <v>https://escueladesalud.comunidad.madrid/mod/page/view.php?id=6165</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ref="D374:D395" si="19">IF(AND(B374&lt;&gt;"",C374&lt;&gt;""),"N/T","")</f>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https://escueladesalud.comunidad.madrid</v>
      </c>
      <c r="D399" s="99" t="s">
        <v>91</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Login</v>
      </c>
      <c r="C400" s="85" t="str" cm="1">
        <f t="array" ref="C400">IFERROR(INDEX('03.Muestra'!$F$8:$F$42,SMALL(IF("Página Web"='03.Muestra'!$D$8:$D$42,ROW('03.Muestra'!$F$8:$F$42)-MIN(ROW('03.Muestra'!$D$8:$D$42))+1,""),ROW()-398)),"")</f>
        <v>https://escueladesalud.comunidad.madrid/login/index.php</v>
      </c>
      <c r="D400" s="99" t="s">
        <v>91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3</v>
      </c>
      <c r="J400" s="91">
        <f ca="1">COUNTIF($D399:INDIRECT("$D" &amp;  SUM(ROW()-1,'03.Muestra'!$D$45)-1),J399)</f>
        <v>10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Registro</v>
      </c>
      <c r="C401" s="85" t="str" cm="1">
        <f t="array" ref="C401">IFERROR(INDEX('03.Muestra'!$F$8:$F$42,SMALL(IF("Página Web"='03.Muestra'!$D$8:$D$42,ROW('03.Muestra'!$F$8:$F$42)-MIN(ROW('03.Muestra'!$D$8:$D$42))+1,""),ROW()-398)),"")</f>
        <v>https://escueladesalud.comunidad.madrid/login/signup.php</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Política de Privacidad</v>
      </c>
      <c r="C402" s="85" t="str" cm="1">
        <f t="array" ref="C402">IFERROR(INDEX('03.Muestra'!$F$8:$F$42,SMALL(IF("Página Web"='03.Muestra'!$D$8:$D$42,ROW('03.Muestra'!$F$8:$F$42)-MIN(ROW('03.Muestra'!$D$8:$D$42))+1,""),ROW()-398)),"")</f>
        <v>https://escueladesalud.comunidad.madrid/mod/page/view.php?id=96</v>
      </c>
      <c r="D402" s="99" t="s">
        <v>91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FAQs</v>
      </c>
      <c r="C403" s="85" t="str" cm="1">
        <f t="array" ref="C403">IFERROR(INDEX('03.Muestra'!$F$8:$F$42,SMALL(IF("Página Web"='03.Muestra'!$D$8:$D$42,ROW('03.Muestra'!$F$8:$F$42)-MIN(ROW('03.Muestra'!$D$8:$D$42))+1,""),ROW()-398)),"")</f>
        <v>https://escueladesalud.comunidad.madrid/mod/page/view.php?id=97</v>
      </c>
      <c r="D403" s="99" t="s">
        <v>93</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Contacto</v>
      </c>
      <c r="C404" s="85" t="str" cm="1">
        <f t="array" ref="C404">IFERROR(INDEX('03.Muestra'!$F$8:$F$42,SMALL(IF("Página Web"='03.Muestra'!$D$8:$D$42,ROW('03.Muestra'!$F$8:$F$42)-MIN(ROW('03.Muestra'!$D$8:$D$42))+1,""),ROW()-398)),"")</f>
        <v>https://escueladesalud.comunidad.madrid/mod/page/view.php?id=98</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Política de Cookies</v>
      </c>
      <c r="C405" s="85" t="str" cm="1">
        <f t="array" ref="C405">IFERROR(INDEX('03.Muestra'!$F$8:$F$42,SMALL(IF("Página Web"='03.Muestra'!$D$8:$D$42,ROW('03.Muestra'!$F$8:$F$42)-MIN(ROW('03.Muestra'!$D$8:$D$42))+1,""),ROW()-398)),"")</f>
        <v>https://escueladesalud.comunidad.madrid/mod/page/view.php?id=99</v>
      </c>
      <c r="D405" s="99" t="s">
        <v>93</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https://escueladesalud.comunidad.madrid/mod/page/view.php?id=1038</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del Sitio</v>
      </c>
      <c r="C407" s="85" t="str" cm="1">
        <f t="array" ref="C407">IFERROR(INDEX('03.Muestra'!$F$8:$F$42,SMALL(IF("Página Web"='03.Muestra'!$D$8:$D$42,ROW('03.Muestra'!$F$8:$F$42)-MIN(ROW('03.Muestra'!$D$8:$D$42))+1,""),ROW()-398)),"")</f>
        <v>https://escueladesalud.comunidad.madrid/mod/page/view.php?id=1468</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Landing page</v>
      </c>
      <c r="C408" s="85" t="str" cm="1">
        <f t="array" ref="C408">IFERROR(INDEX('03.Muestra'!$F$8:$F$42,SMALL(IF("Página Web"='03.Muestra'!$D$8:$D$42,ROW('03.Muestra'!$F$8:$F$42)-MIN(ROW('03.Muestra'!$D$8:$D$42))+1,""),ROW()-398)),"")</f>
        <v>https://escueladesalud.comunidad.madrid/landing-page/900.html</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Categoría de curso</v>
      </c>
      <c r="C409" s="85" t="str" cm="1">
        <f t="array" ref="C409">IFERROR(INDEX('03.Muestra'!$F$8:$F$42,SMALL(IF("Página Web"='03.Muestra'!$D$8:$D$42,ROW('03.Muestra'!$F$8:$F$42)-MIN(ROW('03.Muestra'!$D$8:$D$42))+1,""),ROW()-398)),"")</f>
        <v>https://escueladesalud.comunidad.madrid/course/index.php?categoryid=31</v>
      </c>
      <c r="D409" s="99" t="s">
        <v>91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Píldora formativa</v>
      </c>
      <c r="C410" s="85" t="str" cm="1">
        <f t="array" ref="C410">IFERROR(INDEX('03.Muestra'!$F$8:$F$42,SMALL(IF("Página Web"='03.Muestra'!$D$8:$D$42,ROW('03.Muestra'!$F$8:$F$42)-MIN(ROW('03.Muestra'!$D$8:$D$42))+1,""),ROW()-398)),"")</f>
        <v>https://escueladesalud.comunidad.madrid/mod/resource/view.php?id=7021</v>
      </c>
      <c r="D410" s="99" t="s">
        <v>91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Declaración de accesibilidad</v>
      </c>
      <c r="C411" s="85" t="str" cm="1">
        <f t="array" ref="C411">IFERROR(INDEX('03.Muestra'!$F$8:$F$42,SMALL(IF("Página Web"='03.Muestra'!$D$8:$D$42,ROW('03.Muestra'!$F$8:$F$42)-MIN(ROW('03.Muestra'!$D$8:$D$42))+1,""),ROW()-398)),"")</f>
        <v>https://escueladesalud.comunidad.madrid/mod/page/view.php?id=6165</v>
      </c>
      <c r="D411" s="99" t="s">
        <v>91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ref="D412:D433" si="21">IF(AND(B412&lt;&gt;"",C412&lt;&gt;""),"N/T","")</f>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https://escueladesalud.comunidad.madrid</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Login</v>
      </c>
      <c r="C438" s="85" t="str" cm="1">
        <f t="array" ref="C438">IFERROR(INDEX('03.Muestra'!$F$8:$F$42,SMALL(IF("Página Web"='03.Muestra'!$D$8:$D$42,ROW('03.Muestra'!$F$8:$F$42)-MIN(ROW('03.Muestra'!$D$8:$D$42))+1,""),ROW()-436)),"")</f>
        <v>https://escueladesalud.comunidad.madrid/login/index.php</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13</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Registro</v>
      </c>
      <c r="C439" s="85" t="str" cm="1">
        <f t="array" ref="C439">IFERROR(INDEX('03.Muestra'!$F$8:$F$42,SMALL(IF("Página Web"='03.Muestra'!$D$8:$D$42,ROW('03.Muestra'!$F$8:$F$42)-MIN(ROW('03.Muestra'!$D$8:$D$42))+1,""),ROW()-436)),"")</f>
        <v>https://escueladesalud.comunidad.madrid/login/signup.php</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Política de Privacidad</v>
      </c>
      <c r="C440" s="85" t="str" cm="1">
        <f t="array" ref="C440">IFERROR(INDEX('03.Muestra'!$F$8:$F$42,SMALL(IF("Página Web"='03.Muestra'!$D$8:$D$42,ROW('03.Muestra'!$F$8:$F$42)-MIN(ROW('03.Muestra'!$D$8:$D$42))+1,""),ROW()-436)),"")</f>
        <v>https://escueladesalud.comunidad.madrid/mod/page/view.php?id=96</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FAQs</v>
      </c>
      <c r="C441" s="85" t="str" cm="1">
        <f t="array" ref="C441">IFERROR(INDEX('03.Muestra'!$F$8:$F$42,SMALL(IF("Página Web"='03.Muestra'!$D$8:$D$42,ROW('03.Muestra'!$F$8:$F$42)-MIN(ROW('03.Muestra'!$D$8:$D$42))+1,""),ROW()-436)),"")</f>
        <v>https://escueladesalud.comunidad.madrid/mod/page/view.php?id=97</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Contacto</v>
      </c>
      <c r="C442" s="85" t="str" cm="1">
        <f t="array" ref="C442">IFERROR(INDEX('03.Muestra'!$F$8:$F$42,SMALL(IF("Página Web"='03.Muestra'!$D$8:$D$42,ROW('03.Muestra'!$F$8:$F$42)-MIN(ROW('03.Muestra'!$D$8:$D$42))+1,""),ROW()-436)),"")</f>
        <v>https://escueladesalud.comunidad.madrid/mod/page/view.php?id=98</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Política de Cookies</v>
      </c>
      <c r="C443" s="85" t="str" cm="1">
        <f t="array" ref="C443">IFERROR(INDEX('03.Muestra'!$F$8:$F$42,SMALL(IF("Página Web"='03.Muestra'!$D$8:$D$42,ROW('03.Muestra'!$F$8:$F$42)-MIN(ROW('03.Muestra'!$D$8:$D$42))+1,""),ROW()-436)),"")</f>
        <v>https://escueladesalud.comunidad.madrid/mod/page/view.php?id=99</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https://escueladesalud.comunidad.madrid/mod/page/view.php?id=1038</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del Sitio</v>
      </c>
      <c r="C445" s="85" t="str" cm="1">
        <f t="array" ref="C445">IFERROR(INDEX('03.Muestra'!$F$8:$F$42,SMALL(IF("Página Web"='03.Muestra'!$D$8:$D$42,ROW('03.Muestra'!$F$8:$F$42)-MIN(ROW('03.Muestra'!$D$8:$D$42))+1,""),ROW()-436)),"")</f>
        <v>https://escueladesalud.comunidad.madrid/mod/page/view.php?id=1468</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Landing page</v>
      </c>
      <c r="C446" s="85" t="str" cm="1">
        <f t="array" ref="C446">IFERROR(INDEX('03.Muestra'!$F$8:$F$42,SMALL(IF("Página Web"='03.Muestra'!$D$8:$D$42,ROW('03.Muestra'!$F$8:$F$42)-MIN(ROW('03.Muestra'!$D$8:$D$42))+1,""),ROW()-436)),"")</f>
        <v>https://escueladesalud.comunidad.madrid/landing-page/900.html</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Categoría de curso</v>
      </c>
      <c r="C447" s="85" t="str" cm="1">
        <f t="array" ref="C447">IFERROR(INDEX('03.Muestra'!$F$8:$F$42,SMALL(IF("Página Web"='03.Muestra'!$D$8:$D$42,ROW('03.Muestra'!$F$8:$F$42)-MIN(ROW('03.Muestra'!$D$8:$D$42))+1,""),ROW()-436)),"")</f>
        <v>https://escueladesalud.comunidad.madrid/course/index.php?categoryid=31</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Píldora formativa</v>
      </c>
      <c r="C448" s="85" t="str" cm="1">
        <f t="array" ref="C448">IFERROR(INDEX('03.Muestra'!$F$8:$F$42,SMALL(IF("Página Web"='03.Muestra'!$D$8:$D$42,ROW('03.Muestra'!$F$8:$F$42)-MIN(ROW('03.Muestra'!$D$8:$D$42))+1,""),ROW()-436)),"")</f>
        <v>https://escueladesalud.comunidad.madrid/mod/resource/view.php?id=7021</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Declaración de accesibilidad</v>
      </c>
      <c r="C449" s="85" t="str" cm="1">
        <f t="array" ref="C449">IFERROR(INDEX('03.Muestra'!$F$8:$F$42,SMALL(IF("Página Web"='03.Muestra'!$D$8:$D$42,ROW('03.Muestra'!$F$8:$F$42)-MIN(ROW('03.Muestra'!$D$8:$D$42))+1,""),ROW()-436)),"")</f>
        <v>https://escueladesalud.comunidad.madrid/mod/page/view.php?id=6165</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ref="D450:D471" si="23">IF(AND(B450&lt;&gt;"",C450&lt;&gt;""),"N/T","")</f>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https://escueladesalud.comunidad.madrid</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Login</v>
      </c>
      <c r="C476" s="85" t="str" cm="1">
        <f t="array" ref="C476">IFERROR(INDEX('03.Muestra'!$F$8:$F$42,SMALL(IF("Página Web"='03.Muestra'!$D$8:$D$42,ROW('03.Muestra'!$F$8:$F$42)-MIN(ROW('03.Muestra'!$D$8:$D$42))+1,""),ROW()-474)),"")</f>
        <v>https://escueladesalud.comunidad.madrid/login/index.php</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Registro</v>
      </c>
      <c r="C477" s="85" t="str" cm="1">
        <f t="array" ref="C477">IFERROR(INDEX('03.Muestra'!$F$8:$F$42,SMALL(IF("Página Web"='03.Muestra'!$D$8:$D$42,ROW('03.Muestra'!$F$8:$F$42)-MIN(ROW('03.Muestra'!$D$8:$D$42))+1,""),ROW()-474)),"")</f>
        <v>https://escueladesalud.comunidad.madrid/login/signup.php</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Política de Privacidad</v>
      </c>
      <c r="C478" s="85" t="str" cm="1">
        <f t="array" ref="C478">IFERROR(INDEX('03.Muestra'!$F$8:$F$42,SMALL(IF("Página Web"='03.Muestra'!$D$8:$D$42,ROW('03.Muestra'!$F$8:$F$42)-MIN(ROW('03.Muestra'!$D$8:$D$42))+1,""),ROW()-474)),"")</f>
        <v>https://escueladesalud.comunidad.madrid/mod/page/view.php?id=96</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FAQs</v>
      </c>
      <c r="C479" s="85" t="str" cm="1">
        <f t="array" ref="C479">IFERROR(INDEX('03.Muestra'!$F$8:$F$42,SMALL(IF("Página Web"='03.Muestra'!$D$8:$D$42,ROW('03.Muestra'!$F$8:$F$42)-MIN(ROW('03.Muestra'!$D$8:$D$42))+1,""),ROW()-474)),"")</f>
        <v>https://escueladesalud.comunidad.madrid/mod/page/view.php?id=97</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Contacto</v>
      </c>
      <c r="C480" s="85" t="str" cm="1">
        <f t="array" ref="C480">IFERROR(INDEX('03.Muestra'!$F$8:$F$42,SMALL(IF("Página Web"='03.Muestra'!$D$8:$D$42,ROW('03.Muestra'!$F$8:$F$42)-MIN(ROW('03.Muestra'!$D$8:$D$42))+1,""),ROW()-474)),"")</f>
        <v>https://escueladesalud.comunidad.madrid/mod/page/view.php?id=98</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Política de Cookies</v>
      </c>
      <c r="C481" s="85" t="str" cm="1">
        <f t="array" ref="C481">IFERROR(INDEX('03.Muestra'!$F$8:$F$42,SMALL(IF("Página Web"='03.Muestra'!$D$8:$D$42,ROW('03.Muestra'!$F$8:$F$42)-MIN(ROW('03.Muestra'!$D$8:$D$42))+1,""),ROW()-474)),"")</f>
        <v>https://escueladesalud.comunidad.madrid/mod/page/view.php?id=99</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https://escueladesalud.comunidad.madrid/mod/page/view.php?id=1038</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del Sitio</v>
      </c>
      <c r="C483" s="85" t="str" cm="1">
        <f t="array" ref="C483">IFERROR(INDEX('03.Muestra'!$F$8:$F$42,SMALL(IF("Página Web"='03.Muestra'!$D$8:$D$42,ROW('03.Muestra'!$F$8:$F$42)-MIN(ROW('03.Muestra'!$D$8:$D$42))+1,""),ROW()-474)),"")</f>
        <v>https://escueladesalud.comunidad.madrid/mod/page/view.php?id=1468</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Landing page</v>
      </c>
      <c r="C484" s="85" t="str" cm="1">
        <f t="array" ref="C484">IFERROR(INDEX('03.Muestra'!$F$8:$F$42,SMALL(IF("Página Web"='03.Muestra'!$D$8:$D$42,ROW('03.Muestra'!$F$8:$F$42)-MIN(ROW('03.Muestra'!$D$8:$D$42))+1,""),ROW()-474)),"")</f>
        <v>https://escueladesalud.comunidad.madrid/landing-page/900.html</v>
      </c>
      <c r="D484" s="99" t="s">
        <v>93</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Categoría de curso</v>
      </c>
      <c r="C485" s="85" t="str" cm="1">
        <f t="array" ref="C485">IFERROR(INDEX('03.Muestra'!$F$8:$F$42,SMALL(IF("Página Web"='03.Muestra'!$D$8:$D$42,ROW('03.Muestra'!$F$8:$F$42)-MIN(ROW('03.Muestra'!$D$8:$D$42))+1,""),ROW()-474)),"")</f>
        <v>https://escueladesalud.comunidad.madrid/course/index.php?categoryid=31</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Píldora formativa</v>
      </c>
      <c r="C486" s="85" t="str" cm="1">
        <f t="array" ref="C486">IFERROR(INDEX('03.Muestra'!$F$8:$F$42,SMALL(IF("Página Web"='03.Muestra'!$D$8:$D$42,ROW('03.Muestra'!$F$8:$F$42)-MIN(ROW('03.Muestra'!$D$8:$D$42))+1,""),ROW()-474)),"")</f>
        <v>https://escueladesalud.comunidad.madrid/mod/resource/view.php?id=7021</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Declaración de accesibilidad</v>
      </c>
      <c r="C487" s="85" t="str" cm="1">
        <f t="array" ref="C487">IFERROR(INDEX('03.Muestra'!$F$8:$F$42,SMALL(IF("Página Web"='03.Muestra'!$D$8:$D$42,ROW('03.Muestra'!$F$8:$F$42)-MIN(ROW('03.Muestra'!$D$8:$D$42))+1,""),ROW()-474)),"")</f>
        <v>https://escueladesalud.comunidad.madrid/mod/page/view.php?id=6165</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ref="D488:D509" si="25">IF(AND(B488&lt;&gt;"",C488&lt;&gt;""),"N/T","")</f>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https://escueladesalud.comunidad.madrid</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Login</v>
      </c>
      <c r="C514" s="85" t="str" cm="1">
        <f t="array" ref="C514">IFERROR(INDEX('03.Muestra'!$F$8:$F$42,SMALL(IF("Página Web"='03.Muestra'!$D$8:$D$42,ROW('03.Muestra'!$F$8:$F$42)-MIN(ROW('03.Muestra'!$D$8:$D$42))+1,""),ROW()-512)),"")</f>
        <v>https://escueladesalud.comunidad.madrid/login/index.php</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13</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Registro</v>
      </c>
      <c r="C515" s="85" t="str" cm="1">
        <f t="array" ref="C515">IFERROR(INDEX('03.Muestra'!$F$8:$F$42,SMALL(IF("Página Web"='03.Muestra'!$D$8:$D$42,ROW('03.Muestra'!$F$8:$F$42)-MIN(ROW('03.Muestra'!$D$8:$D$42))+1,""),ROW()-512)),"")</f>
        <v>https://escueladesalud.comunidad.madrid/login/signup.php</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Política de Privacidad</v>
      </c>
      <c r="C516" s="85" t="str" cm="1">
        <f t="array" ref="C516">IFERROR(INDEX('03.Muestra'!$F$8:$F$42,SMALL(IF("Página Web"='03.Muestra'!$D$8:$D$42,ROW('03.Muestra'!$F$8:$F$42)-MIN(ROW('03.Muestra'!$D$8:$D$42))+1,""),ROW()-512)),"")</f>
        <v>https://escueladesalud.comunidad.madrid/mod/page/view.php?id=96</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FAQs</v>
      </c>
      <c r="C517" s="85" t="str" cm="1">
        <f t="array" ref="C517">IFERROR(INDEX('03.Muestra'!$F$8:$F$42,SMALL(IF("Página Web"='03.Muestra'!$D$8:$D$42,ROW('03.Muestra'!$F$8:$F$42)-MIN(ROW('03.Muestra'!$D$8:$D$42))+1,""),ROW()-512)),"")</f>
        <v>https://escueladesalud.comunidad.madrid/mod/page/view.php?id=97</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Contacto</v>
      </c>
      <c r="C518" s="85" t="str" cm="1">
        <f t="array" ref="C518">IFERROR(INDEX('03.Muestra'!$F$8:$F$42,SMALL(IF("Página Web"='03.Muestra'!$D$8:$D$42,ROW('03.Muestra'!$F$8:$F$42)-MIN(ROW('03.Muestra'!$D$8:$D$42))+1,""),ROW()-512)),"")</f>
        <v>https://escueladesalud.comunidad.madrid/mod/page/view.php?id=98</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Política de Cookies</v>
      </c>
      <c r="C519" s="85" t="str" cm="1">
        <f t="array" ref="C519">IFERROR(INDEX('03.Muestra'!$F$8:$F$42,SMALL(IF("Página Web"='03.Muestra'!$D$8:$D$42,ROW('03.Muestra'!$F$8:$F$42)-MIN(ROW('03.Muestra'!$D$8:$D$42))+1,""),ROW()-512)),"")</f>
        <v>https://escueladesalud.comunidad.madrid/mod/page/view.php?id=99</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https://escueladesalud.comunidad.madrid/mod/page/view.php?id=1038</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del Sitio</v>
      </c>
      <c r="C521" s="85" t="str" cm="1">
        <f t="array" ref="C521">IFERROR(INDEX('03.Muestra'!$F$8:$F$42,SMALL(IF("Página Web"='03.Muestra'!$D$8:$D$42,ROW('03.Muestra'!$F$8:$F$42)-MIN(ROW('03.Muestra'!$D$8:$D$42))+1,""),ROW()-512)),"")</f>
        <v>https://escueladesalud.comunidad.madrid/mod/page/view.php?id=1468</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Landing page</v>
      </c>
      <c r="C522" s="85" t="str" cm="1">
        <f t="array" ref="C522">IFERROR(INDEX('03.Muestra'!$F$8:$F$42,SMALL(IF("Página Web"='03.Muestra'!$D$8:$D$42,ROW('03.Muestra'!$F$8:$F$42)-MIN(ROW('03.Muestra'!$D$8:$D$42))+1,""),ROW()-512)),"")</f>
        <v>https://escueladesalud.comunidad.madrid/landing-page/900.html</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Categoría de curso</v>
      </c>
      <c r="C523" s="85" t="str" cm="1">
        <f t="array" ref="C523">IFERROR(INDEX('03.Muestra'!$F$8:$F$42,SMALL(IF("Página Web"='03.Muestra'!$D$8:$D$42,ROW('03.Muestra'!$F$8:$F$42)-MIN(ROW('03.Muestra'!$D$8:$D$42))+1,""),ROW()-512)),"")</f>
        <v>https://escueladesalud.comunidad.madrid/course/index.php?categoryid=31</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Píldora formativa</v>
      </c>
      <c r="C524" s="85" t="str" cm="1">
        <f t="array" ref="C524">IFERROR(INDEX('03.Muestra'!$F$8:$F$42,SMALL(IF("Página Web"='03.Muestra'!$D$8:$D$42,ROW('03.Muestra'!$F$8:$F$42)-MIN(ROW('03.Muestra'!$D$8:$D$42))+1,""),ROW()-512)),"")</f>
        <v>https://escueladesalud.comunidad.madrid/mod/resource/view.php?id=7021</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Declaración de accesibilidad</v>
      </c>
      <c r="C525" s="85" t="str" cm="1">
        <f t="array" ref="C525">IFERROR(INDEX('03.Muestra'!$F$8:$F$42,SMALL(IF("Página Web"='03.Muestra'!$D$8:$D$42,ROW('03.Muestra'!$F$8:$F$42)-MIN(ROW('03.Muestra'!$D$8:$D$42))+1,""),ROW()-512)),"")</f>
        <v>https://escueladesalud.comunidad.madrid/mod/page/view.php?id=6165</v>
      </c>
      <c r="D525" s="99" t="s">
        <v>91</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ref="D526:D547" si="27">IF(AND(B526&lt;&gt;"",C526&lt;&gt;""),"N/T","")</f>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https://escueladesalud.comunidad.madrid</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Login</v>
      </c>
      <c r="C552" s="85" t="str" cm="1">
        <f t="array" ref="C552">IFERROR(INDEX('03.Muestra'!$F$8:$F$42,SMALL(IF("Página Web"='03.Muestra'!$D$8:$D$42,ROW('03.Muestra'!$F$8:$F$42)-MIN(ROW('03.Muestra'!$D$8:$D$42))+1,""),ROW()-550)),"")</f>
        <v>https://escueladesalud.comunidad.madrid/login/index.php</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13</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Registro</v>
      </c>
      <c r="C553" s="85" t="str" cm="1">
        <f t="array" ref="C553">IFERROR(INDEX('03.Muestra'!$F$8:$F$42,SMALL(IF("Página Web"='03.Muestra'!$D$8:$D$42,ROW('03.Muestra'!$F$8:$F$42)-MIN(ROW('03.Muestra'!$D$8:$D$42))+1,""),ROW()-550)),"")</f>
        <v>https://escueladesalud.comunidad.madrid/login/signup.php</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Política de Privacidad</v>
      </c>
      <c r="C554" s="85" t="str" cm="1">
        <f t="array" ref="C554">IFERROR(INDEX('03.Muestra'!$F$8:$F$42,SMALL(IF("Página Web"='03.Muestra'!$D$8:$D$42,ROW('03.Muestra'!$F$8:$F$42)-MIN(ROW('03.Muestra'!$D$8:$D$42))+1,""),ROW()-550)),"")</f>
        <v>https://escueladesalud.comunidad.madrid/mod/page/view.php?id=96</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FAQs</v>
      </c>
      <c r="C555" s="85" t="str" cm="1">
        <f t="array" ref="C555">IFERROR(INDEX('03.Muestra'!$F$8:$F$42,SMALL(IF("Página Web"='03.Muestra'!$D$8:$D$42,ROW('03.Muestra'!$F$8:$F$42)-MIN(ROW('03.Muestra'!$D$8:$D$42))+1,""),ROW()-550)),"")</f>
        <v>https://escueladesalud.comunidad.madrid/mod/page/view.php?id=97</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Contacto</v>
      </c>
      <c r="C556" s="85" t="str" cm="1">
        <f t="array" ref="C556">IFERROR(INDEX('03.Muestra'!$F$8:$F$42,SMALL(IF("Página Web"='03.Muestra'!$D$8:$D$42,ROW('03.Muestra'!$F$8:$F$42)-MIN(ROW('03.Muestra'!$D$8:$D$42))+1,""),ROW()-550)),"")</f>
        <v>https://escueladesalud.comunidad.madrid/mod/page/view.php?id=98</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Política de Cookies</v>
      </c>
      <c r="C557" s="85" t="str" cm="1">
        <f t="array" ref="C557">IFERROR(INDEX('03.Muestra'!$F$8:$F$42,SMALL(IF("Página Web"='03.Muestra'!$D$8:$D$42,ROW('03.Muestra'!$F$8:$F$42)-MIN(ROW('03.Muestra'!$D$8:$D$42))+1,""),ROW()-550)),"")</f>
        <v>https://escueladesalud.comunidad.madrid/mod/page/view.php?id=99</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https://escueladesalud.comunidad.madrid/mod/page/view.php?id=1038</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del Sitio</v>
      </c>
      <c r="C559" s="85" t="str" cm="1">
        <f t="array" ref="C559">IFERROR(INDEX('03.Muestra'!$F$8:$F$42,SMALL(IF("Página Web"='03.Muestra'!$D$8:$D$42,ROW('03.Muestra'!$F$8:$F$42)-MIN(ROW('03.Muestra'!$D$8:$D$42))+1,""),ROW()-550)),"")</f>
        <v>https://escueladesalud.comunidad.madrid/mod/page/view.php?id=1468</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Landing page</v>
      </c>
      <c r="C560" s="85" t="str" cm="1">
        <f t="array" ref="C560">IFERROR(INDEX('03.Muestra'!$F$8:$F$42,SMALL(IF("Página Web"='03.Muestra'!$D$8:$D$42,ROW('03.Muestra'!$F$8:$F$42)-MIN(ROW('03.Muestra'!$D$8:$D$42))+1,""),ROW()-550)),"")</f>
        <v>https://escueladesalud.comunidad.madrid/landing-page/900.html</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Categoría de curso</v>
      </c>
      <c r="C561" s="85" t="str" cm="1">
        <f t="array" ref="C561">IFERROR(INDEX('03.Muestra'!$F$8:$F$42,SMALL(IF("Página Web"='03.Muestra'!$D$8:$D$42,ROW('03.Muestra'!$F$8:$F$42)-MIN(ROW('03.Muestra'!$D$8:$D$42))+1,""),ROW()-550)),"")</f>
        <v>https://escueladesalud.comunidad.madrid/course/index.php?categoryid=31</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Píldora formativa</v>
      </c>
      <c r="C562" s="85" t="str" cm="1">
        <f t="array" ref="C562">IFERROR(INDEX('03.Muestra'!$F$8:$F$42,SMALL(IF("Página Web"='03.Muestra'!$D$8:$D$42,ROW('03.Muestra'!$F$8:$F$42)-MIN(ROW('03.Muestra'!$D$8:$D$42))+1,""),ROW()-550)),"")</f>
        <v>https://escueladesalud.comunidad.madrid/mod/resource/view.php?id=7021</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Declaración de accesibilidad</v>
      </c>
      <c r="C563" s="85" t="str" cm="1">
        <f t="array" ref="C563">IFERROR(INDEX('03.Muestra'!$F$8:$F$42,SMALL(IF("Página Web"='03.Muestra'!$D$8:$D$42,ROW('03.Muestra'!$F$8:$F$42)-MIN(ROW('03.Muestra'!$D$8:$D$42))+1,""),ROW()-550)),"")</f>
        <v>https://escueladesalud.comunidad.madrid/mod/page/view.php?id=6165</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ref="D564:D585" si="29">IF(AND(B564&lt;&gt;"",C564&lt;&gt;""),"N/T","")</f>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https://escueladesalud.comunidad.madrid</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Login</v>
      </c>
      <c r="C590" s="85" t="str" cm="1">
        <f t="array" ref="C590">IFERROR(INDEX('03.Muestra'!$F$8:$F$42,SMALL(IF("Página Web"='03.Muestra'!$D$8:$D$42,ROW('03.Muestra'!$F$8:$F$42)-MIN(ROW('03.Muestra'!$D$8:$D$42))+1,""),ROW()-588)),"")</f>
        <v>https://escueladesalud.comunidad.madrid/login/index.php</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13</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Registro</v>
      </c>
      <c r="C591" s="85" t="str" cm="1">
        <f t="array" ref="C591">IFERROR(INDEX('03.Muestra'!$F$8:$F$42,SMALL(IF("Página Web"='03.Muestra'!$D$8:$D$42,ROW('03.Muestra'!$F$8:$F$42)-MIN(ROW('03.Muestra'!$D$8:$D$42))+1,""),ROW()-588)),"")</f>
        <v>https://escueladesalud.comunidad.madrid/login/signup.php</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Política de Privacidad</v>
      </c>
      <c r="C592" s="85" t="str" cm="1">
        <f t="array" ref="C592">IFERROR(INDEX('03.Muestra'!$F$8:$F$42,SMALL(IF("Página Web"='03.Muestra'!$D$8:$D$42,ROW('03.Muestra'!$F$8:$F$42)-MIN(ROW('03.Muestra'!$D$8:$D$42))+1,""),ROW()-588)),"")</f>
        <v>https://escueladesalud.comunidad.madrid/mod/page/view.php?id=96</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FAQs</v>
      </c>
      <c r="C593" s="85" t="str" cm="1">
        <f t="array" ref="C593">IFERROR(INDEX('03.Muestra'!$F$8:$F$42,SMALL(IF("Página Web"='03.Muestra'!$D$8:$D$42,ROW('03.Muestra'!$F$8:$F$42)-MIN(ROW('03.Muestra'!$D$8:$D$42))+1,""),ROW()-588)),"")</f>
        <v>https://escueladesalud.comunidad.madrid/mod/page/view.php?id=97</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Contacto</v>
      </c>
      <c r="C594" s="85" t="str" cm="1">
        <f t="array" ref="C594">IFERROR(INDEX('03.Muestra'!$F$8:$F$42,SMALL(IF("Página Web"='03.Muestra'!$D$8:$D$42,ROW('03.Muestra'!$F$8:$F$42)-MIN(ROW('03.Muestra'!$D$8:$D$42))+1,""),ROW()-588)),"")</f>
        <v>https://escueladesalud.comunidad.madrid/mod/page/view.php?id=98</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Política de Cookies</v>
      </c>
      <c r="C595" s="85" t="str" cm="1">
        <f t="array" ref="C595">IFERROR(INDEX('03.Muestra'!$F$8:$F$42,SMALL(IF("Página Web"='03.Muestra'!$D$8:$D$42,ROW('03.Muestra'!$F$8:$F$42)-MIN(ROW('03.Muestra'!$D$8:$D$42))+1,""),ROW()-588)),"")</f>
        <v>https://escueladesalud.comunidad.madrid/mod/page/view.php?id=99</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https://escueladesalud.comunidad.madrid/mod/page/view.php?id=1038</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del Sitio</v>
      </c>
      <c r="C597" s="85" t="str" cm="1">
        <f t="array" ref="C597">IFERROR(INDEX('03.Muestra'!$F$8:$F$42,SMALL(IF("Página Web"='03.Muestra'!$D$8:$D$42,ROW('03.Muestra'!$F$8:$F$42)-MIN(ROW('03.Muestra'!$D$8:$D$42))+1,""),ROW()-588)),"")</f>
        <v>https://escueladesalud.comunidad.madrid/mod/page/view.php?id=1468</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Landing page</v>
      </c>
      <c r="C598" s="85" t="str" cm="1">
        <f t="array" ref="C598">IFERROR(INDEX('03.Muestra'!$F$8:$F$42,SMALL(IF("Página Web"='03.Muestra'!$D$8:$D$42,ROW('03.Muestra'!$F$8:$F$42)-MIN(ROW('03.Muestra'!$D$8:$D$42))+1,""),ROW()-588)),"")</f>
        <v>https://escueladesalud.comunidad.madrid/landing-page/900.html</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Categoría de curso</v>
      </c>
      <c r="C599" s="85" t="str" cm="1">
        <f t="array" ref="C599">IFERROR(INDEX('03.Muestra'!$F$8:$F$42,SMALL(IF("Página Web"='03.Muestra'!$D$8:$D$42,ROW('03.Muestra'!$F$8:$F$42)-MIN(ROW('03.Muestra'!$D$8:$D$42))+1,""),ROW()-588)),"")</f>
        <v>https://escueladesalud.comunidad.madrid/course/index.php?categoryid=31</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Píldora formativa</v>
      </c>
      <c r="C600" s="85" t="str" cm="1">
        <f t="array" ref="C600">IFERROR(INDEX('03.Muestra'!$F$8:$F$42,SMALL(IF("Página Web"='03.Muestra'!$D$8:$D$42,ROW('03.Muestra'!$F$8:$F$42)-MIN(ROW('03.Muestra'!$D$8:$D$42))+1,""),ROW()-588)),"")</f>
        <v>https://escueladesalud.comunidad.madrid/mod/resource/view.php?id=7021</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Declaración de accesibilidad</v>
      </c>
      <c r="C601" s="85" t="str" cm="1">
        <f t="array" ref="C601">IFERROR(INDEX('03.Muestra'!$F$8:$F$42,SMALL(IF("Página Web"='03.Muestra'!$D$8:$D$42,ROW('03.Muestra'!$F$8:$F$42)-MIN(ROW('03.Muestra'!$D$8:$D$42))+1,""),ROW()-588)),"")</f>
        <v>https://escueladesalud.comunidad.madrid/mod/page/view.php?id=6165</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ref="D602:D623" si="31">IF(AND(B602&lt;&gt;"",C602&lt;&gt;""),"N/T","")</f>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https://escueladesalud.comunidad.madrid</v>
      </c>
      <c r="D627" s="99" t="s">
        <v>91</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Login</v>
      </c>
      <c r="C628" s="85" t="str" cm="1">
        <f t="array" ref="C628">IFERROR(INDEX('03.Muestra'!$F$8:$F$42,SMALL(IF("Página Web"='03.Muestra'!$D$8:$D$42,ROW('03.Muestra'!$F$8:$F$42)-MIN(ROW('03.Muestra'!$D$8:$D$42))+1,""),ROW()-626)),"")</f>
        <v>https://escueladesalud.comunidad.madrid/login/index.php</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9</v>
      </c>
      <c r="J628" s="91">
        <f ca="1">COUNTIF($D627:INDIRECT("$D" &amp;  SUM(ROW()-1,'03.Muestra'!$D$45)-1),J627)</f>
        <v>4</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Registro</v>
      </c>
      <c r="C629" s="85" t="str" cm="1">
        <f t="array" ref="C629">IFERROR(INDEX('03.Muestra'!$F$8:$F$42,SMALL(IF("Página Web"='03.Muestra'!$D$8:$D$42,ROW('03.Muestra'!$F$8:$F$42)-MIN(ROW('03.Muestra'!$D$8:$D$42))+1,""),ROW()-626)),"")</f>
        <v>https://escueladesalud.comunidad.madrid/login/signup.php</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Política de Privacidad</v>
      </c>
      <c r="C630" s="85" t="str" cm="1">
        <f t="array" ref="C630">IFERROR(INDEX('03.Muestra'!$F$8:$F$42,SMALL(IF("Página Web"='03.Muestra'!$D$8:$D$42,ROW('03.Muestra'!$F$8:$F$42)-MIN(ROW('03.Muestra'!$D$8:$D$42))+1,""),ROW()-626)),"")</f>
        <v>https://escueladesalud.comunidad.madrid/mod/page/view.php?id=96</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FAQs</v>
      </c>
      <c r="C631" s="85" t="str" cm="1">
        <f t="array" ref="C631">IFERROR(INDEX('03.Muestra'!$F$8:$F$42,SMALL(IF("Página Web"='03.Muestra'!$D$8:$D$42,ROW('03.Muestra'!$F$8:$F$42)-MIN(ROW('03.Muestra'!$D$8:$D$42))+1,""),ROW()-626)),"")</f>
        <v>https://escueladesalud.comunidad.madrid/mod/page/view.php?id=97</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Contacto</v>
      </c>
      <c r="C632" s="85" t="str" cm="1">
        <f t="array" ref="C632">IFERROR(INDEX('03.Muestra'!$F$8:$F$42,SMALL(IF("Página Web"='03.Muestra'!$D$8:$D$42,ROW('03.Muestra'!$F$8:$F$42)-MIN(ROW('03.Muestra'!$D$8:$D$42))+1,""),ROW()-626)),"")</f>
        <v>https://escueladesalud.comunidad.madrid/mod/page/view.php?id=98</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Política de Cookies</v>
      </c>
      <c r="C633" s="85" t="str" cm="1">
        <f t="array" ref="C633">IFERROR(INDEX('03.Muestra'!$F$8:$F$42,SMALL(IF("Página Web"='03.Muestra'!$D$8:$D$42,ROW('03.Muestra'!$F$8:$F$42)-MIN(ROW('03.Muestra'!$D$8:$D$42))+1,""),ROW()-626)),"")</f>
        <v>https://escueladesalud.comunidad.madrid/mod/page/view.php?id=99</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https://escueladesalud.comunidad.madrid/mod/page/view.php?id=1038</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del Sitio</v>
      </c>
      <c r="C635" s="85" t="str" cm="1">
        <f t="array" ref="C635">IFERROR(INDEX('03.Muestra'!$F$8:$F$42,SMALL(IF("Página Web"='03.Muestra'!$D$8:$D$42,ROW('03.Muestra'!$F$8:$F$42)-MIN(ROW('03.Muestra'!$D$8:$D$42))+1,""),ROW()-626)),"")</f>
        <v>https://escueladesalud.comunidad.madrid/mod/page/view.php?id=1468</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Landing page</v>
      </c>
      <c r="C636" s="85" t="str" cm="1">
        <f t="array" ref="C636">IFERROR(INDEX('03.Muestra'!$F$8:$F$42,SMALL(IF("Página Web"='03.Muestra'!$D$8:$D$42,ROW('03.Muestra'!$F$8:$F$42)-MIN(ROW('03.Muestra'!$D$8:$D$42))+1,""),ROW()-626)),"")</f>
        <v>https://escueladesalud.comunidad.madrid/landing-page/900.html</v>
      </c>
      <c r="D636" s="99" t="s">
        <v>91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Categoría de curso</v>
      </c>
      <c r="C637" s="85" t="str" cm="1">
        <f t="array" ref="C637">IFERROR(INDEX('03.Muestra'!$F$8:$F$42,SMALL(IF("Página Web"='03.Muestra'!$D$8:$D$42,ROW('03.Muestra'!$F$8:$F$42)-MIN(ROW('03.Muestra'!$D$8:$D$42))+1,""),ROW()-626)),"")</f>
        <v>https://escueladesalud.comunidad.madrid/course/index.php?categoryid=31</v>
      </c>
      <c r="D637" s="99" t="s">
        <v>91</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Píldora formativa</v>
      </c>
      <c r="C638" s="85" t="str" cm="1">
        <f t="array" ref="C638">IFERROR(INDEX('03.Muestra'!$F$8:$F$42,SMALL(IF("Página Web"='03.Muestra'!$D$8:$D$42,ROW('03.Muestra'!$F$8:$F$42)-MIN(ROW('03.Muestra'!$D$8:$D$42))+1,""),ROW()-626)),"")</f>
        <v>https://escueladesalud.comunidad.madrid/mod/resource/view.php?id=7021</v>
      </c>
      <c r="D638" s="99" t="s">
        <v>91</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Declaración de accesibilidad</v>
      </c>
      <c r="C639" s="85" t="str" cm="1">
        <f t="array" ref="C639">IFERROR(INDEX('03.Muestra'!$F$8:$F$42,SMALL(IF("Página Web"='03.Muestra'!$D$8:$D$42,ROW('03.Muestra'!$F$8:$F$42)-MIN(ROW('03.Muestra'!$D$8:$D$42))+1,""),ROW()-626)),"")</f>
        <v>https://escueladesalud.comunidad.madrid/mod/page/view.php?id=6165</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ref="D640:D661" si="33">IF(AND(B640&lt;&gt;"",C640&lt;&gt;""),"N/T","")</f>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https://escueladesalud.comunidad.madrid</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Login</v>
      </c>
      <c r="C666" s="85" t="str" cm="1">
        <f t="array" ref="C666">IFERROR(INDEX('03.Muestra'!$F$8:$F$42,SMALL(IF("Página Web"='03.Muestra'!$D$8:$D$42,ROW('03.Muestra'!$F$8:$F$42)-MIN(ROW('03.Muestra'!$D$8:$D$42))+1,""),ROW()-664)),"")</f>
        <v>https://escueladesalud.comunidad.madrid/login/index.php</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13</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Registro</v>
      </c>
      <c r="C667" s="85" t="str" cm="1">
        <f t="array" ref="C667">IFERROR(INDEX('03.Muestra'!$F$8:$F$42,SMALL(IF("Página Web"='03.Muestra'!$D$8:$D$42,ROW('03.Muestra'!$F$8:$F$42)-MIN(ROW('03.Muestra'!$D$8:$D$42))+1,""),ROW()-664)),"")</f>
        <v>https://escueladesalud.comunidad.madrid/login/signup.php</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Política de Privacidad</v>
      </c>
      <c r="C668" s="85" t="str" cm="1">
        <f t="array" ref="C668">IFERROR(INDEX('03.Muestra'!$F$8:$F$42,SMALL(IF("Página Web"='03.Muestra'!$D$8:$D$42,ROW('03.Muestra'!$F$8:$F$42)-MIN(ROW('03.Muestra'!$D$8:$D$42))+1,""),ROW()-664)),"")</f>
        <v>https://escueladesalud.comunidad.madrid/mod/page/view.php?id=96</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FAQs</v>
      </c>
      <c r="C669" s="85" t="str" cm="1">
        <f t="array" ref="C669">IFERROR(INDEX('03.Muestra'!$F$8:$F$42,SMALL(IF("Página Web"='03.Muestra'!$D$8:$D$42,ROW('03.Muestra'!$F$8:$F$42)-MIN(ROW('03.Muestra'!$D$8:$D$42))+1,""),ROW()-664)),"")</f>
        <v>https://escueladesalud.comunidad.madrid/mod/page/view.php?id=97</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Contacto</v>
      </c>
      <c r="C670" s="85" t="str" cm="1">
        <f t="array" ref="C670">IFERROR(INDEX('03.Muestra'!$F$8:$F$42,SMALL(IF("Página Web"='03.Muestra'!$D$8:$D$42,ROW('03.Muestra'!$F$8:$F$42)-MIN(ROW('03.Muestra'!$D$8:$D$42))+1,""),ROW()-664)),"")</f>
        <v>https://escueladesalud.comunidad.madrid/mod/page/view.php?id=98</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Política de Cookies</v>
      </c>
      <c r="C671" s="85" t="str" cm="1">
        <f t="array" ref="C671">IFERROR(INDEX('03.Muestra'!$F$8:$F$42,SMALL(IF("Página Web"='03.Muestra'!$D$8:$D$42,ROW('03.Muestra'!$F$8:$F$42)-MIN(ROW('03.Muestra'!$D$8:$D$42))+1,""),ROW()-664)),"")</f>
        <v>https://escueladesalud.comunidad.madrid/mod/page/view.php?id=99</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https://escueladesalud.comunidad.madrid/mod/page/view.php?id=1038</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del Sitio</v>
      </c>
      <c r="C673" s="85" t="str" cm="1">
        <f t="array" ref="C673">IFERROR(INDEX('03.Muestra'!$F$8:$F$42,SMALL(IF("Página Web"='03.Muestra'!$D$8:$D$42,ROW('03.Muestra'!$F$8:$F$42)-MIN(ROW('03.Muestra'!$D$8:$D$42))+1,""),ROW()-664)),"")</f>
        <v>https://escueladesalud.comunidad.madrid/mod/page/view.php?id=1468</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Landing page</v>
      </c>
      <c r="C674" s="85" t="str" cm="1">
        <f t="array" ref="C674">IFERROR(INDEX('03.Muestra'!$F$8:$F$42,SMALL(IF("Página Web"='03.Muestra'!$D$8:$D$42,ROW('03.Muestra'!$F$8:$F$42)-MIN(ROW('03.Muestra'!$D$8:$D$42))+1,""),ROW()-664)),"")</f>
        <v>https://escueladesalud.comunidad.madrid/landing-page/900.html</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Categoría de curso</v>
      </c>
      <c r="C675" s="85" t="str" cm="1">
        <f t="array" ref="C675">IFERROR(INDEX('03.Muestra'!$F$8:$F$42,SMALL(IF("Página Web"='03.Muestra'!$D$8:$D$42,ROW('03.Muestra'!$F$8:$F$42)-MIN(ROW('03.Muestra'!$D$8:$D$42))+1,""),ROW()-664)),"")</f>
        <v>https://escueladesalud.comunidad.madrid/course/index.php?categoryid=31</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Píldora formativa</v>
      </c>
      <c r="C676" s="85" t="str" cm="1">
        <f t="array" ref="C676">IFERROR(INDEX('03.Muestra'!$F$8:$F$42,SMALL(IF("Página Web"='03.Muestra'!$D$8:$D$42,ROW('03.Muestra'!$F$8:$F$42)-MIN(ROW('03.Muestra'!$D$8:$D$42))+1,""),ROW()-664)),"")</f>
        <v>https://escueladesalud.comunidad.madrid/mod/resource/view.php?id=7021</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Declaración de accesibilidad</v>
      </c>
      <c r="C677" s="85" t="str" cm="1">
        <f t="array" ref="C677">IFERROR(INDEX('03.Muestra'!$F$8:$F$42,SMALL(IF("Página Web"='03.Muestra'!$D$8:$D$42,ROW('03.Muestra'!$F$8:$F$42)-MIN(ROW('03.Muestra'!$D$8:$D$42))+1,""),ROW()-664)),"")</f>
        <v>https://escueladesalud.comunidad.madrid/mod/page/view.php?id=6165</v>
      </c>
      <c r="D677" s="99" t="s">
        <v>91</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ref="D678:D699" si="35">IF(AND(B678&lt;&gt;"",C678&lt;&gt;""),"N/T","")</f>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https://escueladesalud.comunidad.madrid</v>
      </c>
      <c r="D703" s="99" t="s">
        <v>103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Login</v>
      </c>
      <c r="C704" s="85" t="str" cm="1">
        <f t="array" ref="C704">IFERROR(INDEX('03.Muestra'!$F$8:$F$42,SMALL(IF("Página Web"='03.Muestra'!$D$8:$D$42,ROW('03.Muestra'!$F$8:$F$42)-MIN(ROW('03.Muestra'!$D$8:$D$42))+1,""),ROW()-702)),"")</f>
        <v>https://escueladesalud.comunidad.madrid/login/index.php</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13</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Registro</v>
      </c>
      <c r="C705" s="85" t="str" cm="1">
        <f t="array" ref="C705">IFERROR(INDEX('03.Muestra'!$F$8:$F$42,SMALL(IF("Página Web"='03.Muestra'!$D$8:$D$42,ROW('03.Muestra'!$F$8:$F$42)-MIN(ROW('03.Muestra'!$D$8:$D$42))+1,""),ROW()-702)),"")</f>
        <v>https://escueladesalud.comunidad.madrid/login/signup.php</v>
      </c>
      <c r="D705" s="99" t="s">
        <v>103</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Política de Privacidad</v>
      </c>
      <c r="C706" s="85" t="str" cm="1">
        <f t="array" ref="C706">IFERROR(INDEX('03.Muestra'!$F$8:$F$42,SMALL(IF("Página Web"='03.Muestra'!$D$8:$D$42,ROW('03.Muestra'!$F$8:$F$42)-MIN(ROW('03.Muestra'!$D$8:$D$42))+1,""),ROW()-702)),"")</f>
        <v>https://escueladesalud.comunidad.madrid/mod/page/view.php?id=96</v>
      </c>
      <c r="D706" s="99" t="s">
        <v>103</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FAQs</v>
      </c>
      <c r="C707" s="85" t="str" cm="1">
        <f t="array" ref="C707">IFERROR(INDEX('03.Muestra'!$F$8:$F$42,SMALL(IF("Página Web"='03.Muestra'!$D$8:$D$42,ROW('03.Muestra'!$F$8:$F$42)-MIN(ROW('03.Muestra'!$D$8:$D$42))+1,""),ROW()-702)),"")</f>
        <v>https://escueladesalud.comunidad.madrid/mod/page/view.php?id=97</v>
      </c>
      <c r="D707" s="99" t="s">
        <v>103</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Contacto</v>
      </c>
      <c r="C708" s="85" t="str" cm="1">
        <f t="array" ref="C708">IFERROR(INDEX('03.Muestra'!$F$8:$F$42,SMALL(IF("Página Web"='03.Muestra'!$D$8:$D$42,ROW('03.Muestra'!$F$8:$F$42)-MIN(ROW('03.Muestra'!$D$8:$D$42))+1,""),ROW()-702)),"")</f>
        <v>https://escueladesalud.comunidad.madrid/mod/page/view.php?id=98</v>
      </c>
      <c r="D708" s="99" t="s">
        <v>103</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Política de Cookies</v>
      </c>
      <c r="C709" s="85" t="str" cm="1">
        <f t="array" ref="C709">IFERROR(INDEX('03.Muestra'!$F$8:$F$42,SMALL(IF("Página Web"='03.Muestra'!$D$8:$D$42,ROW('03.Muestra'!$F$8:$F$42)-MIN(ROW('03.Muestra'!$D$8:$D$42))+1,""),ROW()-702)),"")</f>
        <v>https://escueladesalud.comunidad.madrid/mod/page/view.php?id=99</v>
      </c>
      <c r="D709" s="99" t="s">
        <v>103</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https://escueladesalud.comunidad.madrid/mod/page/view.php?id=1038</v>
      </c>
      <c r="D710" s="99" t="s">
        <v>103</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del Sitio</v>
      </c>
      <c r="C711" s="85" t="str" cm="1">
        <f t="array" ref="C711">IFERROR(INDEX('03.Muestra'!$F$8:$F$42,SMALL(IF("Página Web"='03.Muestra'!$D$8:$D$42,ROW('03.Muestra'!$F$8:$F$42)-MIN(ROW('03.Muestra'!$D$8:$D$42))+1,""),ROW()-702)),"")</f>
        <v>https://escueladesalud.comunidad.madrid/mod/page/view.php?id=1468</v>
      </c>
      <c r="D711" s="99" t="s">
        <v>103</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Landing page</v>
      </c>
      <c r="C712" s="85" t="str" cm="1">
        <f t="array" ref="C712">IFERROR(INDEX('03.Muestra'!$F$8:$F$42,SMALL(IF("Página Web"='03.Muestra'!$D$8:$D$42,ROW('03.Muestra'!$F$8:$F$42)-MIN(ROW('03.Muestra'!$D$8:$D$42))+1,""),ROW()-702)),"")</f>
        <v>https://escueladesalud.comunidad.madrid/landing-page/900.html</v>
      </c>
      <c r="D712" s="99" t="s">
        <v>103</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Categoría de curso</v>
      </c>
      <c r="C713" s="85" t="str" cm="1">
        <f t="array" ref="C713">IFERROR(INDEX('03.Muestra'!$F$8:$F$42,SMALL(IF("Página Web"='03.Muestra'!$D$8:$D$42,ROW('03.Muestra'!$F$8:$F$42)-MIN(ROW('03.Muestra'!$D$8:$D$42))+1,""),ROW()-702)),"")</f>
        <v>https://escueladesalud.comunidad.madrid/course/index.php?categoryid=31</v>
      </c>
      <c r="D713" s="99" t="s">
        <v>103</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Píldora formativa</v>
      </c>
      <c r="C714" s="85" t="str" cm="1">
        <f t="array" ref="C714">IFERROR(INDEX('03.Muestra'!$F$8:$F$42,SMALL(IF("Página Web"='03.Muestra'!$D$8:$D$42,ROW('03.Muestra'!$F$8:$F$42)-MIN(ROW('03.Muestra'!$D$8:$D$42))+1,""),ROW()-702)),"")</f>
        <v>https://escueladesalud.comunidad.madrid/mod/resource/view.php?id=7021</v>
      </c>
      <c r="D714" s="99" t="s">
        <v>103</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Declaración de accesibilidad</v>
      </c>
      <c r="C715" s="85" t="str" cm="1">
        <f t="array" ref="C715">IFERROR(INDEX('03.Muestra'!$F$8:$F$42,SMALL(IF("Página Web"='03.Muestra'!$D$8:$D$42,ROW('03.Muestra'!$F$8:$F$42)-MIN(ROW('03.Muestra'!$D$8:$D$42))+1,""),ROW()-702)),"")</f>
        <v>https://escueladesalud.comunidad.madrid/mod/page/view.php?id=6165</v>
      </c>
      <c r="D715" s="99" t="s">
        <v>103</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ref="D716:D737" si="37">IF(AND(B716&lt;&gt;"",C716&lt;&gt;""),"N/T","")</f>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https://escueladesalud.comunidad.madrid</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Login</v>
      </c>
      <c r="C742" s="85" t="str" cm="1">
        <f t="array" ref="C742">IFERROR(INDEX('03.Muestra'!$F$8:$F$42,SMALL(IF("Página Web"='03.Muestra'!$D$8:$D$42,ROW('03.Muestra'!$F$8:$F$42)-MIN(ROW('03.Muestra'!$D$8:$D$42))+1,""),ROW()-740)),"")</f>
        <v>https://escueladesalud.comunidad.madrid/login/index.php</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3</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Registro</v>
      </c>
      <c r="C743" s="85" t="str" cm="1">
        <f t="array" ref="C743">IFERROR(INDEX('03.Muestra'!$F$8:$F$42,SMALL(IF("Página Web"='03.Muestra'!$D$8:$D$42,ROW('03.Muestra'!$F$8:$F$42)-MIN(ROW('03.Muestra'!$D$8:$D$42))+1,""),ROW()-740)),"")</f>
        <v>https://escueladesalud.comunidad.madrid/login/signup.php</v>
      </c>
      <c r="D743" s="99" t="s">
        <v>91</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Política de Privacidad</v>
      </c>
      <c r="C744" s="85" t="str" cm="1">
        <f t="array" ref="C744">IFERROR(INDEX('03.Muestra'!$F$8:$F$42,SMALL(IF("Página Web"='03.Muestra'!$D$8:$D$42,ROW('03.Muestra'!$F$8:$F$42)-MIN(ROW('03.Muestra'!$D$8:$D$42))+1,""),ROW()-740)),"")</f>
        <v>https://escueladesalud.comunidad.madrid/mod/page/view.php?id=96</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FAQs</v>
      </c>
      <c r="C745" s="85" t="str" cm="1">
        <f t="array" ref="C745">IFERROR(INDEX('03.Muestra'!$F$8:$F$42,SMALL(IF("Página Web"='03.Muestra'!$D$8:$D$42,ROW('03.Muestra'!$F$8:$F$42)-MIN(ROW('03.Muestra'!$D$8:$D$42))+1,""),ROW()-740)),"")</f>
        <v>https://escueladesalud.comunidad.madrid/mod/page/view.php?id=97</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Contacto</v>
      </c>
      <c r="C746" s="85" t="str" cm="1">
        <f t="array" ref="C746">IFERROR(INDEX('03.Muestra'!$F$8:$F$42,SMALL(IF("Página Web"='03.Muestra'!$D$8:$D$42,ROW('03.Muestra'!$F$8:$F$42)-MIN(ROW('03.Muestra'!$D$8:$D$42))+1,""),ROW()-740)),"")</f>
        <v>https://escueladesalud.comunidad.madrid/mod/page/view.php?id=98</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Política de Cookies</v>
      </c>
      <c r="C747" s="85" t="str" cm="1">
        <f t="array" ref="C747">IFERROR(INDEX('03.Muestra'!$F$8:$F$42,SMALL(IF("Página Web"='03.Muestra'!$D$8:$D$42,ROW('03.Muestra'!$F$8:$F$42)-MIN(ROW('03.Muestra'!$D$8:$D$42))+1,""),ROW()-740)),"")</f>
        <v>https://escueladesalud.comunidad.madrid/mod/page/view.php?id=99</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Biblioteca</v>
      </c>
      <c r="C748" s="85" t="str" cm="1">
        <f t="array" ref="C748">IFERROR(INDEX('03.Muestra'!$F$8:$F$42,SMALL(IF("Página Web"='03.Muestra'!$D$8:$D$42,ROW('03.Muestra'!$F$8:$F$42)-MIN(ROW('03.Muestra'!$D$8:$D$42))+1,""),ROW()-740)),"")</f>
        <v>https://escueladesalud.comunidad.madrid/mod/page/view.php?id=1038</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del Sitio</v>
      </c>
      <c r="C749" s="85" t="str" cm="1">
        <f t="array" ref="C749">IFERROR(INDEX('03.Muestra'!$F$8:$F$42,SMALL(IF("Página Web"='03.Muestra'!$D$8:$D$42,ROW('03.Muestra'!$F$8:$F$42)-MIN(ROW('03.Muestra'!$D$8:$D$42))+1,""),ROW()-740)),"")</f>
        <v>https://escueladesalud.comunidad.madrid/mod/page/view.php?id=1468</v>
      </c>
      <c r="D749" s="99" t="s">
        <v>93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Landing page</v>
      </c>
      <c r="C750" s="85" t="str" cm="1">
        <f t="array" ref="C750">IFERROR(INDEX('03.Muestra'!$F$8:$F$42,SMALL(IF("Página Web"='03.Muestra'!$D$8:$D$42,ROW('03.Muestra'!$F$8:$F$42)-MIN(ROW('03.Muestra'!$D$8:$D$42))+1,""),ROW()-740)),"")</f>
        <v>https://escueladesalud.comunidad.madrid/landing-page/900.html</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Categoría de curso</v>
      </c>
      <c r="C751" s="85" t="str" cm="1">
        <f t="array" ref="C751">IFERROR(INDEX('03.Muestra'!$F$8:$F$42,SMALL(IF("Página Web"='03.Muestra'!$D$8:$D$42,ROW('03.Muestra'!$F$8:$F$42)-MIN(ROW('03.Muestra'!$D$8:$D$42))+1,""),ROW()-740)),"")</f>
        <v>https://escueladesalud.comunidad.madrid/course/index.php?categoryid=31</v>
      </c>
      <c r="D751" s="99" t="s">
        <v>93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Píldora formativa</v>
      </c>
      <c r="C752" s="85" t="str" cm="1">
        <f t="array" ref="C752">IFERROR(INDEX('03.Muestra'!$F$8:$F$42,SMALL(IF("Página Web"='03.Muestra'!$D$8:$D$42,ROW('03.Muestra'!$F$8:$F$42)-MIN(ROW('03.Muestra'!$D$8:$D$42))+1,""),ROW()-740)),"")</f>
        <v>https://escueladesalud.comunidad.madrid/mod/resource/view.php?id=7021</v>
      </c>
      <c r="D752" s="99" t="s">
        <v>93</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Declaración de accesibilidad</v>
      </c>
      <c r="C753" s="85" t="str" cm="1">
        <f t="array" ref="C753">IFERROR(INDEX('03.Muestra'!$F$8:$F$42,SMALL(IF("Página Web"='03.Muestra'!$D$8:$D$42,ROW('03.Muestra'!$F$8:$F$42)-MIN(ROW('03.Muestra'!$D$8:$D$42))+1,""),ROW()-740)),"")</f>
        <v>https://escueladesalud.comunidad.madrid/mod/page/view.php?id=6165</v>
      </c>
      <c r="D753" s="99" t="s">
        <v>93</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ref="D754:D775" si="39">IF(AND(B754&lt;&gt;"",C754&lt;&gt;""),"N/T","")</f>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https://escueladesalud.comunidad.madrid</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Login</v>
      </c>
      <c r="C780" s="85" t="str" cm="1">
        <f t="array" ref="C780">IFERROR(INDEX('03.Muestra'!$F$8:$F$42,SMALL(IF("Página Web"='03.Muestra'!$D$8:$D$42,ROW('03.Muestra'!$F$8:$F$42)-MIN(ROW('03.Muestra'!$D$8:$D$42))+1,""),ROW()-778)),"")</f>
        <v>https://escueladesalud.comunidad.madrid/login/index.php</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13</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Registro</v>
      </c>
      <c r="C781" s="85" t="str" cm="1">
        <f t="array" ref="C781">IFERROR(INDEX('03.Muestra'!$F$8:$F$42,SMALL(IF("Página Web"='03.Muestra'!$D$8:$D$42,ROW('03.Muestra'!$F$8:$F$42)-MIN(ROW('03.Muestra'!$D$8:$D$42))+1,""),ROW()-778)),"")</f>
        <v>https://escueladesalud.comunidad.madrid/login/signup.php</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Política de Privacidad</v>
      </c>
      <c r="C782" s="85" t="str" cm="1">
        <f t="array" ref="C782">IFERROR(INDEX('03.Muestra'!$F$8:$F$42,SMALL(IF("Página Web"='03.Muestra'!$D$8:$D$42,ROW('03.Muestra'!$F$8:$F$42)-MIN(ROW('03.Muestra'!$D$8:$D$42))+1,""),ROW()-778)),"")</f>
        <v>https://escueladesalud.comunidad.madrid/mod/page/view.php?id=96</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FAQs</v>
      </c>
      <c r="C783" s="85" t="str" cm="1">
        <f t="array" ref="C783">IFERROR(INDEX('03.Muestra'!$F$8:$F$42,SMALL(IF("Página Web"='03.Muestra'!$D$8:$D$42,ROW('03.Muestra'!$F$8:$F$42)-MIN(ROW('03.Muestra'!$D$8:$D$42))+1,""),ROW()-778)),"")</f>
        <v>https://escueladesalud.comunidad.madrid/mod/page/view.php?id=97</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Contacto</v>
      </c>
      <c r="C784" s="85" t="str" cm="1">
        <f t="array" ref="C784">IFERROR(INDEX('03.Muestra'!$F$8:$F$42,SMALL(IF("Página Web"='03.Muestra'!$D$8:$D$42,ROW('03.Muestra'!$F$8:$F$42)-MIN(ROW('03.Muestra'!$D$8:$D$42))+1,""),ROW()-778)),"")</f>
        <v>https://escueladesalud.comunidad.madrid/mod/page/view.php?id=98</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Política de Cookies</v>
      </c>
      <c r="C785" s="85" t="str" cm="1">
        <f t="array" ref="C785">IFERROR(INDEX('03.Muestra'!$F$8:$F$42,SMALL(IF("Página Web"='03.Muestra'!$D$8:$D$42,ROW('03.Muestra'!$F$8:$F$42)-MIN(ROW('03.Muestra'!$D$8:$D$42))+1,""),ROW()-778)),"")</f>
        <v>https://escueladesalud.comunidad.madrid/mod/page/view.php?id=99</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Biblioteca</v>
      </c>
      <c r="C786" s="85" t="str" cm="1">
        <f t="array" ref="C786">IFERROR(INDEX('03.Muestra'!$F$8:$F$42,SMALL(IF("Página Web"='03.Muestra'!$D$8:$D$42,ROW('03.Muestra'!$F$8:$F$42)-MIN(ROW('03.Muestra'!$D$8:$D$42))+1,""),ROW()-778)),"")</f>
        <v>https://escueladesalud.comunidad.madrid/mod/page/view.php?id=1038</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del Sitio</v>
      </c>
      <c r="C787" s="85" t="str" cm="1">
        <f t="array" ref="C787">IFERROR(INDEX('03.Muestra'!$F$8:$F$42,SMALL(IF("Página Web"='03.Muestra'!$D$8:$D$42,ROW('03.Muestra'!$F$8:$F$42)-MIN(ROW('03.Muestra'!$D$8:$D$42))+1,""),ROW()-778)),"")</f>
        <v>https://escueladesalud.comunidad.madrid/mod/page/view.php?id=1468</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Landing page</v>
      </c>
      <c r="C788" s="85" t="str" cm="1">
        <f t="array" ref="C788">IFERROR(INDEX('03.Muestra'!$F$8:$F$42,SMALL(IF("Página Web"='03.Muestra'!$D$8:$D$42,ROW('03.Muestra'!$F$8:$F$42)-MIN(ROW('03.Muestra'!$D$8:$D$42))+1,""),ROW()-778)),"")</f>
        <v>https://escueladesalud.comunidad.madrid/landing-page/900.html</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Categoría de curso</v>
      </c>
      <c r="C789" s="85" t="str" cm="1">
        <f t="array" ref="C789">IFERROR(INDEX('03.Muestra'!$F$8:$F$42,SMALL(IF("Página Web"='03.Muestra'!$D$8:$D$42,ROW('03.Muestra'!$F$8:$F$42)-MIN(ROW('03.Muestra'!$D$8:$D$42))+1,""),ROW()-778)),"")</f>
        <v>https://escueladesalud.comunidad.madrid/course/index.php?categoryid=31</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Píldora formativa</v>
      </c>
      <c r="C790" s="85" t="str" cm="1">
        <f t="array" ref="C790">IFERROR(INDEX('03.Muestra'!$F$8:$F$42,SMALL(IF("Página Web"='03.Muestra'!$D$8:$D$42,ROW('03.Muestra'!$F$8:$F$42)-MIN(ROW('03.Muestra'!$D$8:$D$42))+1,""),ROW()-778)),"")</f>
        <v>https://escueladesalud.comunidad.madrid/mod/resource/view.php?id=7021</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Declaración de accesibilidad</v>
      </c>
      <c r="C791" s="85" t="str" cm="1">
        <f t="array" ref="C791">IFERROR(INDEX('03.Muestra'!$F$8:$F$42,SMALL(IF("Página Web"='03.Muestra'!$D$8:$D$42,ROW('03.Muestra'!$F$8:$F$42)-MIN(ROW('03.Muestra'!$D$8:$D$42))+1,""),ROW()-778)),"")</f>
        <v>https://escueladesalud.comunidad.madrid/mod/page/view.php?id=6165</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ref="D792:D813" si="41">IF(AND(B792&lt;&gt;"",C792&lt;&gt;""),"N/T","")</f>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https://escueladesalud.comunidad.madrid</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Login</v>
      </c>
      <c r="C818" s="85" t="str" cm="1">
        <f t="array" ref="C818">IFERROR(INDEX('03.Muestra'!$F$8:$F$42,SMALL(IF("Página Web"='03.Muestra'!$D$8:$D$42,ROW('03.Muestra'!$F$8:$F$42)-MIN(ROW('03.Muestra'!$D$8:$D$42))+1,""),ROW()-816)),"")</f>
        <v>https://escueladesalud.comunidad.madrid/login/index.php</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13</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Registro</v>
      </c>
      <c r="C819" s="85" t="str" cm="1">
        <f t="array" ref="C819">IFERROR(INDEX('03.Muestra'!$F$8:$F$42,SMALL(IF("Página Web"='03.Muestra'!$D$8:$D$42,ROW('03.Muestra'!$F$8:$F$42)-MIN(ROW('03.Muestra'!$D$8:$D$42))+1,""),ROW()-816)),"")</f>
        <v>https://escueladesalud.comunidad.madrid/login/signup.php</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Política de Privacidad</v>
      </c>
      <c r="C820" s="85" t="str" cm="1">
        <f t="array" ref="C820">IFERROR(INDEX('03.Muestra'!$F$8:$F$42,SMALL(IF("Página Web"='03.Muestra'!$D$8:$D$42,ROW('03.Muestra'!$F$8:$F$42)-MIN(ROW('03.Muestra'!$D$8:$D$42))+1,""),ROW()-816)),"")</f>
        <v>https://escueladesalud.comunidad.madrid/mod/page/view.php?id=96</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FAQs</v>
      </c>
      <c r="C821" s="85" t="str" cm="1">
        <f t="array" ref="C821">IFERROR(INDEX('03.Muestra'!$F$8:$F$42,SMALL(IF("Página Web"='03.Muestra'!$D$8:$D$42,ROW('03.Muestra'!$F$8:$F$42)-MIN(ROW('03.Muestra'!$D$8:$D$42))+1,""),ROW()-816)),"")</f>
        <v>https://escueladesalud.comunidad.madrid/mod/page/view.php?id=97</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Contacto</v>
      </c>
      <c r="C822" s="85" t="str" cm="1">
        <f t="array" ref="C822">IFERROR(INDEX('03.Muestra'!$F$8:$F$42,SMALL(IF("Página Web"='03.Muestra'!$D$8:$D$42,ROW('03.Muestra'!$F$8:$F$42)-MIN(ROW('03.Muestra'!$D$8:$D$42))+1,""),ROW()-816)),"")</f>
        <v>https://escueladesalud.comunidad.madrid/mod/page/view.php?id=98</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Política de Cookies</v>
      </c>
      <c r="C823" s="85" t="str" cm="1">
        <f t="array" ref="C823">IFERROR(INDEX('03.Muestra'!$F$8:$F$42,SMALL(IF("Página Web"='03.Muestra'!$D$8:$D$42,ROW('03.Muestra'!$F$8:$F$42)-MIN(ROW('03.Muestra'!$D$8:$D$42))+1,""),ROW()-816)),"")</f>
        <v>https://escueladesalud.comunidad.madrid/mod/page/view.php?id=99</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Biblioteca</v>
      </c>
      <c r="C824" s="85" t="str" cm="1">
        <f t="array" ref="C824">IFERROR(INDEX('03.Muestra'!$F$8:$F$42,SMALL(IF("Página Web"='03.Muestra'!$D$8:$D$42,ROW('03.Muestra'!$F$8:$F$42)-MIN(ROW('03.Muestra'!$D$8:$D$42))+1,""),ROW()-816)),"")</f>
        <v>https://escueladesalud.comunidad.madrid/mod/page/view.php?id=1038</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del Sitio</v>
      </c>
      <c r="C825" s="85" t="str" cm="1">
        <f t="array" ref="C825">IFERROR(INDEX('03.Muestra'!$F$8:$F$42,SMALL(IF("Página Web"='03.Muestra'!$D$8:$D$42,ROW('03.Muestra'!$F$8:$F$42)-MIN(ROW('03.Muestra'!$D$8:$D$42))+1,""),ROW()-816)),"")</f>
        <v>https://escueladesalud.comunidad.madrid/mod/page/view.php?id=1468</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Landing page</v>
      </c>
      <c r="C826" s="85" t="str" cm="1">
        <f t="array" ref="C826">IFERROR(INDEX('03.Muestra'!$F$8:$F$42,SMALL(IF("Página Web"='03.Muestra'!$D$8:$D$42,ROW('03.Muestra'!$F$8:$F$42)-MIN(ROW('03.Muestra'!$D$8:$D$42))+1,""),ROW()-816)),"")</f>
        <v>https://escueladesalud.comunidad.madrid/landing-page/900.html</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Categoría de curso</v>
      </c>
      <c r="C827" s="85" t="str" cm="1">
        <f t="array" ref="C827">IFERROR(INDEX('03.Muestra'!$F$8:$F$42,SMALL(IF("Página Web"='03.Muestra'!$D$8:$D$42,ROW('03.Muestra'!$F$8:$F$42)-MIN(ROW('03.Muestra'!$D$8:$D$42))+1,""),ROW()-816)),"")</f>
        <v>https://escueladesalud.comunidad.madrid/course/index.php?categoryid=31</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Píldora formativa</v>
      </c>
      <c r="C828" s="85" t="str" cm="1">
        <f t="array" ref="C828">IFERROR(INDEX('03.Muestra'!$F$8:$F$42,SMALL(IF("Página Web"='03.Muestra'!$D$8:$D$42,ROW('03.Muestra'!$F$8:$F$42)-MIN(ROW('03.Muestra'!$D$8:$D$42))+1,""),ROW()-816)),"")</f>
        <v>https://escueladesalud.comunidad.madrid/mod/resource/view.php?id=7021</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Declaración de accesibilidad</v>
      </c>
      <c r="C829" s="85" t="str" cm="1">
        <f t="array" ref="C829">IFERROR(INDEX('03.Muestra'!$F$8:$F$42,SMALL(IF("Página Web"='03.Muestra'!$D$8:$D$42,ROW('03.Muestra'!$F$8:$F$42)-MIN(ROW('03.Muestra'!$D$8:$D$42))+1,""),ROW()-816)),"")</f>
        <v>https://escueladesalud.comunidad.madrid/mod/page/view.php?id=6165</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ref="D830:D851" si="43">IF(AND(B830&lt;&gt;"",C830&lt;&gt;""),"N/T","")</f>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https://escueladesalud.comunidad.madrid</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Login</v>
      </c>
      <c r="C856" s="85" t="str" cm="1">
        <f t="array" ref="C856">IFERROR(INDEX('03.Muestra'!$F$8:$F$42,SMALL(IF("Página Web"='03.Muestra'!$D$8:$D$42,ROW('03.Muestra'!$F$8:$F$42)-MIN(ROW('03.Muestra'!$D$8:$D$42))+1,""),ROW()-854)),"")</f>
        <v>https://escueladesalud.comunidad.madrid/login/index.php</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13</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Registro</v>
      </c>
      <c r="C857" s="85" t="str" cm="1">
        <f t="array" ref="C857">IFERROR(INDEX('03.Muestra'!$F$8:$F$42,SMALL(IF("Página Web"='03.Muestra'!$D$8:$D$42,ROW('03.Muestra'!$F$8:$F$42)-MIN(ROW('03.Muestra'!$D$8:$D$42))+1,""),ROW()-854)),"")</f>
        <v>https://escueladesalud.comunidad.madrid/login/signup.php</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Política de Privacidad</v>
      </c>
      <c r="C858" s="85" t="str" cm="1">
        <f t="array" ref="C858">IFERROR(INDEX('03.Muestra'!$F$8:$F$42,SMALL(IF("Página Web"='03.Muestra'!$D$8:$D$42,ROW('03.Muestra'!$F$8:$F$42)-MIN(ROW('03.Muestra'!$D$8:$D$42))+1,""),ROW()-854)),"")</f>
        <v>https://escueladesalud.comunidad.madrid/mod/page/view.php?id=96</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FAQs</v>
      </c>
      <c r="C859" s="85" t="str" cm="1">
        <f t="array" ref="C859">IFERROR(INDEX('03.Muestra'!$F$8:$F$42,SMALL(IF("Página Web"='03.Muestra'!$D$8:$D$42,ROW('03.Muestra'!$F$8:$F$42)-MIN(ROW('03.Muestra'!$D$8:$D$42))+1,""),ROW()-854)),"")</f>
        <v>https://escueladesalud.comunidad.madrid/mod/page/view.php?id=97</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Contacto</v>
      </c>
      <c r="C860" s="85" t="str" cm="1">
        <f t="array" ref="C860">IFERROR(INDEX('03.Muestra'!$F$8:$F$42,SMALL(IF("Página Web"='03.Muestra'!$D$8:$D$42,ROW('03.Muestra'!$F$8:$F$42)-MIN(ROW('03.Muestra'!$D$8:$D$42))+1,""),ROW()-854)),"")</f>
        <v>https://escueladesalud.comunidad.madrid/mod/page/view.php?id=98</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Política de Cookies</v>
      </c>
      <c r="C861" s="85" t="str" cm="1">
        <f t="array" ref="C861">IFERROR(INDEX('03.Muestra'!$F$8:$F$42,SMALL(IF("Página Web"='03.Muestra'!$D$8:$D$42,ROW('03.Muestra'!$F$8:$F$42)-MIN(ROW('03.Muestra'!$D$8:$D$42))+1,""),ROW()-854)),"")</f>
        <v>https://escueladesalud.comunidad.madrid/mod/page/view.php?id=99</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Biblioteca</v>
      </c>
      <c r="C862" s="85" t="str" cm="1">
        <f t="array" ref="C862">IFERROR(INDEX('03.Muestra'!$F$8:$F$42,SMALL(IF("Página Web"='03.Muestra'!$D$8:$D$42,ROW('03.Muestra'!$F$8:$F$42)-MIN(ROW('03.Muestra'!$D$8:$D$42))+1,""),ROW()-854)),"")</f>
        <v>https://escueladesalud.comunidad.madrid/mod/page/view.php?id=1038</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del Sitio</v>
      </c>
      <c r="C863" s="85" t="str" cm="1">
        <f t="array" ref="C863">IFERROR(INDEX('03.Muestra'!$F$8:$F$42,SMALL(IF("Página Web"='03.Muestra'!$D$8:$D$42,ROW('03.Muestra'!$F$8:$F$42)-MIN(ROW('03.Muestra'!$D$8:$D$42))+1,""),ROW()-854)),"")</f>
        <v>https://escueladesalud.comunidad.madrid/mod/page/view.php?id=1468</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Landing page</v>
      </c>
      <c r="C864" s="85" t="str" cm="1">
        <f t="array" ref="C864">IFERROR(INDEX('03.Muestra'!$F$8:$F$42,SMALL(IF("Página Web"='03.Muestra'!$D$8:$D$42,ROW('03.Muestra'!$F$8:$F$42)-MIN(ROW('03.Muestra'!$D$8:$D$42))+1,""),ROW()-854)),"")</f>
        <v>https://escueladesalud.comunidad.madrid/landing-page/900.html</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Categoría de curso</v>
      </c>
      <c r="C865" s="85" t="str" cm="1">
        <f t="array" ref="C865">IFERROR(INDEX('03.Muestra'!$F$8:$F$42,SMALL(IF("Página Web"='03.Muestra'!$D$8:$D$42,ROW('03.Muestra'!$F$8:$F$42)-MIN(ROW('03.Muestra'!$D$8:$D$42))+1,""),ROW()-854)),"")</f>
        <v>https://escueladesalud.comunidad.madrid/course/index.php?categoryid=31</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Píldora formativa</v>
      </c>
      <c r="C866" s="85" t="str" cm="1">
        <f t="array" ref="C866">IFERROR(INDEX('03.Muestra'!$F$8:$F$42,SMALL(IF("Página Web"='03.Muestra'!$D$8:$D$42,ROW('03.Muestra'!$F$8:$F$42)-MIN(ROW('03.Muestra'!$D$8:$D$42))+1,""),ROW()-854)),"")</f>
        <v>https://escueladesalud.comunidad.madrid/mod/resource/view.php?id=7021</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Declaración de accesibilidad</v>
      </c>
      <c r="C867" s="85" t="str" cm="1">
        <f t="array" ref="C867">IFERROR(INDEX('03.Muestra'!$F$8:$F$42,SMALL(IF("Página Web"='03.Muestra'!$D$8:$D$42,ROW('03.Muestra'!$F$8:$F$42)-MIN(ROW('03.Muestra'!$D$8:$D$42))+1,""),ROW()-854)),"")</f>
        <v>https://escueladesalud.comunidad.madrid/mod/page/view.php?id=6165</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ref="D868:D889" si="45">IF(AND(B868&lt;&gt;"",C868&lt;&gt;""),"N/T","")</f>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https://escueladesalud.comunidad.madrid</v>
      </c>
      <c r="D893" s="99" t="s">
        <v>93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Login</v>
      </c>
      <c r="C894" s="85" t="str" cm="1">
        <f t="array" ref="C894">IFERROR(INDEX('03.Muestra'!$F$8:$F$42,SMALL(IF("Página Web"='03.Muestra'!$D$8:$D$42,ROW('03.Muestra'!$F$8:$F$42)-MIN(ROW('03.Muestra'!$D$8:$D$42))+1,""),ROW()-892)),"")</f>
        <v>https://escueladesalud.comunidad.madrid/login/index.php</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12</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Registro</v>
      </c>
      <c r="C895" s="85" t="str" cm="1">
        <f t="array" ref="C895">IFERROR(INDEX('03.Muestra'!$F$8:$F$42,SMALL(IF("Página Web"='03.Muestra'!$D$8:$D$42,ROW('03.Muestra'!$F$8:$F$42)-MIN(ROW('03.Muestra'!$D$8:$D$42))+1,""),ROW()-892)),"")</f>
        <v>https://escueladesalud.comunidad.madrid/login/signup.php</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Política de Privacidad</v>
      </c>
      <c r="C896" s="85" t="str" cm="1">
        <f t="array" ref="C896">IFERROR(INDEX('03.Muestra'!$F$8:$F$42,SMALL(IF("Página Web"='03.Muestra'!$D$8:$D$42,ROW('03.Muestra'!$F$8:$F$42)-MIN(ROW('03.Muestra'!$D$8:$D$42))+1,""),ROW()-892)),"")</f>
        <v>https://escueladesalud.comunidad.madrid/mod/page/view.php?id=96</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FAQs</v>
      </c>
      <c r="C897" s="85" t="str" cm="1">
        <f t="array" ref="C897">IFERROR(INDEX('03.Muestra'!$F$8:$F$42,SMALL(IF("Página Web"='03.Muestra'!$D$8:$D$42,ROW('03.Muestra'!$F$8:$F$42)-MIN(ROW('03.Muestra'!$D$8:$D$42))+1,""),ROW()-892)),"")</f>
        <v>https://escueladesalud.comunidad.madrid/mod/page/view.php?id=97</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Contacto</v>
      </c>
      <c r="C898" s="85" t="str" cm="1">
        <f t="array" ref="C898">IFERROR(INDEX('03.Muestra'!$F$8:$F$42,SMALL(IF("Página Web"='03.Muestra'!$D$8:$D$42,ROW('03.Muestra'!$F$8:$F$42)-MIN(ROW('03.Muestra'!$D$8:$D$42))+1,""),ROW()-892)),"")</f>
        <v>https://escueladesalud.comunidad.madrid/mod/page/view.php?id=98</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Política de Cookies</v>
      </c>
      <c r="C899" s="85" t="str" cm="1">
        <f t="array" ref="C899">IFERROR(INDEX('03.Muestra'!$F$8:$F$42,SMALL(IF("Página Web"='03.Muestra'!$D$8:$D$42,ROW('03.Muestra'!$F$8:$F$42)-MIN(ROW('03.Muestra'!$D$8:$D$42))+1,""),ROW()-892)),"")</f>
        <v>https://escueladesalud.comunidad.madrid/mod/page/view.php?id=99</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Biblioteca</v>
      </c>
      <c r="C900" s="85" t="str" cm="1">
        <f t="array" ref="C900">IFERROR(INDEX('03.Muestra'!$F$8:$F$42,SMALL(IF("Página Web"='03.Muestra'!$D$8:$D$42,ROW('03.Muestra'!$F$8:$F$42)-MIN(ROW('03.Muestra'!$D$8:$D$42))+1,""),ROW()-892)),"")</f>
        <v>https://escueladesalud.comunidad.madrid/mod/page/view.php?id=1038</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del Sitio</v>
      </c>
      <c r="C901" s="85" t="str" cm="1">
        <f t="array" ref="C901">IFERROR(INDEX('03.Muestra'!$F$8:$F$42,SMALL(IF("Página Web"='03.Muestra'!$D$8:$D$42,ROW('03.Muestra'!$F$8:$F$42)-MIN(ROW('03.Muestra'!$D$8:$D$42))+1,""),ROW()-892)),"")</f>
        <v>https://escueladesalud.comunidad.madrid/mod/page/view.php?id=1468</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Landing page</v>
      </c>
      <c r="C902" s="85" t="str" cm="1">
        <f t="array" ref="C902">IFERROR(INDEX('03.Muestra'!$F$8:$F$42,SMALL(IF("Página Web"='03.Muestra'!$D$8:$D$42,ROW('03.Muestra'!$F$8:$F$42)-MIN(ROW('03.Muestra'!$D$8:$D$42))+1,""),ROW()-892)),"")</f>
        <v>https://escueladesalud.comunidad.madrid/landing-page/900.html</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Categoría de curso</v>
      </c>
      <c r="C903" s="85" t="str" cm="1">
        <f t="array" ref="C903">IFERROR(INDEX('03.Muestra'!$F$8:$F$42,SMALL(IF("Página Web"='03.Muestra'!$D$8:$D$42,ROW('03.Muestra'!$F$8:$F$42)-MIN(ROW('03.Muestra'!$D$8:$D$42))+1,""),ROW()-892)),"")</f>
        <v>https://escueladesalud.comunidad.madrid/course/index.php?categoryid=31</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Píldora formativa</v>
      </c>
      <c r="C904" s="85" t="str" cm="1">
        <f t="array" ref="C904">IFERROR(INDEX('03.Muestra'!$F$8:$F$42,SMALL(IF("Página Web"='03.Muestra'!$D$8:$D$42,ROW('03.Muestra'!$F$8:$F$42)-MIN(ROW('03.Muestra'!$D$8:$D$42))+1,""),ROW()-892)),"")</f>
        <v>https://escueladesalud.comunidad.madrid/mod/resource/view.php?id=7021</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Declaración de accesibilidad</v>
      </c>
      <c r="C905" s="85" t="str" cm="1">
        <f t="array" ref="C905">IFERROR(INDEX('03.Muestra'!$F$8:$F$42,SMALL(IF("Página Web"='03.Muestra'!$D$8:$D$42,ROW('03.Muestra'!$F$8:$F$42)-MIN(ROW('03.Muestra'!$D$8:$D$42))+1,""),ROW()-892)),"")</f>
        <v>https://escueladesalud.comunidad.madrid/mod/page/view.php?id=6165</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ref="D906:D927" si="47">IF(AND(B906&lt;&gt;"",C906&lt;&gt;""),"N/T","")</f>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https://escueladesalud.comunidad.madrid</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Login</v>
      </c>
      <c r="C932" s="85" t="str" cm="1">
        <f t="array" ref="C932">IFERROR(INDEX('03.Muestra'!$F$8:$F$42,SMALL(IF("Página Web"='03.Muestra'!$D$8:$D$42,ROW('03.Muestra'!$F$8:$F$42)-MIN(ROW('03.Muestra'!$D$8:$D$42))+1,""),ROW()-930)),"")</f>
        <v>https://escueladesalud.comunidad.madrid/login/index.php</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13</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Registro</v>
      </c>
      <c r="C933" s="85" t="str" cm="1">
        <f t="array" ref="C933">IFERROR(INDEX('03.Muestra'!$F$8:$F$42,SMALL(IF("Página Web"='03.Muestra'!$D$8:$D$42,ROW('03.Muestra'!$F$8:$F$42)-MIN(ROW('03.Muestra'!$D$8:$D$42))+1,""),ROW()-930)),"")</f>
        <v>https://escueladesalud.comunidad.madrid/login/signup.php</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Política de Privacidad</v>
      </c>
      <c r="C934" s="85" t="str" cm="1">
        <f t="array" ref="C934">IFERROR(INDEX('03.Muestra'!$F$8:$F$42,SMALL(IF("Página Web"='03.Muestra'!$D$8:$D$42,ROW('03.Muestra'!$F$8:$F$42)-MIN(ROW('03.Muestra'!$D$8:$D$42))+1,""),ROW()-930)),"")</f>
        <v>https://escueladesalud.comunidad.madrid/mod/page/view.php?id=96</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FAQs</v>
      </c>
      <c r="C935" s="85" t="str" cm="1">
        <f t="array" ref="C935">IFERROR(INDEX('03.Muestra'!$F$8:$F$42,SMALL(IF("Página Web"='03.Muestra'!$D$8:$D$42,ROW('03.Muestra'!$F$8:$F$42)-MIN(ROW('03.Muestra'!$D$8:$D$42))+1,""),ROW()-930)),"")</f>
        <v>https://escueladesalud.comunidad.madrid/mod/page/view.php?id=97</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Contacto</v>
      </c>
      <c r="C936" s="85" t="str" cm="1">
        <f t="array" ref="C936">IFERROR(INDEX('03.Muestra'!$F$8:$F$42,SMALL(IF("Página Web"='03.Muestra'!$D$8:$D$42,ROW('03.Muestra'!$F$8:$F$42)-MIN(ROW('03.Muestra'!$D$8:$D$42))+1,""),ROW()-930)),"")</f>
        <v>https://escueladesalud.comunidad.madrid/mod/page/view.php?id=98</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Política de Cookies</v>
      </c>
      <c r="C937" s="85" t="str" cm="1">
        <f t="array" ref="C937">IFERROR(INDEX('03.Muestra'!$F$8:$F$42,SMALL(IF("Página Web"='03.Muestra'!$D$8:$D$42,ROW('03.Muestra'!$F$8:$F$42)-MIN(ROW('03.Muestra'!$D$8:$D$42))+1,""),ROW()-930)),"")</f>
        <v>https://escueladesalud.comunidad.madrid/mod/page/view.php?id=99</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Biblioteca</v>
      </c>
      <c r="C938" s="85" t="str" cm="1">
        <f t="array" ref="C938">IFERROR(INDEX('03.Muestra'!$F$8:$F$42,SMALL(IF("Página Web"='03.Muestra'!$D$8:$D$42,ROW('03.Muestra'!$F$8:$F$42)-MIN(ROW('03.Muestra'!$D$8:$D$42))+1,""),ROW()-930)),"")</f>
        <v>https://escueladesalud.comunidad.madrid/mod/page/view.php?id=1038</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del Sitio</v>
      </c>
      <c r="C939" s="85" t="str" cm="1">
        <f t="array" ref="C939">IFERROR(INDEX('03.Muestra'!$F$8:$F$42,SMALL(IF("Página Web"='03.Muestra'!$D$8:$D$42,ROW('03.Muestra'!$F$8:$F$42)-MIN(ROW('03.Muestra'!$D$8:$D$42))+1,""),ROW()-930)),"")</f>
        <v>https://escueladesalud.comunidad.madrid/mod/page/view.php?id=1468</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Landing page</v>
      </c>
      <c r="C940" s="85" t="str" cm="1">
        <f t="array" ref="C940">IFERROR(INDEX('03.Muestra'!$F$8:$F$42,SMALL(IF("Página Web"='03.Muestra'!$D$8:$D$42,ROW('03.Muestra'!$F$8:$F$42)-MIN(ROW('03.Muestra'!$D$8:$D$42))+1,""),ROW()-930)),"")</f>
        <v>https://escueladesalud.comunidad.madrid/landing-page/900.html</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Categoría de curso</v>
      </c>
      <c r="C941" s="85" t="str" cm="1">
        <f t="array" ref="C941">IFERROR(INDEX('03.Muestra'!$F$8:$F$42,SMALL(IF("Página Web"='03.Muestra'!$D$8:$D$42,ROW('03.Muestra'!$F$8:$F$42)-MIN(ROW('03.Muestra'!$D$8:$D$42))+1,""),ROW()-930)),"")</f>
        <v>https://escueladesalud.comunidad.madrid/course/index.php?categoryid=31</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Píldora formativa</v>
      </c>
      <c r="C942" s="85" t="str" cm="1">
        <f t="array" ref="C942">IFERROR(INDEX('03.Muestra'!$F$8:$F$42,SMALL(IF("Página Web"='03.Muestra'!$D$8:$D$42,ROW('03.Muestra'!$F$8:$F$42)-MIN(ROW('03.Muestra'!$D$8:$D$42))+1,""),ROW()-930)),"")</f>
        <v>https://escueladesalud.comunidad.madrid/mod/resource/view.php?id=7021</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Declaración de accesibilidad</v>
      </c>
      <c r="C943" s="85" t="str" cm="1">
        <f t="array" ref="C943">IFERROR(INDEX('03.Muestra'!$F$8:$F$42,SMALL(IF("Página Web"='03.Muestra'!$D$8:$D$42,ROW('03.Muestra'!$F$8:$F$42)-MIN(ROW('03.Muestra'!$D$8:$D$42))+1,""),ROW()-930)),"")</f>
        <v>https://escueladesalud.comunidad.madrid/mod/page/view.php?id=6165</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ref="D944:D965" si="49">IF(AND(B944&lt;&gt;"",C944&lt;&gt;""),"N/T","")</f>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https://escueladesalud.comunidad.madrid</v>
      </c>
      <c r="D969" s="99" t="s">
        <v>103</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Login</v>
      </c>
      <c r="C970" s="85" t="str" cm="1">
        <f t="array" ref="C970">IFERROR(INDEX('03.Muestra'!$F$8:$F$42,SMALL(IF("Página Web"='03.Muestra'!$D$8:$D$42,ROW('03.Muestra'!$F$8:$F$42)-MIN(ROW('03.Muestra'!$D$8:$D$42))+1,""),ROW()-968)),"")</f>
        <v>https://escueladesalud.comunidad.madrid/login/index.php</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13</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Registro</v>
      </c>
      <c r="C971" s="85" t="str" cm="1">
        <f t="array" ref="C971">IFERROR(INDEX('03.Muestra'!$F$8:$F$42,SMALL(IF("Página Web"='03.Muestra'!$D$8:$D$42,ROW('03.Muestra'!$F$8:$F$42)-MIN(ROW('03.Muestra'!$D$8:$D$42))+1,""),ROW()-968)),"")</f>
        <v>https://escueladesalud.comunidad.madrid/login/signup.php</v>
      </c>
      <c r="D971" s="99" t="s">
        <v>103</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Política de Privacidad</v>
      </c>
      <c r="C972" s="85" t="str" cm="1">
        <f t="array" ref="C972">IFERROR(INDEX('03.Muestra'!$F$8:$F$42,SMALL(IF("Página Web"='03.Muestra'!$D$8:$D$42,ROW('03.Muestra'!$F$8:$F$42)-MIN(ROW('03.Muestra'!$D$8:$D$42))+1,""),ROW()-968)),"")</f>
        <v>https://escueladesalud.comunidad.madrid/mod/page/view.php?id=96</v>
      </c>
      <c r="D972" s="99" t="s">
        <v>103</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FAQs</v>
      </c>
      <c r="C973" s="85" t="str" cm="1">
        <f t="array" ref="C973">IFERROR(INDEX('03.Muestra'!$F$8:$F$42,SMALL(IF("Página Web"='03.Muestra'!$D$8:$D$42,ROW('03.Muestra'!$F$8:$F$42)-MIN(ROW('03.Muestra'!$D$8:$D$42))+1,""),ROW()-968)),"")</f>
        <v>https://escueladesalud.comunidad.madrid/mod/page/view.php?id=97</v>
      </c>
      <c r="D973" s="99" t="s">
        <v>103</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Contacto</v>
      </c>
      <c r="C974" s="85" t="str" cm="1">
        <f t="array" ref="C974">IFERROR(INDEX('03.Muestra'!$F$8:$F$42,SMALL(IF("Página Web"='03.Muestra'!$D$8:$D$42,ROW('03.Muestra'!$F$8:$F$42)-MIN(ROW('03.Muestra'!$D$8:$D$42))+1,""),ROW()-968)),"")</f>
        <v>https://escueladesalud.comunidad.madrid/mod/page/view.php?id=98</v>
      </c>
      <c r="D974" s="99" t="s">
        <v>103</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Política de Cookies</v>
      </c>
      <c r="C975" s="85" t="str" cm="1">
        <f t="array" ref="C975">IFERROR(INDEX('03.Muestra'!$F$8:$F$42,SMALL(IF("Página Web"='03.Muestra'!$D$8:$D$42,ROW('03.Muestra'!$F$8:$F$42)-MIN(ROW('03.Muestra'!$D$8:$D$42))+1,""),ROW()-968)),"")</f>
        <v>https://escueladesalud.comunidad.madrid/mod/page/view.php?id=99</v>
      </c>
      <c r="D975" s="99" t="s">
        <v>103</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Biblioteca</v>
      </c>
      <c r="C976" s="85" t="str" cm="1">
        <f t="array" ref="C976">IFERROR(INDEX('03.Muestra'!$F$8:$F$42,SMALL(IF("Página Web"='03.Muestra'!$D$8:$D$42,ROW('03.Muestra'!$F$8:$F$42)-MIN(ROW('03.Muestra'!$D$8:$D$42))+1,""),ROW()-968)),"")</f>
        <v>https://escueladesalud.comunidad.madrid/mod/page/view.php?id=1038</v>
      </c>
      <c r="D976" s="99" t="s">
        <v>103</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del Sitio</v>
      </c>
      <c r="C977" s="85" t="str" cm="1">
        <f t="array" ref="C977">IFERROR(INDEX('03.Muestra'!$F$8:$F$42,SMALL(IF("Página Web"='03.Muestra'!$D$8:$D$42,ROW('03.Muestra'!$F$8:$F$42)-MIN(ROW('03.Muestra'!$D$8:$D$42))+1,""),ROW()-968)),"")</f>
        <v>https://escueladesalud.comunidad.madrid/mod/page/view.php?id=1468</v>
      </c>
      <c r="D977" s="99" t="s">
        <v>103</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Landing page</v>
      </c>
      <c r="C978" s="85" t="str" cm="1">
        <f t="array" ref="C978">IFERROR(INDEX('03.Muestra'!$F$8:$F$42,SMALL(IF("Página Web"='03.Muestra'!$D$8:$D$42,ROW('03.Muestra'!$F$8:$F$42)-MIN(ROW('03.Muestra'!$D$8:$D$42))+1,""),ROW()-968)),"")</f>
        <v>https://escueladesalud.comunidad.madrid/landing-page/900.html</v>
      </c>
      <c r="D978" s="99" t="s">
        <v>103</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Categoría de curso</v>
      </c>
      <c r="C979" s="85" t="str" cm="1">
        <f t="array" ref="C979">IFERROR(INDEX('03.Muestra'!$F$8:$F$42,SMALL(IF("Página Web"='03.Muestra'!$D$8:$D$42,ROW('03.Muestra'!$F$8:$F$42)-MIN(ROW('03.Muestra'!$D$8:$D$42))+1,""),ROW()-968)),"")</f>
        <v>https://escueladesalud.comunidad.madrid/course/index.php?categoryid=31</v>
      </c>
      <c r="D979" s="99" t="s">
        <v>103</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Píldora formativa</v>
      </c>
      <c r="C980" s="85" t="str" cm="1">
        <f t="array" ref="C980">IFERROR(INDEX('03.Muestra'!$F$8:$F$42,SMALL(IF("Página Web"='03.Muestra'!$D$8:$D$42,ROW('03.Muestra'!$F$8:$F$42)-MIN(ROW('03.Muestra'!$D$8:$D$42))+1,""),ROW()-968)),"")</f>
        <v>https://escueladesalud.comunidad.madrid/mod/resource/view.php?id=7021</v>
      </c>
      <c r="D980" s="99" t="s">
        <v>103</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Declaración de accesibilidad</v>
      </c>
      <c r="C981" s="85" t="str" cm="1">
        <f t="array" ref="C981">IFERROR(INDEX('03.Muestra'!$F$8:$F$42,SMALL(IF("Página Web"='03.Muestra'!$D$8:$D$42,ROW('03.Muestra'!$F$8:$F$42)-MIN(ROW('03.Muestra'!$D$8:$D$42))+1,""),ROW()-968)),"")</f>
        <v>https://escueladesalud.comunidad.madrid/mod/page/view.php?id=6165</v>
      </c>
      <c r="D981" s="99" t="s">
        <v>103</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ref="D982:D1003" si="51">IF(AND(B982&lt;&gt;"",C982&lt;&gt;""),"N/T","")</f>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https://escueladesalud.comunidad.madrid</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Login</v>
      </c>
      <c r="C1008" s="85" t="str" cm="1">
        <f t="array" ref="C1008">IFERROR(INDEX('03.Muestra'!$F$8:$F$42,SMALL(IF("Página Web"='03.Muestra'!$D$8:$D$42,ROW('03.Muestra'!$F$8:$F$42)-MIN(ROW('03.Muestra'!$D$8:$D$42))+1,""),ROW()-1006)),"")</f>
        <v>https://escueladesalud.comunidad.madrid/login/index.php</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13</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Registro</v>
      </c>
      <c r="C1009" s="85" t="str" cm="1">
        <f t="array" ref="C1009">IFERROR(INDEX('03.Muestra'!$F$8:$F$42,SMALL(IF("Página Web"='03.Muestra'!$D$8:$D$42,ROW('03.Muestra'!$F$8:$F$42)-MIN(ROW('03.Muestra'!$D$8:$D$42))+1,""),ROW()-1006)),"")</f>
        <v>https://escueladesalud.comunidad.madrid/login/signup.php</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Política de Privacidad</v>
      </c>
      <c r="C1010" s="85" t="str" cm="1">
        <f t="array" ref="C1010">IFERROR(INDEX('03.Muestra'!$F$8:$F$42,SMALL(IF("Página Web"='03.Muestra'!$D$8:$D$42,ROW('03.Muestra'!$F$8:$F$42)-MIN(ROW('03.Muestra'!$D$8:$D$42))+1,""),ROW()-1006)),"")</f>
        <v>https://escueladesalud.comunidad.madrid/mod/page/view.php?id=96</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FAQs</v>
      </c>
      <c r="C1011" s="85" t="str" cm="1">
        <f t="array" ref="C1011">IFERROR(INDEX('03.Muestra'!$F$8:$F$42,SMALL(IF("Página Web"='03.Muestra'!$D$8:$D$42,ROW('03.Muestra'!$F$8:$F$42)-MIN(ROW('03.Muestra'!$D$8:$D$42))+1,""),ROW()-1006)),"")</f>
        <v>https://escueladesalud.comunidad.madrid/mod/page/view.php?id=97</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Contacto</v>
      </c>
      <c r="C1012" s="85" t="str" cm="1">
        <f t="array" ref="C1012">IFERROR(INDEX('03.Muestra'!$F$8:$F$42,SMALL(IF("Página Web"='03.Muestra'!$D$8:$D$42,ROW('03.Muestra'!$F$8:$F$42)-MIN(ROW('03.Muestra'!$D$8:$D$42))+1,""),ROW()-1006)),"")</f>
        <v>https://escueladesalud.comunidad.madrid/mod/page/view.php?id=98</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Política de Cookies</v>
      </c>
      <c r="C1013" s="85" t="str" cm="1">
        <f t="array" ref="C1013">IFERROR(INDEX('03.Muestra'!$F$8:$F$42,SMALL(IF("Página Web"='03.Muestra'!$D$8:$D$42,ROW('03.Muestra'!$F$8:$F$42)-MIN(ROW('03.Muestra'!$D$8:$D$42))+1,""),ROW()-1006)),"")</f>
        <v>https://escueladesalud.comunidad.madrid/mod/page/view.php?id=99</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Biblioteca</v>
      </c>
      <c r="C1014" s="85" t="str" cm="1">
        <f t="array" ref="C1014">IFERROR(INDEX('03.Muestra'!$F$8:$F$42,SMALL(IF("Página Web"='03.Muestra'!$D$8:$D$42,ROW('03.Muestra'!$F$8:$F$42)-MIN(ROW('03.Muestra'!$D$8:$D$42))+1,""),ROW()-1006)),"")</f>
        <v>https://escueladesalud.comunidad.madrid/mod/page/view.php?id=1038</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del Sitio</v>
      </c>
      <c r="C1015" s="85" t="str" cm="1">
        <f t="array" ref="C1015">IFERROR(INDEX('03.Muestra'!$F$8:$F$42,SMALL(IF("Página Web"='03.Muestra'!$D$8:$D$42,ROW('03.Muestra'!$F$8:$F$42)-MIN(ROW('03.Muestra'!$D$8:$D$42))+1,""),ROW()-1006)),"")</f>
        <v>https://escueladesalud.comunidad.madrid/mod/page/view.php?id=1468</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Landing page</v>
      </c>
      <c r="C1016" s="85" t="str" cm="1">
        <f t="array" ref="C1016">IFERROR(INDEX('03.Muestra'!$F$8:$F$42,SMALL(IF("Página Web"='03.Muestra'!$D$8:$D$42,ROW('03.Muestra'!$F$8:$F$42)-MIN(ROW('03.Muestra'!$D$8:$D$42))+1,""),ROW()-1006)),"")</f>
        <v>https://escueladesalud.comunidad.madrid/landing-page/900.html</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Categoría de curso</v>
      </c>
      <c r="C1017" s="85" t="str" cm="1">
        <f t="array" ref="C1017">IFERROR(INDEX('03.Muestra'!$F$8:$F$42,SMALL(IF("Página Web"='03.Muestra'!$D$8:$D$42,ROW('03.Muestra'!$F$8:$F$42)-MIN(ROW('03.Muestra'!$D$8:$D$42))+1,""),ROW()-1006)),"")</f>
        <v>https://escueladesalud.comunidad.madrid/course/index.php?categoryid=31</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Píldora formativa</v>
      </c>
      <c r="C1018" s="85" t="str" cm="1">
        <f t="array" ref="C1018">IFERROR(INDEX('03.Muestra'!$F$8:$F$42,SMALL(IF("Página Web"='03.Muestra'!$D$8:$D$42,ROW('03.Muestra'!$F$8:$F$42)-MIN(ROW('03.Muestra'!$D$8:$D$42))+1,""),ROW()-1006)),"")</f>
        <v>https://escueladesalud.comunidad.madrid/mod/resource/view.php?id=7021</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Declaración de accesibilidad</v>
      </c>
      <c r="C1019" s="85" t="str" cm="1">
        <f t="array" ref="C1019">IFERROR(INDEX('03.Muestra'!$F$8:$F$42,SMALL(IF("Página Web"='03.Muestra'!$D$8:$D$42,ROW('03.Muestra'!$F$8:$F$42)-MIN(ROW('03.Muestra'!$D$8:$D$42))+1,""),ROW()-1006)),"")</f>
        <v>https://escueladesalud.comunidad.madrid/mod/page/view.php?id=6165</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ref="D1020:D1041" si="53">IF(AND(B1020&lt;&gt;"",C1020&lt;&gt;""),"N/T","")</f>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https://escueladesalud.comunidad.madrid</v>
      </c>
      <c r="D1045" s="99" t="s">
        <v>91</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Login</v>
      </c>
      <c r="C1046" s="85" t="str" cm="1">
        <f t="array" ref="C1046">IFERROR(INDEX('03.Muestra'!$F$8:$F$42,SMALL(IF("Página Web"='03.Muestra'!$D$8:$D$42,ROW('03.Muestra'!$F$8:$F$42)-MIN(ROW('03.Muestra'!$D$8:$D$42))+1,""),ROW()-1044)),"")</f>
        <v>https://escueladesalud.comunidad.madrid/login/index.php</v>
      </c>
      <c r="D1046" s="99" t="s">
        <v>91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13</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Registro</v>
      </c>
      <c r="C1047" s="85" t="str" cm="1">
        <f t="array" ref="C1047">IFERROR(INDEX('03.Muestra'!$F$8:$F$42,SMALL(IF("Página Web"='03.Muestra'!$D$8:$D$42,ROW('03.Muestra'!$F$8:$F$42)-MIN(ROW('03.Muestra'!$D$8:$D$42))+1,""),ROW()-1044)),"")</f>
        <v>https://escueladesalud.comunidad.madrid/login/signup.php</v>
      </c>
      <c r="D1047" s="99" t="s">
        <v>91</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Política de Privacidad</v>
      </c>
      <c r="C1048" s="85" t="str" cm="1">
        <f t="array" ref="C1048">IFERROR(INDEX('03.Muestra'!$F$8:$F$42,SMALL(IF("Página Web"='03.Muestra'!$D$8:$D$42,ROW('03.Muestra'!$F$8:$F$42)-MIN(ROW('03.Muestra'!$D$8:$D$42))+1,""),ROW()-1044)),"")</f>
        <v>https://escueladesalud.comunidad.madrid/mod/page/view.php?id=96</v>
      </c>
      <c r="D1048" s="99" t="s">
        <v>91</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FAQs</v>
      </c>
      <c r="C1049" s="85" t="str" cm="1">
        <f t="array" ref="C1049">IFERROR(INDEX('03.Muestra'!$F$8:$F$42,SMALL(IF("Página Web"='03.Muestra'!$D$8:$D$42,ROW('03.Muestra'!$F$8:$F$42)-MIN(ROW('03.Muestra'!$D$8:$D$42))+1,""),ROW()-1044)),"")</f>
        <v>https://escueladesalud.comunidad.madrid/mod/page/view.php?id=97</v>
      </c>
      <c r="D1049" s="99" t="s">
        <v>91</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Contacto</v>
      </c>
      <c r="C1050" s="85" t="str" cm="1">
        <f t="array" ref="C1050">IFERROR(INDEX('03.Muestra'!$F$8:$F$42,SMALL(IF("Página Web"='03.Muestra'!$D$8:$D$42,ROW('03.Muestra'!$F$8:$F$42)-MIN(ROW('03.Muestra'!$D$8:$D$42))+1,""),ROW()-1044)),"")</f>
        <v>https://escueladesalud.comunidad.madrid/mod/page/view.php?id=98</v>
      </c>
      <c r="D1050" s="99" t="s">
        <v>91</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Política de Cookies</v>
      </c>
      <c r="C1051" s="85" t="str" cm="1">
        <f t="array" ref="C1051">IFERROR(INDEX('03.Muestra'!$F$8:$F$42,SMALL(IF("Página Web"='03.Muestra'!$D$8:$D$42,ROW('03.Muestra'!$F$8:$F$42)-MIN(ROW('03.Muestra'!$D$8:$D$42))+1,""),ROW()-1044)),"")</f>
        <v>https://escueladesalud.comunidad.madrid/mod/page/view.php?id=99</v>
      </c>
      <c r="D1051" s="99" t="s">
        <v>91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Biblioteca</v>
      </c>
      <c r="C1052" s="85" t="str" cm="1">
        <f t="array" ref="C1052">IFERROR(INDEX('03.Muestra'!$F$8:$F$42,SMALL(IF("Página Web"='03.Muestra'!$D$8:$D$42,ROW('03.Muestra'!$F$8:$F$42)-MIN(ROW('03.Muestra'!$D$8:$D$42))+1,""),ROW()-1044)),"")</f>
        <v>https://escueladesalud.comunidad.madrid/mod/page/view.php?id=1038</v>
      </c>
      <c r="D1052" s="99" t="s">
        <v>91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del Sitio</v>
      </c>
      <c r="C1053" s="85" t="str" cm="1">
        <f t="array" ref="C1053">IFERROR(INDEX('03.Muestra'!$F$8:$F$42,SMALL(IF("Página Web"='03.Muestra'!$D$8:$D$42,ROW('03.Muestra'!$F$8:$F$42)-MIN(ROW('03.Muestra'!$D$8:$D$42))+1,""),ROW()-1044)),"")</f>
        <v>https://escueladesalud.comunidad.madrid/mod/page/view.php?id=1468</v>
      </c>
      <c r="D1053" s="99" t="s">
        <v>91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Landing page</v>
      </c>
      <c r="C1054" s="85" t="str" cm="1">
        <f t="array" ref="C1054">IFERROR(INDEX('03.Muestra'!$F$8:$F$42,SMALL(IF("Página Web"='03.Muestra'!$D$8:$D$42,ROW('03.Muestra'!$F$8:$F$42)-MIN(ROW('03.Muestra'!$D$8:$D$42))+1,""),ROW()-1044)),"")</f>
        <v>https://escueladesalud.comunidad.madrid/landing-page/900.html</v>
      </c>
      <c r="D1054" s="99" t="s">
        <v>91</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Categoría de curso</v>
      </c>
      <c r="C1055" s="85" t="str" cm="1">
        <f t="array" ref="C1055">IFERROR(INDEX('03.Muestra'!$F$8:$F$42,SMALL(IF("Página Web"='03.Muestra'!$D$8:$D$42,ROW('03.Muestra'!$F$8:$F$42)-MIN(ROW('03.Muestra'!$D$8:$D$42))+1,""),ROW()-1044)),"")</f>
        <v>https://escueladesalud.comunidad.madrid/course/index.php?categoryid=31</v>
      </c>
      <c r="D1055" s="99" t="s">
        <v>91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Píldora formativa</v>
      </c>
      <c r="C1056" s="85" t="str" cm="1">
        <f t="array" ref="C1056">IFERROR(INDEX('03.Muestra'!$F$8:$F$42,SMALL(IF("Página Web"='03.Muestra'!$D$8:$D$42,ROW('03.Muestra'!$F$8:$F$42)-MIN(ROW('03.Muestra'!$D$8:$D$42))+1,""),ROW()-1044)),"")</f>
        <v>https://escueladesalud.comunidad.madrid/mod/resource/view.php?id=7021</v>
      </c>
      <c r="D1056" s="99" t="s">
        <v>91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Declaración de accesibilidad</v>
      </c>
      <c r="C1057" s="85" t="str" cm="1">
        <f t="array" ref="C1057">IFERROR(INDEX('03.Muestra'!$F$8:$F$42,SMALL(IF("Página Web"='03.Muestra'!$D$8:$D$42,ROW('03.Muestra'!$F$8:$F$42)-MIN(ROW('03.Muestra'!$D$8:$D$42))+1,""),ROW()-1044)),"")</f>
        <v>https://escueladesalud.comunidad.madrid/mod/page/view.php?id=6165</v>
      </c>
      <c r="D1057" s="99" t="s">
        <v>91</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ref="D1058:D1079" si="55">IF(AND(B1058&lt;&gt;"",C1058&lt;&gt;""),"N/T","")</f>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https://escueladesalud.comunidad.madrid</v>
      </c>
      <c r="D1083" s="99" t="s">
        <v>93</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Login</v>
      </c>
      <c r="C1084" s="85" t="str" cm="1">
        <f t="array" ref="C1084">IFERROR(INDEX('03.Muestra'!$F$8:$F$42,SMALL(IF("Página Web"='03.Muestra'!$D$8:$D$42,ROW('03.Muestra'!$F$8:$F$42)-MIN(ROW('03.Muestra'!$D$8:$D$42))+1,""),ROW()-1082)),"")</f>
        <v>https://escueladesalud.comunidad.madrid/login/index.php</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v>
      </c>
      <c r="J1084" s="91">
        <f ca="1">COUNTIF($D1083:INDIRECT("$D" &amp;  SUM(ROW()-1,'03.Muestra'!$D$45)-1),J1083)</f>
        <v>11</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Registro</v>
      </c>
      <c r="C1085" s="85" t="str" cm="1">
        <f t="array" ref="C1085">IFERROR(INDEX('03.Muestra'!$F$8:$F$42,SMALL(IF("Página Web"='03.Muestra'!$D$8:$D$42,ROW('03.Muestra'!$F$8:$F$42)-MIN(ROW('03.Muestra'!$D$8:$D$42))+1,""),ROW()-1082)),"")</f>
        <v>https://escueladesalud.comunidad.madrid/login/signup.php</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Política de Privacidad</v>
      </c>
      <c r="C1086" s="85" t="str" cm="1">
        <f t="array" ref="C1086">IFERROR(INDEX('03.Muestra'!$F$8:$F$42,SMALL(IF("Página Web"='03.Muestra'!$D$8:$D$42,ROW('03.Muestra'!$F$8:$F$42)-MIN(ROW('03.Muestra'!$D$8:$D$42))+1,""),ROW()-1082)),"")</f>
        <v>https://escueladesalud.comunidad.madrid/mod/page/view.php?id=96</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FAQs</v>
      </c>
      <c r="C1087" s="85" t="str" cm="1">
        <f t="array" ref="C1087">IFERROR(INDEX('03.Muestra'!$F$8:$F$42,SMALL(IF("Página Web"='03.Muestra'!$D$8:$D$42,ROW('03.Muestra'!$F$8:$F$42)-MIN(ROW('03.Muestra'!$D$8:$D$42))+1,""),ROW()-1082)),"")</f>
        <v>https://escueladesalud.comunidad.madrid/mod/page/view.php?id=97</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Contacto</v>
      </c>
      <c r="C1088" s="85" t="str" cm="1">
        <f t="array" ref="C1088">IFERROR(INDEX('03.Muestra'!$F$8:$F$42,SMALL(IF("Página Web"='03.Muestra'!$D$8:$D$42,ROW('03.Muestra'!$F$8:$F$42)-MIN(ROW('03.Muestra'!$D$8:$D$42))+1,""),ROW()-1082)),"")</f>
        <v>https://escueladesalud.comunidad.madrid/mod/page/view.php?id=98</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Política de Cookies</v>
      </c>
      <c r="C1089" s="85" t="str" cm="1">
        <f t="array" ref="C1089">IFERROR(INDEX('03.Muestra'!$F$8:$F$42,SMALL(IF("Página Web"='03.Muestra'!$D$8:$D$42,ROW('03.Muestra'!$F$8:$F$42)-MIN(ROW('03.Muestra'!$D$8:$D$42))+1,""),ROW()-1082)),"")</f>
        <v>https://escueladesalud.comunidad.madrid/mod/page/view.php?id=99</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Biblioteca</v>
      </c>
      <c r="C1090" s="85" t="str" cm="1">
        <f t="array" ref="C1090">IFERROR(INDEX('03.Muestra'!$F$8:$F$42,SMALL(IF("Página Web"='03.Muestra'!$D$8:$D$42,ROW('03.Muestra'!$F$8:$F$42)-MIN(ROW('03.Muestra'!$D$8:$D$42))+1,""),ROW()-1082)),"")</f>
        <v>https://escueladesalud.comunidad.madrid/mod/page/view.php?id=1038</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del Sitio</v>
      </c>
      <c r="C1091" s="85" t="str" cm="1">
        <f t="array" ref="C1091">IFERROR(INDEX('03.Muestra'!$F$8:$F$42,SMALL(IF("Página Web"='03.Muestra'!$D$8:$D$42,ROW('03.Muestra'!$F$8:$F$42)-MIN(ROW('03.Muestra'!$D$8:$D$42))+1,""),ROW()-1082)),"")</f>
        <v>https://escueladesalud.comunidad.madrid/mod/page/view.php?id=1468</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Landing page</v>
      </c>
      <c r="C1092" s="85" t="str" cm="1">
        <f t="array" ref="C1092">IFERROR(INDEX('03.Muestra'!$F$8:$F$42,SMALL(IF("Página Web"='03.Muestra'!$D$8:$D$42,ROW('03.Muestra'!$F$8:$F$42)-MIN(ROW('03.Muestra'!$D$8:$D$42))+1,""),ROW()-1082)),"")</f>
        <v>https://escueladesalud.comunidad.madrid/landing-page/900.html</v>
      </c>
      <c r="D1092" s="99" t="s">
        <v>91</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Categoría de curso</v>
      </c>
      <c r="C1093" s="85" t="str" cm="1">
        <f t="array" ref="C1093">IFERROR(INDEX('03.Muestra'!$F$8:$F$42,SMALL(IF("Página Web"='03.Muestra'!$D$8:$D$42,ROW('03.Muestra'!$F$8:$F$42)-MIN(ROW('03.Muestra'!$D$8:$D$42))+1,""),ROW()-1082)),"")</f>
        <v>https://escueladesalud.comunidad.madrid/course/index.php?categoryid=31</v>
      </c>
      <c r="D1093" s="99" t="s">
        <v>91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Píldora formativa</v>
      </c>
      <c r="C1094" s="85" t="str" cm="1">
        <f t="array" ref="C1094">IFERROR(INDEX('03.Muestra'!$F$8:$F$42,SMALL(IF("Página Web"='03.Muestra'!$D$8:$D$42,ROW('03.Muestra'!$F$8:$F$42)-MIN(ROW('03.Muestra'!$D$8:$D$42))+1,""),ROW()-1082)),"")</f>
        <v>https://escueladesalud.comunidad.madrid/mod/resource/view.php?id=7021</v>
      </c>
      <c r="D1094" s="99" t="s">
        <v>91</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Declaración de accesibilidad</v>
      </c>
      <c r="C1095" s="85" t="str" cm="1">
        <f t="array" ref="C1095">IFERROR(INDEX('03.Muestra'!$F$8:$F$42,SMALL(IF("Página Web"='03.Muestra'!$D$8:$D$42,ROW('03.Muestra'!$F$8:$F$42)-MIN(ROW('03.Muestra'!$D$8:$D$42))+1,""),ROW()-1082)),"")</f>
        <v>https://escueladesalud.comunidad.madrid/mod/page/view.php?id=6165</v>
      </c>
      <c r="D1095" s="99" t="s">
        <v>91</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ref="D1096:D1117" si="57">IF(AND(B1096&lt;&gt;"",C1096&lt;&gt;""),"N/T","")</f>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https://escueladesalud.comunidad.madrid</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Login</v>
      </c>
      <c r="C1122" s="85" t="str" cm="1">
        <f t="array" ref="C1122">IFERROR(INDEX('03.Muestra'!$F$8:$F$42,SMALL(IF("Página Web"='03.Muestra'!$D$8:$D$42,ROW('03.Muestra'!$F$8:$F$42)-MIN(ROW('03.Muestra'!$D$8:$D$42))+1,""),ROW()-1120)),"")</f>
        <v>https://escueladesalud.comunidad.madrid/login/index.php</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13</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Registro</v>
      </c>
      <c r="C1123" s="85" t="str" cm="1">
        <f t="array" ref="C1123">IFERROR(INDEX('03.Muestra'!$F$8:$F$42,SMALL(IF("Página Web"='03.Muestra'!$D$8:$D$42,ROW('03.Muestra'!$F$8:$F$42)-MIN(ROW('03.Muestra'!$D$8:$D$42))+1,""),ROW()-1120)),"")</f>
        <v>https://escueladesalud.comunidad.madrid/login/signup.php</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Política de Privacidad</v>
      </c>
      <c r="C1124" s="85" t="str" cm="1">
        <f t="array" ref="C1124">IFERROR(INDEX('03.Muestra'!$F$8:$F$42,SMALL(IF("Página Web"='03.Muestra'!$D$8:$D$42,ROW('03.Muestra'!$F$8:$F$42)-MIN(ROW('03.Muestra'!$D$8:$D$42))+1,""),ROW()-1120)),"")</f>
        <v>https://escueladesalud.comunidad.madrid/mod/page/view.php?id=96</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FAQs</v>
      </c>
      <c r="C1125" s="85" t="str" cm="1">
        <f t="array" ref="C1125">IFERROR(INDEX('03.Muestra'!$F$8:$F$42,SMALL(IF("Página Web"='03.Muestra'!$D$8:$D$42,ROW('03.Muestra'!$F$8:$F$42)-MIN(ROW('03.Muestra'!$D$8:$D$42))+1,""),ROW()-1120)),"")</f>
        <v>https://escueladesalud.comunidad.madrid/mod/page/view.php?id=97</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Contacto</v>
      </c>
      <c r="C1126" s="85" t="str" cm="1">
        <f t="array" ref="C1126">IFERROR(INDEX('03.Muestra'!$F$8:$F$42,SMALL(IF("Página Web"='03.Muestra'!$D$8:$D$42,ROW('03.Muestra'!$F$8:$F$42)-MIN(ROW('03.Muestra'!$D$8:$D$42))+1,""),ROW()-1120)),"")</f>
        <v>https://escueladesalud.comunidad.madrid/mod/page/view.php?id=98</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Política de Cookies</v>
      </c>
      <c r="C1127" s="85" t="str" cm="1">
        <f t="array" ref="C1127">IFERROR(INDEX('03.Muestra'!$F$8:$F$42,SMALL(IF("Página Web"='03.Muestra'!$D$8:$D$42,ROW('03.Muestra'!$F$8:$F$42)-MIN(ROW('03.Muestra'!$D$8:$D$42))+1,""),ROW()-1120)),"")</f>
        <v>https://escueladesalud.comunidad.madrid/mod/page/view.php?id=99</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Biblioteca</v>
      </c>
      <c r="C1128" s="85" t="str" cm="1">
        <f t="array" ref="C1128">IFERROR(INDEX('03.Muestra'!$F$8:$F$42,SMALL(IF("Página Web"='03.Muestra'!$D$8:$D$42,ROW('03.Muestra'!$F$8:$F$42)-MIN(ROW('03.Muestra'!$D$8:$D$42))+1,""),ROW()-1120)),"")</f>
        <v>https://escueladesalud.comunidad.madrid/mod/page/view.php?id=1038</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del Sitio</v>
      </c>
      <c r="C1129" s="85" t="str" cm="1">
        <f t="array" ref="C1129">IFERROR(INDEX('03.Muestra'!$F$8:$F$42,SMALL(IF("Página Web"='03.Muestra'!$D$8:$D$42,ROW('03.Muestra'!$F$8:$F$42)-MIN(ROW('03.Muestra'!$D$8:$D$42))+1,""),ROW()-1120)),"")</f>
        <v>https://escueladesalud.comunidad.madrid/mod/page/view.php?id=1468</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Landing page</v>
      </c>
      <c r="C1130" s="85" t="str" cm="1">
        <f t="array" ref="C1130">IFERROR(INDEX('03.Muestra'!$F$8:$F$42,SMALL(IF("Página Web"='03.Muestra'!$D$8:$D$42,ROW('03.Muestra'!$F$8:$F$42)-MIN(ROW('03.Muestra'!$D$8:$D$42))+1,""),ROW()-1120)),"")</f>
        <v>https://escueladesalud.comunidad.madrid/landing-page/900.html</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Categoría de curso</v>
      </c>
      <c r="C1131" s="85" t="str" cm="1">
        <f t="array" ref="C1131">IFERROR(INDEX('03.Muestra'!$F$8:$F$42,SMALL(IF("Página Web"='03.Muestra'!$D$8:$D$42,ROW('03.Muestra'!$F$8:$F$42)-MIN(ROW('03.Muestra'!$D$8:$D$42))+1,""),ROW()-1120)),"")</f>
        <v>https://escueladesalud.comunidad.madrid/course/index.php?categoryid=31</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Píldora formativa</v>
      </c>
      <c r="C1132" s="85" t="str" cm="1">
        <f t="array" ref="C1132">IFERROR(INDEX('03.Muestra'!$F$8:$F$42,SMALL(IF("Página Web"='03.Muestra'!$D$8:$D$42,ROW('03.Muestra'!$F$8:$F$42)-MIN(ROW('03.Muestra'!$D$8:$D$42))+1,""),ROW()-1120)),"")</f>
        <v>https://escueladesalud.comunidad.madrid/mod/resource/view.php?id=7021</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Declaración de accesibilidad</v>
      </c>
      <c r="C1133" s="85" t="str" cm="1">
        <f t="array" ref="C1133">IFERROR(INDEX('03.Muestra'!$F$8:$F$42,SMALL(IF("Página Web"='03.Muestra'!$D$8:$D$42,ROW('03.Muestra'!$F$8:$F$42)-MIN(ROW('03.Muestra'!$D$8:$D$42))+1,""),ROW()-1120)),"")</f>
        <v>https://escueladesalud.comunidad.madrid/mod/page/view.php?id=6165</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ref="D1134:D1155" si="59">IF(AND(B1134&lt;&gt;"",C1134&lt;&gt;""),"N/T","")</f>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https://escueladesalud.comunidad.madrid</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Login</v>
      </c>
      <c r="C1160" s="85" t="str" cm="1">
        <f t="array" ref="C1160">IFERROR(INDEX('03.Muestra'!$F$8:$F$42,SMALL(IF("Página Web"='03.Muestra'!$D$8:$D$42,ROW('03.Muestra'!$F$8:$F$42)-MIN(ROW('03.Muestra'!$D$8:$D$42))+1,""),ROW()-1158)),"")</f>
        <v>https://escueladesalud.comunidad.madrid/login/index.php</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12</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Registro</v>
      </c>
      <c r="C1161" s="85" t="str" cm="1">
        <f t="array" ref="C1161">IFERROR(INDEX('03.Muestra'!$F$8:$F$42,SMALL(IF("Página Web"='03.Muestra'!$D$8:$D$42,ROW('03.Muestra'!$F$8:$F$42)-MIN(ROW('03.Muestra'!$D$8:$D$42))+1,""),ROW()-1158)),"")</f>
        <v>https://escueladesalud.comunidad.madrid/login/signup.php</v>
      </c>
      <c r="D1161" s="99" t="s">
        <v>93</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Política de Privacidad</v>
      </c>
      <c r="C1162" s="85" t="str" cm="1">
        <f t="array" ref="C1162">IFERROR(INDEX('03.Muestra'!$F$8:$F$42,SMALL(IF("Página Web"='03.Muestra'!$D$8:$D$42,ROW('03.Muestra'!$F$8:$F$42)-MIN(ROW('03.Muestra'!$D$8:$D$42))+1,""),ROW()-1158)),"")</f>
        <v>https://escueladesalud.comunidad.madrid/mod/page/view.php?id=96</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FAQs</v>
      </c>
      <c r="C1163" s="85" t="str" cm="1">
        <f t="array" ref="C1163">IFERROR(INDEX('03.Muestra'!$F$8:$F$42,SMALL(IF("Página Web"='03.Muestra'!$D$8:$D$42,ROW('03.Muestra'!$F$8:$F$42)-MIN(ROW('03.Muestra'!$D$8:$D$42))+1,""),ROW()-1158)),"")</f>
        <v>https://escueladesalud.comunidad.madrid/mod/page/view.php?id=97</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Contacto</v>
      </c>
      <c r="C1164" s="85" t="str" cm="1">
        <f t="array" ref="C1164">IFERROR(INDEX('03.Muestra'!$F$8:$F$42,SMALL(IF("Página Web"='03.Muestra'!$D$8:$D$42,ROW('03.Muestra'!$F$8:$F$42)-MIN(ROW('03.Muestra'!$D$8:$D$42))+1,""),ROW()-1158)),"")</f>
        <v>https://escueladesalud.comunidad.madrid/mod/page/view.php?id=98</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Política de Cookies</v>
      </c>
      <c r="C1165" s="85" t="str" cm="1">
        <f t="array" ref="C1165">IFERROR(INDEX('03.Muestra'!$F$8:$F$42,SMALL(IF("Página Web"='03.Muestra'!$D$8:$D$42,ROW('03.Muestra'!$F$8:$F$42)-MIN(ROW('03.Muestra'!$D$8:$D$42))+1,""),ROW()-1158)),"")</f>
        <v>https://escueladesalud.comunidad.madrid/mod/page/view.php?id=99</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Biblioteca</v>
      </c>
      <c r="C1166" s="85" t="str" cm="1">
        <f t="array" ref="C1166">IFERROR(INDEX('03.Muestra'!$F$8:$F$42,SMALL(IF("Página Web"='03.Muestra'!$D$8:$D$42,ROW('03.Muestra'!$F$8:$F$42)-MIN(ROW('03.Muestra'!$D$8:$D$42))+1,""),ROW()-1158)),"")</f>
        <v>https://escueladesalud.comunidad.madrid/mod/page/view.php?id=1038</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del Sitio</v>
      </c>
      <c r="C1167" s="85" t="str" cm="1">
        <f t="array" ref="C1167">IFERROR(INDEX('03.Muestra'!$F$8:$F$42,SMALL(IF("Página Web"='03.Muestra'!$D$8:$D$42,ROW('03.Muestra'!$F$8:$F$42)-MIN(ROW('03.Muestra'!$D$8:$D$42))+1,""),ROW()-1158)),"")</f>
        <v>https://escueladesalud.comunidad.madrid/mod/page/view.php?id=1468</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Landing page</v>
      </c>
      <c r="C1168" s="85" t="str" cm="1">
        <f t="array" ref="C1168">IFERROR(INDEX('03.Muestra'!$F$8:$F$42,SMALL(IF("Página Web"='03.Muestra'!$D$8:$D$42,ROW('03.Muestra'!$F$8:$F$42)-MIN(ROW('03.Muestra'!$D$8:$D$42))+1,""),ROW()-1158)),"")</f>
        <v>https://escueladesalud.comunidad.madrid/landing-page/900.html</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Categoría de curso</v>
      </c>
      <c r="C1169" s="85" t="str" cm="1">
        <f t="array" ref="C1169">IFERROR(INDEX('03.Muestra'!$F$8:$F$42,SMALL(IF("Página Web"='03.Muestra'!$D$8:$D$42,ROW('03.Muestra'!$F$8:$F$42)-MIN(ROW('03.Muestra'!$D$8:$D$42))+1,""),ROW()-1158)),"")</f>
        <v>https://escueladesalud.comunidad.madrid/course/index.php?categoryid=31</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Píldora formativa</v>
      </c>
      <c r="C1170" s="85" t="str" cm="1">
        <f t="array" ref="C1170">IFERROR(INDEX('03.Muestra'!$F$8:$F$42,SMALL(IF("Página Web"='03.Muestra'!$D$8:$D$42,ROW('03.Muestra'!$F$8:$F$42)-MIN(ROW('03.Muestra'!$D$8:$D$42))+1,""),ROW()-1158)),"")</f>
        <v>https://escueladesalud.comunidad.madrid/mod/resource/view.php?id=7021</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Declaración de accesibilidad</v>
      </c>
      <c r="C1171" s="85" t="str" cm="1">
        <f t="array" ref="C1171">IFERROR(INDEX('03.Muestra'!$F$8:$F$42,SMALL(IF("Página Web"='03.Muestra'!$D$8:$D$42,ROW('03.Muestra'!$F$8:$F$42)-MIN(ROW('03.Muestra'!$D$8:$D$42))+1,""),ROW()-1158)),"")</f>
        <v>https://escueladesalud.comunidad.madrid/mod/page/view.php?id=6165</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ref="D1172:D1193" si="61">IF(AND(B1172&lt;&gt;"",C1172&lt;&gt;""),"N/T","")</f>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https://escueladesalud.comunidad.madrid</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Login</v>
      </c>
      <c r="C1198" s="85" t="str" cm="1">
        <f t="array" ref="C1198">IFERROR(INDEX('03.Muestra'!$F$8:$F$42,SMALL(IF("Página Web"='03.Muestra'!$D$8:$D$42,ROW('03.Muestra'!$F$8:$F$42)-MIN(ROW('03.Muestra'!$D$8:$D$42))+1,""),ROW()-1196)),"")</f>
        <v>https://escueladesalud.comunidad.madrid/login/index.php</v>
      </c>
      <c r="D1198" s="99"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Registro</v>
      </c>
      <c r="C1199" s="85" t="str" cm="1">
        <f t="array" ref="C1199">IFERROR(INDEX('03.Muestra'!$F$8:$F$42,SMALL(IF("Página Web"='03.Muestra'!$D$8:$D$42,ROW('03.Muestra'!$F$8:$F$42)-MIN(ROW('03.Muestra'!$D$8:$D$42))+1,""),ROW()-1196)),"")</f>
        <v>https://escueladesalud.comunidad.madrid/login/signup.php</v>
      </c>
      <c r="D1199" s="99" t="s">
        <v>91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Política de Privacidad</v>
      </c>
      <c r="C1200" s="85" t="str" cm="1">
        <f t="array" ref="C1200">IFERROR(INDEX('03.Muestra'!$F$8:$F$42,SMALL(IF("Página Web"='03.Muestra'!$D$8:$D$42,ROW('03.Muestra'!$F$8:$F$42)-MIN(ROW('03.Muestra'!$D$8:$D$42))+1,""),ROW()-1196)),"")</f>
        <v>https://escueladesalud.comunidad.madrid/mod/page/view.php?id=96</v>
      </c>
      <c r="D1200" s="99" t="s">
        <v>91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FAQs</v>
      </c>
      <c r="C1201" s="85" t="str" cm="1">
        <f t="array" ref="C1201">IFERROR(INDEX('03.Muestra'!$F$8:$F$42,SMALL(IF("Página Web"='03.Muestra'!$D$8:$D$42,ROW('03.Muestra'!$F$8:$F$42)-MIN(ROW('03.Muestra'!$D$8:$D$42))+1,""),ROW()-1196)),"")</f>
        <v>https://escueladesalud.comunidad.madrid/mod/page/view.php?id=97</v>
      </c>
      <c r="D1201" s="99" t="s">
        <v>91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Contacto</v>
      </c>
      <c r="C1202" s="85" t="str" cm="1">
        <f t="array" ref="C1202">IFERROR(INDEX('03.Muestra'!$F$8:$F$42,SMALL(IF("Página Web"='03.Muestra'!$D$8:$D$42,ROW('03.Muestra'!$F$8:$F$42)-MIN(ROW('03.Muestra'!$D$8:$D$42))+1,""),ROW()-1196)),"")</f>
        <v>https://escueladesalud.comunidad.madrid/mod/page/view.php?id=98</v>
      </c>
      <c r="D1202" s="99" t="s">
        <v>91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Política de Cookies</v>
      </c>
      <c r="C1203" s="85" t="str" cm="1">
        <f t="array" ref="C1203">IFERROR(INDEX('03.Muestra'!$F$8:$F$42,SMALL(IF("Página Web"='03.Muestra'!$D$8:$D$42,ROW('03.Muestra'!$F$8:$F$42)-MIN(ROW('03.Muestra'!$D$8:$D$42))+1,""),ROW()-1196)),"")</f>
        <v>https://escueladesalud.comunidad.madrid/mod/page/view.php?id=99</v>
      </c>
      <c r="D1203" s="99" t="s">
        <v>91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Biblioteca</v>
      </c>
      <c r="C1204" s="85" t="str" cm="1">
        <f t="array" ref="C1204">IFERROR(INDEX('03.Muestra'!$F$8:$F$42,SMALL(IF("Página Web"='03.Muestra'!$D$8:$D$42,ROW('03.Muestra'!$F$8:$F$42)-MIN(ROW('03.Muestra'!$D$8:$D$42))+1,""),ROW()-1196)),"")</f>
        <v>https://escueladesalud.comunidad.madrid/mod/page/view.php?id=1038</v>
      </c>
      <c r="D1204" s="99" t="s">
        <v>91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del Sitio</v>
      </c>
      <c r="C1205" s="85" t="str" cm="1">
        <f t="array" ref="C1205">IFERROR(INDEX('03.Muestra'!$F$8:$F$42,SMALL(IF("Página Web"='03.Muestra'!$D$8:$D$42,ROW('03.Muestra'!$F$8:$F$42)-MIN(ROW('03.Muestra'!$D$8:$D$42))+1,""),ROW()-1196)),"")</f>
        <v>https://escueladesalud.comunidad.madrid/mod/page/view.php?id=1468</v>
      </c>
      <c r="D1205" s="99" t="s">
        <v>91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Landing page</v>
      </c>
      <c r="C1206" s="85" t="str" cm="1">
        <f t="array" ref="C1206">IFERROR(INDEX('03.Muestra'!$F$8:$F$42,SMALL(IF("Página Web"='03.Muestra'!$D$8:$D$42,ROW('03.Muestra'!$F$8:$F$42)-MIN(ROW('03.Muestra'!$D$8:$D$42))+1,""),ROW()-1196)),"")</f>
        <v>https://escueladesalud.comunidad.madrid/landing-page/900.html</v>
      </c>
      <c r="D1206" s="99" t="s">
        <v>91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Categoría de curso</v>
      </c>
      <c r="C1207" s="85" t="str" cm="1">
        <f t="array" ref="C1207">IFERROR(INDEX('03.Muestra'!$F$8:$F$42,SMALL(IF("Página Web"='03.Muestra'!$D$8:$D$42,ROW('03.Muestra'!$F$8:$F$42)-MIN(ROW('03.Muestra'!$D$8:$D$42))+1,""),ROW()-1196)),"")</f>
        <v>https://escueladesalud.comunidad.madrid/course/index.php?categoryid=31</v>
      </c>
      <c r="D1207" s="99" t="s">
        <v>91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Píldora formativa</v>
      </c>
      <c r="C1208" s="85" t="str" cm="1">
        <f t="array" ref="C1208">IFERROR(INDEX('03.Muestra'!$F$8:$F$42,SMALL(IF("Página Web"='03.Muestra'!$D$8:$D$42,ROW('03.Muestra'!$F$8:$F$42)-MIN(ROW('03.Muestra'!$D$8:$D$42))+1,""),ROW()-1196)),"")</f>
        <v>https://escueladesalud.comunidad.madrid/mod/resource/view.php?id=7021</v>
      </c>
      <c r="D1208" s="99" t="s">
        <v>93</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Declaración de accesibilidad</v>
      </c>
      <c r="C1209" s="85" t="str" cm="1">
        <f t="array" ref="C1209">IFERROR(INDEX('03.Muestra'!$F$8:$F$42,SMALL(IF("Página Web"='03.Muestra'!$D$8:$D$42,ROW('03.Muestra'!$F$8:$F$42)-MIN(ROW('03.Muestra'!$D$8:$D$42))+1,""),ROW()-1196)),"")</f>
        <v>https://escueladesalud.comunidad.madrid/mod/page/view.php?id=6165</v>
      </c>
      <c r="D1209" s="99" t="s">
        <v>91</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ref="D1210:D1231" si="63">IF(AND(B1210&lt;&gt;"",C1210&lt;&gt;""),"N/T","")</f>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https://escueladesalud.comunidad.madrid</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Login</v>
      </c>
      <c r="C1236" s="85" t="str" cm="1">
        <f t="array" ref="C1236">IFERROR(INDEX('03.Muestra'!$F$8:$F$42,SMALL(IF("Página Web"='03.Muestra'!$D$8:$D$42,ROW('03.Muestra'!$F$8:$F$42)-MIN(ROW('03.Muestra'!$D$8:$D$42))+1,""),ROW()-1234)),"")</f>
        <v>https://escueladesalud.comunidad.madrid/login/index.php</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13</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Registro</v>
      </c>
      <c r="C1237" s="85" t="str" cm="1">
        <f t="array" ref="C1237">IFERROR(INDEX('03.Muestra'!$F$8:$F$42,SMALL(IF("Página Web"='03.Muestra'!$D$8:$D$42,ROW('03.Muestra'!$F$8:$F$42)-MIN(ROW('03.Muestra'!$D$8:$D$42))+1,""),ROW()-1234)),"")</f>
        <v>https://escueladesalud.comunidad.madrid/login/signup.php</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Política de Privacidad</v>
      </c>
      <c r="C1238" s="85" t="str" cm="1">
        <f t="array" ref="C1238">IFERROR(INDEX('03.Muestra'!$F$8:$F$42,SMALL(IF("Página Web"='03.Muestra'!$D$8:$D$42,ROW('03.Muestra'!$F$8:$F$42)-MIN(ROW('03.Muestra'!$D$8:$D$42))+1,""),ROW()-1234)),"")</f>
        <v>https://escueladesalud.comunidad.madrid/mod/page/view.php?id=96</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FAQs</v>
      </c>
      <c r="C1239" s="85" t="str" cm="1">
        <f t="array" ref="C1239">IFERROR(INDEX('03.Muestra'!$F$8:$F$42,SMALL(IF("Página Web"='03.Muestra'!$D$8:$D$42,ROW('03.Muestra'!$F$8:$F$42)-MIN(ROW('03.Muestra'!$D$8:$D$42))+1,""),ROW()-1234)),"")</f>
        <v>https://escueladesalud.comunidad.madrid/mod/page/view.php?id=97</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Contacto</v>
      </c>
      <c r="C1240" s="85" t="str" cm="1">
        <f t="array" ref="C1240">IFERROR(INDEX('03.Muestra'!$F$8:$F$42,SMALL(IF("Página Web"='03.Muestra'!$D$8:$D$42,ROW('03.Muestra'!$F$8:$F$42)-MIN(ROW('03.Muestra'!$D$8:$D$42))+1,""),ROW()-1234)),"")</f>
        <v>https://escueladesalud.comunidad.madrid/mod/page/view.php?id=98</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Política de Cookies</v>
      </c>
      <c r="C1241" s="85" t="str" cm="1">
        <f t="array" ref="C1241">IFERROR(INDEX('03.Muestra'!$F$8:$F$42,SMALL(IF("Página Web"='03.Muestra'!$D$8:$D$42,ROW('03.Muestra'!$F$8:$F$42)-MIN(ROW('03.Muestra'!$D$8:$D$42))+1,""),ROW()-1234)),"")</f>
        <v>https://escueladesalud.comunidad.madrid/mod/page/view.php?id=99</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Biblioteca</v>
      </c>
      <c r="C1242" s="85" t="str" cm="1">
        <f t="array" ref="C1242">IFERROR(INDEX('03.Muestra'!$F$8:$F$42,SMALL(IF("Página Web"='03.Muestra'!$D$8:$D$42,ROW('03.Muestra'!$F$8:$F$42)-MIN(ROW('03.Muestra'!$D$8:$D$42))+1,""),ROW()-1234)),"")</f>
        <v>https://escueladesalud.comunidad.madrid/mod/page/view.php?id=1038</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del Sitio</v>
      </c>
      <c r="C1243" s="85" t="str" cm="1">
        <f t="array" ref="C1243">IFERROR(INDEX('03.Muestra'!$F$8:$F$42,SMALL(IF("Página Web"='03.Muestra'!$D$8:$D$42,ROW('03.Muestra'!$F$8:$F$42)-MIN(ROW('03.Muestra'!$D$8:$D$42))+1,""),ROW()-1234)),"")</f>
        <v>https://escueladesalud.comunidad.madrid/mod/page/view.php?id=1468</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Landing page</v>
      </c>
      <c r="C1244" s="85" t="str" cm="1">
        <f t="array" ref="C1244">IFERROR(INDEX('03.Muestra'!$F$8:$F$42,SMALL(IF("Página Web"='03.Muestra'!$D$8:$D$42,ROW('03.Muestra'!$F$8:$F$42)-MIN(ROW('03.Muestra'!$D$8:$D$42))+1,""),ROW()-1234)),"")</f>
        <v>https://escueladesalud.comunidad.madrid/landing-page/900.html</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Categoría de curso</v>
      </c>
      <c r="C1245" s="85" t="str" cm="1">
        <f t="array" ref="C1245">IFERROR(INDEX('03.Muestra'!$F$8:$F$42,SMALL(IF("Página Web"='03.Muestra'!$D$8:$D$42,ROW('03.Muestra'!$F$8:$F$42)-MIN(ROW('03.Muestra'!$D$8:$D$42))+1,""),ROW()-1234)),"")</f>
        <v>https://escueladesalud.comunidad.madrid/course/index.php?categoryid=31</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Píldora formativa</v>
      </c>
      <c r="C1246" s="85" t="str" cm="1">
        <f t="array" ref="C1246">IFERROR(INDEX('03.Muestra'!$F$8:$F$42,SMALL(IF("Página Web"='03.Muestra'!$D$8:$D$42,ROW('03.Muestra'!$F$8:$F$42)-MIN(ROW('03.Muestra'!$D$8:$D$42))+1,""),ROW()-1234)),"")</f>
        <v>https://escueladesalud.comunidad.madrid/mod/resource/view.php?id=7021</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Declaración de accesibilidad</v>
      </c>
      <c r="C1247" s="85" t="str" cm="1">
        <f t="array" ref="C1247">IFERROR(INDEX('03.Muestra'!$F$8:$F$42,SMALL(IF("Página Web"='03.Muestra'!$D$8:$D$42,ROW('03.Muestra'!$F$8:$F$42)-MIN(ROW('03.Muestra'!$D$8:$D$42))+1,""),ROW()-1234)),"")</f>
        <v>https://escueladesalud.comunidad.madrid/mod/page/view.php?id=6165</v>
      </c>
      <c r="D1247" s="99" t="s">
        <v>103</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ref="D1248:D1269" si="65">IF(AND(B1248&lt;&gt;"",C1248&lt;&gt;""),"N/T","")</f>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https://escueladesalud.comunidad.madrid</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Login</v>
      </c>
      <c r="C1274" s="85" t="str" cm="1">
        <f t="array" ref="C1274">IFERROR(INDEX('03.Muestra'!$F$8:$F$42,SMALL(IF("Página Web"='03.Muestra'!$D$8:$D$42,ROW('03.Muestra'!$F$8:$F$42)-MIN(ROW('03.Muestra'!$D$8:$D$42))+1,""),ROW()-1272)),"")</f>
        <v>https://escueladesalud.comunidad.madrid/login/index.php</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13</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Registro</v>
      </c>
      <c r="C1275" s="85" t="str" cm="1">
        <f t="array" ref="C1275">IFERROR(INDEX('03.Muestra'!$F$8:$F$42,SMALL(IF("Página Web"='03.Muestra'!$D$8:$D$42,ROW('03.Muestra'!$F$8:$F$42)-MIN(ROW('03.Muestra'!$D$8:$D$42))+1,""),ROW()-1272)),"")</f>
        <v>https://escueladesalud.comunidad.madrid/login/signup.php</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Política de Privacidad</v>
      </c>
      <c r="C1276" s="85" t="str" cm="1">
        <f t="array" ref="C1276">IFERROR(INDEX('03.Muestra'!$F$8:$F$42,SMALL(IF("Página Web"='03.Muestra'!$D$8:$D$42,ROW('03.Muestra'!$F$8:$F$42)-MIN(ROW('03.Muestra'!$D$8:$D$42))+1,""),ROW()-1272)),"")</f>
        <v>https://escueladesalud.comunidad.madrid/mod/page/view.php?id=96</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FAQs</v>
      </c>
      <c r="C1277" s="85" t="str" cm="1">
        <f t="array" ref="C1277">IFERROR(INDEX('03.Muestra'!$F$8:$F$42,SMALL(IF("Página Web"='03.Muestra'!$D$8:$D$42,ROW('03.Muestra'!$F$8:$F$42)-MIN(ROW('03.Muestra'!$D$8:$D$42))+1,""),ROW()-1272)),"")</f>
        <v>https://escueladesalud.comunidad.madrid/mod/page/view.php?id=97</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Contacto</v>
      </c>
      <c r="C1278" s="85" t="str" cm="1">
        <f t="array" ref="C1278">IFERROR(INDEX('03.Muestra'!$F$8:$F$42,SMALL(IF("Página Web"='03.Muestra'!$D$8:$D$42,ROW('03.Muestra'!$F$8:$F$42)-MIN(ROW('03.Muestra'!$D$8:$D$42))+1,""),ROW()-1272)),"")</f>
        <v>https://escueladesalud.comunidad.madrid/mod/page/view.php?id=98</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Política de Cookies</v>
      </c>
      <c r="C1279" s="85" t="str" cm="1">
        <f t="array" ref="C1279">IFERROR(INDEX('03.Muestra'!$F$8:$F$42,SMALL(IF("Página Web"='03.Muestra'!$D$8:$D$42,ROW('03.Muestra'!$F$8:$F$42)-MIN(ROW('03.Muestra'!$D$8:$D$42))+1,""),ROW()-1272)),"")</f>
        <v>https://escueladesalud.comunidad.madrid/mod/page/view.php?id=99</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Biblioteca</v>
      </c>
      <c r="C1280" s="85" t="str" cm="1">
        <f t="array" ref="C1280">IFERROR(INDEX('03.Muestra'!$F$8:$F$42,SMALL(IF("Página Web"='03.Muestra'!$D$8:$D$42,ROW('03.Muestra'!$F$8:$F$42)-MIN(ROW('03.Muestra'!$D$8:$D$42))+1,""),ROW()-1272)),"")</f>
        <v>https://escueladesalud.comunidad.madrid/mod/page/view.php?id=1038</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del Sitio</v>
      </c>
      <c r="C1281" s="85" t="str" cm="1">
        <f t="array" ref="C1281">IFERROR(INDEX('03.Muestra'!$F$8:$F$42,SMALL(IF("Página Web"='03.Muestra'!$D$8:$D$42,ROW('03.Muestra'!$F$8:$F$42)-MIN(ROW('03.Muestra'!$D$8:$D$42))+1,""),ROW()-1272)),"")</f>
        <v>https://escueladesalud.comunidad.madrid/mod/page/view.php?id=1468</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Landing page</v>
      </c>
      <c r="C1282" s="85" t="str" cm="1">
        <f t="array" ref="C1282">IFERROR(INDEX('03.Muestra'!$F$8:$F$42,SMALL(IF("Página Web"='03.Muestra'!$D$8:$D$42,ROW('03.Muestra'!$F$8:$F$42)-MIN(ROW('03.Muestra'!$D$8:$D$42))+1,""),ROW()-1272)),"")</f>
        <v>https://escueladesalud.comunidad.madrid/landing-page/900.html</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Categoría de curso</v>
      </c>
      <c r="C1283" s="85" t="str" cm="1">
        <f t="array" ref="C1283">IFERROR(INDEX('03.Muestra'!$F$8:$F$42,SMALL(IF("Página Web"='03.Muestra'!$D$8:$D$42,ROW('03.Muestra'!$F$8:$F$42)-MIN(ROW('03.Muestra'!$D$8:$D$42))+1,""),ROW()-1272)),"")</f>
        <v>https://escueladesalud.comunidad.madrid/course/index.php?categoryid=31</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Píldora formativa</v>
      </c>
      <c r="C1284" s="85" t="str" cm="1">
        <f t="array" ref="C1284">IFERROR(INDEX('03.Muestra'!$F$8:$F$42,SMALL(IF("Página Web"='03.Muestra'!$D$8:$D$42,ROW('03.Muestra'!$F$8:$F$42)-MIN(ROW('03.Muestra'!$D$8:$D$42))+1,""),ROW()-1272)),"")</f>
        <v>https://escueladesalud.comunidad.madrid/mod/resource/view.php?id=7021</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Declaración de accesibilidad</v>
      </c>
      <c r="C1285" s="85" t="str" cm="1">
        <f t="array" ref="C1285">IFERROR(INDEX('03.Muestra'!$F$8:$F$42,SMALL(IF("Página Web"='03.Muestra'!$D$8:$D$42,ROW('03.Muestra'!$F$8:$F$42)-MIN(ROW('03.Muestra'!$D$8:$D$42))+1,""),ROW()-1272)),"")</f>
        <v>https://escueladesalud.comunidad.madrid/mod/page/view.php?id=6165</v>
      </c>
      <c r="D1285" s="99" t="s">
        <v>91</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ref="D1286:D1307" si="67">IF(AND(B1286&lt;&gt;"",C1286&lt;&gt;""),"N/T","")</f>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https://escueladesalud.comunidad.madrid</v>
      </c>
      <c r="D1311" s="99" t="s">
        <v>93</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Login</v>
      </c>
      <c r="C1312" s="85" t="str" cm="1">
        <f t="array" ref="C1312">IFERROR(INDEX('03.Muestra'!$F$8:$F$42,SMALL(IF("Página Web"='03.Muestra'!$D$8:$D$42,ROW('03.Muestra'!$F$8:$F$42)-MIN(ROW('03.Muestra'!$D$8:$D$42))+1,""),ROW()-1310)),"")</f>
        <v>https://escueladesalud.comunidad.madrid/login/index.php</v>
      </c>
      <c r="D1312" s="99" t="s">
        <v>93</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13</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Registro</v>
      </c>
      <c r="C1313" s="85" t="str" cm="1">
        <f t="array" ref="C1313">IFERROR(INDEX('03.Muestra'!$F$8:$F$42,SMALL(IF("Página Web"='03.Muestra'!$D$8:$D$42,ROW('03.Muestra'!$F$8:$F$42)-MIN(ROW('03.Muestra'!$D$8:$D$42))+1,""),ROW()-1310)),"")</f>
        <v>https://escueladesalud.comunidad.madrid/login/signup.php</v>
      </c>
      <c r="D1313" s="99" t="s">
        <v>93</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Política de Privacidad</v>
      </c>
      <c r="C1314" s="85" t="str" cm="1">
        <f t="array" ref="C1314">IFERROR(INDEX('03.Muestra'!$F$8:$F$42,SMALL(IF("Página Web"='03.Muestra'!$D$8:$D$42,ROW('03.Muestra'!$F$8:$F$42)-MIN(ROW('03.Muestra'!$D$8:$D$42))+1,""),ROW()-1310)),"")</f>
        <v>https://escueladesalud.comunidad.madrid/mod/page/view.php?id=96</v>
      </c>
      <c r="D1314" s="99" t="s">
        <v>93</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FAQs</v>
      </c>
      <c r="C1315" s="85" t="str" cm="1">
        <f t="array" ref="C1315">IFERROR(INDEX('03.Muestra'!$F$8:$F$42,SMALL(IF("Página Web"='03.Muestra'!$D$8:$D$42,ROW('03.Muestra'!$F$8:$F$42)-MIN(ROW('03.Muestra'!$D$8:$D$42))+1,""),ROW()-1310)),"")</f>
        <v>https://escueladesalud.comunidad.madrid/mod/page/view.php?id=97</v>
      </c>
      <c r="D1315" s="99" t="s">
        <v>93</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Contacto</v>
      </c>
      <c r="C1316" s="85" t="str" cm="1">
        <f t="array" ref="C1316">IFERROR(INDEX('03.Muestra'!$F$8:$F$42,SMALL(IF("Página Web"='03.Muestra'!$D$8:$D$42,ROW('03.Muestra'!$F$8:$F$42)-MIN(ROW('03.Muestra'!$D$8:$D$42))+1,""),ROW()-1310)),"")</f>
        <v>https://escueladesalud.comunidad.madrid/mod/page/view.php?id=98</v>
      </c>
      <c r="D1316" s="99" t="s">
        <v>93</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Política de Cookies</v>
      </c>
      <c r="C1317" s="85" t="str" cm="1">
        <f t="array" ref="C1317">IFERROR(INDEX('03.Muestra'!$F$8:$F$42,SMALL(IF("Página Web"='03.Muestra'!$D$8:$D$42,ROW('03.Muestra'!$F$8:$F$42)-MIN(ROW('03.Muestra'!$D$8:$D$42))+1,""),ROW()-1310)),"")</f>
        <v>https://escueladesalud.comunidad.madrid/mod/page/view.php?id=99</v>
      </c>
      <c r="D1317" s="99" t="s">
        <v>93</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Biblioteca</v>
      </c>
      <c r="C1318" s="85" t="str" cm="1">
        <f t="array" ref="C1318">IFERROR(INDEX('03.Muestra'!$F$8:$F$42,SMALL(IF("Página Web"='03.Muestra'!$D$8:$D$42,ROW('03.Muestra'!$F$8:$F$42)-MIN(ROW('03.Muestra'!$D$8:$D$42))+1,""),ROW()-1310)),"")</f>
        <v>https://escueladesalud.comunidad.madrid/mod/page/view.php?id=1038</v>
      </c>
      <c r="D1318" s="99" t="s">
        <v>93</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del Sitio</v>
      </c>
      <c r="C1319" s="85" t="str" cm="1">
        <f t="array" ref="C1319">IFERROR(INDEX('03.Muestra'!$F$8:$F$42,SMALL(IF("Página Web"='03.Muestra'!$D$8:$D$42,ROW('03.Muestra'!$F$8:$F$42)-MIN(ROW('03.Muestra'!$D$8:$D$42))+1,""),ROW()-1310)),"")</f>
        <v>https://escueladesalud.comunidad.madrid/mod/page/view.php?id=1468</v>
      </c>
      <c r="D1319" s="99" t="s">
        <v>93</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Landing page</v>
      </c>
      <c r="C1320" s="85" t="str" cm="1">
        <f t="array" ref="C1320">IFERROR(INDEX('03.Muestra'!$F$8:$F$42,SMALL(IF("Página Web"='03.Muestra'!$D$8:$D$42,ROW('03.Muestra'!$F$8:$F$42)-MIN(ROW('03.Muestra'!$D$8:$D$42))+1,""),ROW()-1310)),"")</f>
        <v>https://escueladesalud.comunidad.madrid/landing-page/900.html</v>
      </c>
      <c r="D1320" s="99" t="s">
        <v>93</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Categoría de curso</v>
      </c>
      <c r="C1321" s="85" t="str" cm="1">
        <f t="array" ref="C1321">IFERROR(INDEX('03.Muestra'!$F$8:$F$42,SMALL(IF("Página Web"='03.Muestra'!$D$8:$D$42,ROW('03.Muestra'!$F$8:$F$42)-MIN(ROW('03.Muestra'!$D$8:$D$42))+1,""),ROW()-1310)),"")</f>
        <v>https://escueladesalud.comunidad.madrid/course/index.php?categoryid=31</v>
      </c>
      <c r="D1321" s="99" t="s">
        <v>93</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Píldora formativa</v>
      </c>
      <c r="C1322" s="85" t="str" cm="1">
        <f t="array" ref="C1322">IFERROR(INDEX('03.Muestra'!$F$8:$F$42,SMALL(IF("Página Web"='03.Muestra'!$D$8:$D$42,ROW('03.Muestra'!$F$8:$F$42)-MIN(ROW('03.Muestra'!$D$8:$D$42))+1,""),ROW()-1310)),"")</f>
        <v>https://escueladesalud.comunidad.madrid/mod/resource/view.php?id=7021</v>
      </c>
      <c r="D1322" s="99" t="s">
        <v>93</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Declaración de accesibilidad</v>
      </c>
      <c r="C1323" s="85" t="str" cm="1">
        <f t="array" ref="C1323">IFERROR(INDEX('03.Muestra'!$F$8:$F$42,SMALL(IF("Página Web"='03.Muestra'!$D$8:$D$42,ROW('03.Muestra'!$F$8:$F$42)-MIN(ROW('03.Muestra'!$D$8:$D$42))+1,""),ROW()-1310)),"")</f>
        <v>https://escueladesalud.comunidad.madrid/mod/page/view.php?id=6165</v>
      </c>
      <c r="D1323" s="99" t="s">
        <v>93</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ref="D1324:D1345" si="69">IF(AND(B1324&lt;&gt;"",C1324&lt;&gt;""),"N/T","")</f>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https://escueladesalud.comunidad.madrid</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Login</v>
      </c>
      <c r="C1350" s="85" t="str" cm="1">
        <f t="array" ref="C1350">IFERROR(INDEX('03.Muestra'!$F$8:$F$42,SMALL(IF("Página Web"='03.Muestra'!$D$8:$D$42,ROW('03.Muestra'!$F$8:$F$42)-MIN(ROW('03.Muestra'!$D$8:$D$42))+1,""),ROW()-1348)),"")</f>
        <v>https://escueladesalud.comunidad.madrid/login/index.php</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13</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Registro</v>
      </c>
      <c r="C1351" s="85" t="str" cm="1">
        <f t="array" ref="C1351">IFERROR(INDEX('03.Muestra'!$F$8:$F$42,SMALL(IF("Página Web"='03.Muestra'!$D$8:$D$42,ROW('03.Muestra'!$F$8:$F$42)-MIN(ROW('03.Muestra'!$D$8:$D$42))+1,""),ROW()-1348)),"")</f>
        <v>https://escueladesalud.comunidad.madrid/login/signup.php</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Política de Privacidad</v>
      </c>
      <c r="C1352" s="85" t="str" cm="1">
        <f t="array" ref="C1352">IFERROR(INDEX('03.Muestra'!$F$8:$F$42,SMALL(IF("Página Web"='03.Muestra'!$D$8:$D$42,ROW('03.Muestra'!$F$8:$F$42)-MIN(ROW('03.Muestra'!$D$8:$D$42))+1,""),ROW()-1348)),"")</f>
        <v>https://escueladesalud.comunidad.madrid/mod/page/view.php?id=96</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FAQs</v>
      </c>
      <c r="C1353" s="85" t="str" cm="1">
        <f t="array" ref="C1353">IFERROR(INDEX('03.Muestra'!$F$8:$F$42,SMALL(IF("Página Web"='03.Muestra'!$D$8:$D$42,ROW('03.Muestra'!$F$8:$F$42)-MIN(ROW('03.Muestra'!$D$8:$D$42))+1,""),ROW()-1348)),"")</f>
        <v>https://escueladesalud.comunidad.madrid/mod/page/view.php?id=97</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Contacto</v>
      </c>
      <c r="C1354" s="85" t="str" cm="1">
        <f t="array" ref="C1354">IFERROR(INDEX('03.Muestra'!$F$8:$F$42,SMALL(IF("Página Web"='03.Muestra'!$D$8:$D$42,ROW('03.Muestra'!$F$8:$F$42)-MIN(ROW('03.Muestra'!$D$8:$D$42))+1,""),ROW()-1348)),"")</f>
        <v>https://escueladesalud.comunidad.madrid/mod/page/view.php?id=98</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Política de Cookies</v>
      </c>
      <c r="C1355" s="85" t="str" cm="1">
        <f t="array" ref="C1355">IFERROR(INDEX('03.Muestra'!$F$8:$F$42,SMALL(IF("Página Web"='03.Muestra'!$D$8:$D$42,ROW('03.Muestra'!$F$8:$F$42)-MIN(ROW('03.Muestra'!$D$8:$D$42))+1,""),ROW()-1348)),"")</f>
        <v>https://escueladesalud.comunidad.madrid/mod/page/view.php?id=99</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Biblioteca</v>
      </c>
      <c r="C1356" s="85" t="str" cm="1">
        <f t="array" ref="C1356">IFERROR(INDEX('03.Muestra'!$F$8:$F$42,SMALL(IF("Página Web"='03.Muestra'!$D$8:$D$42,ROW('03.Muestra'!$F$8:$F$42)-MIN(ROW('03.Muestra'!$D$8:$D$42))+1,""),ROW()-1348)),"")</f>
        <v>https://escueladesalud.comunidad.madrid/mod/page/view.php?id=1038</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del Sitio</v>
      </c>
      <c r="C1357" s="85" t="str" cm="1">
        <f t="array" ref="C1357">IFERROR(INDEX('03.Muestra'!$F$8:$F$42,SMALL(IF("Página Web"='03.Muestra'!$D$8:$D$42,ROW('03.Muestra'!$F$8:$F$42)-MIN(ROW('03.Muestra'!$D$8:$D$42))+1,""),ROW()-1348)),"")</f>
        <v>https://escueladesalud.comunidad.madrid/mod/page/view.php?id=1468</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Landing page</v>
      </c>
      <c r="C1358" s="85" t="str" cm="1">
        <f t="array" ref="C1358">IFERROR(INDEX('03.Muestra'!$F$8:$F$42,SMALL(IF("Página Web"='03.Muestra'!$D$8:$D$42,ROW('03.Muestra'!$F$8:$F$42)-MIN(ROW('03.Muestra'!$D$8:$D$42))+1,""),ROW()-1348)),"")</f>
        <v>https://escueladesalud.comunidad.madrid/landing-page/900.html</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Categoría de curso</v>
      </c>
      <c r="C1359" s="85" t="str" cm="1">
        <f t="array" ref="C1359">IFERROR(INDEX('03.Muestra'!$F$8:$F$42,SMALL(IF("Página Web"='03.Muestra'!$D$8:$D$42,ROW('03.Muestra'!$F$8:$F$42)-MIN(ROW('03.Muestra'!$D$8:$D$42))+1,""),ROW()-1348)),"")</f>
        <v>https://escueladesalud.comunidad.madrid/course/index.php?categoryid=31</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Píldora formativa</v>
      </c>
      <c r="C1360" s="85" t="str" cm="1">
        <f t="array" ref="C1360">IFERROR(INDEX('03.Muestra'!$F$8:$F$42,SMALL(IF("Página Web"='03.Muestra'!$D$8:$D$42,ROW('03.Muestra'!$F$8:$F$42)-MIN(ROW('03.Muestra'!$D$8:$D$42))+1,""),ROW()-1348)),"")</f>
        <v>https://escueladesalud.comunidad.madrid/mod/resource/view.php?id=7021</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Declaración de accesibilidad</v>
      </c>
      <c r="C1361" s="85" t="str" cm="1">
        <f t="array" ref="C1361">IFERROR(INDEX('03.Muestra'!$F$8:$F$42,SMALL(IF("Página Web"='03.Muestra'!$D$8:$D$42,ROW('03.Muestra'!$F$8:$F$42)-MIN(ROW('03.Muestra'!$D$8:$D$42))+1,""),ROW()-1348)),"")</f>
        <v>https://escueladesalud.comunidad.madrid/mod/page/view.php?id=6165</v>
      </c>
      <c r="D1361" s="99" t="s">
        <v>103</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ref="D1362:D1383" si="71">IF(AND(B1362&lt;&gt;"",C1362&lt;&gt;""),"N/T","")</f>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https://escueladesalud.comunidad.madrid</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Login</v>
      </c>
      <c r="C1388" s="85" t="str" cm="1">
        <f t="array" ref="C1388">IFERROR(INDEX('03.Muestra'!$F$8:$F$42,SMALL(IF("Página Web"='03.Muestra'!$D$8:$D$42,ROW('03.Muestra'!$F$8:$F$42)-MIN(ROW('03.Muestra'!$D$8:$D$42))+1,""),ROW()-1386)),"")</f>
        <v>https://escueladesalud.comunidad.madrid/login/index.php</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13</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Registro</v>
      </c>
      <c r="C1389" s="85" t="str" cm="1">
        <f t="array" ref="C1389">IFERROR(INDEX('03.Muestra'!$F$8:$F$42,SMALL(IF("Página Web"='03.Muestra'!$D$8:$D$42,ROW('03.Muestra'!$F$8:$F$42)-MIN(ROW('03.Muestra'!$D$8:$D$42))+1,""),ROW()-1386)),"")</f>
        <v>https://escueladesalud.comunidad.madrid/login/signup.php</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Política de Privacidad</v>
      </c>
      <c r="C1390" s="85" t="str" cm="1">
        <f t="array" ref="C1390">IFERROR(INDEX('03.Muestra'!$F$8:$F$42,SMALL(IF("Página Web"='03.Muestra'!$D$8:$D$42,ROW('03.Muestra'!$F$8:$F$42)-MIN(ROW('03.Muestra'!$D$8:$D$42))+1,""),ROW()-1386)),"")</f>
        <v>https://escueladesalud.comunidad.madrid/mod/page/view.php?id=96</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FAQs</v>
      </c>
      <c r="C1391" s="85" t="str" cm="1">
        <f t="array" ref="C1391">IFERROR(INDEX('03.Muestra'!$F$8:$F$42,SMALL(IF("Página Web"='03.Muestra'!$D$8:$D$42,ROW('03.Muestra'!$F$8:$F$42)-MIN(ROW('03.Muestra'!$D$8:$D$42))+1,""),ROW()-1386)),"")</f>
        <v>https://escueladesalud.comunidad.madrid/mod/page/view.php?id=97</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Contacto</v>
      </c>
      <c r="C1392" s="85" t="str" cm="1">
        <f t="array" ref="C1392">IFERROR(INDEX('03.Muestra'!$F$8:$F$42,SMALL(IF("Página Web"='03.Muestra'!$D$8:$D$42,ROW('03.Muestra'!$F$8:$F$42)-MIN(ROW('03.Muestra'!$D$8:$D$42))+1,""),ROW()-1386)),"")</f>
        <v>https://escueladesalud.comunidad.madrid/mod/page/view.php?id=98</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Política de Cookies</v>
      </c>
      <c r="C1393" s="85" t="str" cm="1">
        <f t="array" ref="C1393">IFERROR(INDEX('03.Muestra'!$F$8:$F$42,SMALL(IF("Página Web"='03.Muestra'!$D$8:$D$42,ROW('03.Muestra'!$F$8:$F$42)-MIN(ROW('03.Muestra'!$D$8:$D$42))+1,""),ROW()-1386)),"")</f>
        <v>https://escueladesalud.comunidad.madrid/mod/page/view.php?id=99</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Biblioteca</v>
      </c>
      <c r="C1394" s="85" t="str" cm="1">
        <f t="array" ref="C1394">IFERROR(INDEX('03.Muestra'!$F$8:$F$42,SMALL(IF("Página Web"='03.Muestra'!$D$8:$D$42,ROW('03.Muestra'!$F$8:$F$42)-MIN(ROW('03.Muestra'!$D$8:$D$42))+1,""),ROW()-1386)),"")</f>
        <v>https://escueladesalud.comunidad.madrid/mod/page/view.php?id=1038</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del Sitio</v>
      </c>
      <c r="C1395" s="85" t="str" cm="1">
        <f t="array" ref="C1395">IFERROR(INDEX('03.Muestra'!$F$8:$F$42,SMALL(IF("Página Web"='03.Muestra'!$D$8:$D$42,ROW('03.Muestra'!$F$8:$F$42)-MIN(ROW('03.Muestra'!$D$8:$D$42))+1,""),ROW()-1386)),"")</f>
        <v>https://escueladesalud.comunidad.madrid/mod/page/view.php?id=1468</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Landing page</v>
      </c>
      <c r="C1396" s="85" t="str" cm="1">
        <f t="array" ref="C1396">IFERROR(INDEX('03.Muestra'!$F$8:$F$42,SMALL(IF("Página Web"='03.Muestra'!$D$8:$D$42,ROW('03.Muestra'!$F$8:$F$42)-MIN(ROW('03.Muestra'!$D$8:$D$42))+1,""),ROW()-1386)),"")</f>
        <v>https://escueladesalud.comunidad.madrid/landing-page/900.html</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Categoría de curso</v>
      </c>
      <c r="C1397" s="85" t="str" cm="1">
        <f t="array" ref="C1397">IFERROR(INDEX('03.Muestra'!$F$8:$F$42,SMALL(IF("Página Web"='03.Muestra'!$D$8:$D$42,ROW('03.Muestra'!$F$8:$F$42)-MIN(ROW('03.Muestra'!$D$8:$D$42))+1,""),ROW()-1386)),"")</f>
        <v>https://escueladesalud.comunidad.madrid/course/index.php?categoryid=31</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Píldora formativa</v>
      </c>
      <c r="C1398" s="85" t="str" cm="1">
        <f t="array" ref="C1398">IFERROR(INDEX('03.Muestra'!$F$8:$F$42,SMALL(IF("Página Web"='03.Muestra'!$D$8:$D$42,ROW('03.Muestra'!$F$8:$F$42)-MIN(ROW('03.Muestra'!$D$8:$D$42))+1,""),ROW()-1386)),"")</f>
        <v>https://escueladesalud.comunidad.madrid/mod/resource/view.php?id=7021</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Declaración de accesibilidad</v>
      </c>
      <c r="C1399" s="85" t="str" cm="1">
        <f t="array" ref="C1399">IFERROR(INDEX('03.Muestra'!$F$8:$F$42,SMALL(IF("Página Web"='03.Muestra'!$D$8:$D$42,ROW('03.Muestra'!$F$8:$F$42)-MIN(ROW('03.Muestra'!$D$8:$D$42))+1,""),ROW()-1386)),"")</f>
        <v>https://escueladesalud.comunidad.madrid/mod/page/view.php?id=6165</v>
      </c>
      <c r="D1399" s="99" t="s">
        <v>91</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ref="D1400:D1421" si="73">IF(AND(B1400&lt;&gt;"",C1400&lt;&gt;""),"N/T","")</f>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https://escueladesalud.comunidad.madrid</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Login</v>
      </c>
      <c r="C1426" s="85" t="str" cm="1">
        <f t="array" ref="C1426">IFERROR(INDEX('03.Muestra'!$F$8:$F$42,SMALL(IF("Página Web"='03.Muestra'!$D$8:$D$42,ROW('03.Muestra'!$F$8:$F$42)-MIN(ROW('03.Muestra'!$D$8:$D$42))+1,""),ROW()-1424)),"")</f>
        <v>https://escueladesalud.comunidad.madrid/login/index.php</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13</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Registro</v>
      </c>
      <c r="C1427" s="85" t="str" cm="1">
        <f t="array" ref="C1427">IFERROR(INDEX('03.Muestra'!$F$8:$F$42,SMALL(IF("Página Web"='03.Muestra'!$D$8:$D$42,ROW('03.Muestra'!$F$8:$F$42)-MIN(ROW('03.Muestra'!$D$8:$D$42))+1,""),ROW()-1424)),"")</f>
        <v>https://escueladesalud.comunidad.madrid/login/signup.php</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Política de Privacidad</v>
      </c>
      <c r="C1428" s="85" t="str" cm="1">
        <f t="array" ref="C1428">IFERROR(INDEX('03.Muestra'!$F$8:$F$42,SMALL(IF("Página Web"='03.Muestra'!$D$8:$D$42,ROW('03.Muestra'!$F$8:$F$42)-MIN(ROW('03.Muestra'!$D$8:$D$42))+1,""),ROW()-1424)),"")</f>
        <v>https://escueladesalud.comunidad.madrid/mod/page/view.php?id=96</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FAQs</v>
      </c>
      <c r="C1429" s="85" t="str" cm="1">
        <f t="array" ref="C1429">IFERROR(INDEX('03.Muestra'!$F$8:$F$42,SMALL(IF("Página Web"='03.Muestra'!$D$8:$D$42,ROW('03.Muestra'!$F$8:$F$42)-MIN(ROW('03.Muestra'!$D$8:$D$42))+1,""),ROW()-1424)),"")</f>
        <v>https://escueladesalud.comunidad.madrid/mod/page/view.php?id=97</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Contacto</v>
      </c>
      <c r="C1430" s="85" t="str" cm="1">
        <f t="array" ref="C1430">IFERROR(INDEX('03.Muestra'!$F$8:$F$42,SMALL(IF("Página Web"='03.Muestra'!$D$8:$D$42,ROW('03.Muestra'!$F$8:$F$42)-MIN(ROW('03.Muestra'!$D$8:$D$42))+1,""),ROW()-1424)),"")</f>
        <v>https://escueladesalud.comunidad.madrid/mod/page/view.php?id=98</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Política de Cookies</v>
      </c>
      <c r="C1431" s="85" t="str" cm="1">
        <f t="array" ref="C1431">IFERROR(INDEX('03.Muestra'!$F$8:$F$42,SMALL(IF("Página Web"='03.Muestra'!$D$8:$D$42,ROW('03.Muestra'!$F$8:$F$42)-MIN(ROW('03.Muestra'!$D$8:$D$42))+1,""),ROW()-1424)),"")</f>
        <v>https://escueladesalud.comunidad.madrid/mod/page/view.php?id=99</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Biblioteca</v>
      </c>
      <c r="C1432" s="85" t="str" cm="1">
        <f t="array" ref="C1432">IFERROR(INDEX('03.Muestra'!$F$8:$F$42,SMALL(IF("Página Web"='03.Muestra'!$D$8:$D$42,ROW('03.Muestra'!$F$8:$F$42)-MIN(ROW('03.Muestra'!$D$8:$D$42))+1,""),ROW()-1424)),"")</f>
        <v>https://escueladesalud.comunidad.madrid/mod/page/view.php?id=1038</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del Sitio</v>
      </c>
      <c r="C1433" s="85" t="str" cm="1">
        <f t="array" ref="C1433">IFERROR(INDEX('03.Muestra'!$F$8:$F$42,SMALL(IF("Página Web"='03.Muestra'!$D$8:$D$42,ROW('03.Muestra'!$F$8:$F$42)-MIN(ROW('03.Muestra'!$D$8:$D$42))+1,""),ROW()-1424)),"")</f>
        <v>https://escueladesalud.comunidad.madrid/mod/page/view.php?id=1468</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Landing page</v>
      </c>
      <c r="C1434" s="85" t="str" cm="1">
        <f t="array" ref="C1434">IFERROR(INDEX('03.Muestra'!$F$8:$F$42,SMALL(IF("Página Web"='03.Muestra'!$D$8:$D$42,ROW('03.Muestra'!$F$8:$F$42)-MIN(ROW('03.Muestra'!$D$8:$D$42))+1,""),ROW()-1424)),"")</f>
        <v>https://escueladesalud.comunidad.madrid/landing-page/900.html</v>
      </c>
      <c r="D1434" s="99" t="s">
        <v>103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Categoría de curso</v>
      </c>
      <c r="C1435" s="85" t="str" cm="1">
        <f t="array" ref="C1435">IFERROR(INDEX('03.Muestra'!$F$8:$F$42,SMALL(IF("Página Web"='03.Muestra'!$D$8:$D$42,ROW('03.Muestra'!$F$8:$F$42)-MIN(ROW('03.Muestra'!$D$8:$D$42))+1,""),ROW()-1424)),"")</f>
        <v>https://escueladesalud.comunidad.madrid/course/index.php?categoryid=31</v>
      </c>
      <c r="D1435" s="99" t="s">
        <v>103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Píldora formativa</v>
      </c>
      <c r="C1436" s="85" t="str" cm="1">
        <f t="array" ref="C1436">IFERROR(INDEX('03.Muestra'!$F$8:$F$42,SMALL(IF("Página Web"='03.Muestra'!$D$8:$D$42,ROW('03.Muestra'!$F$8:$F$42)-MIN(ROW('03.Muestra'!$D$8:$D$42))+1,""),ROW()-1424)),"")</f>
        <v>https://escueladesalud.comunidad.madrid/mod/resource/view.php?id=7021</v>
      </c>
      <c r="D1436" s="99" t="s">
        <v>103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Declaración de accesibilidad</v>
      </c>
      <c r="C1437" s="85" t="str" cm="1">
        <f t="array" ref="C1437">IFERROR(INDEX('03.Muestra'!$F$8:$F$42,SMALL(IF("Página Web"='03.Muestra'!$D$8:$D$42,ROW('03.Muestra'!$F$8:$F$42)-MIN(ROW('03.Muestra'!$D$8:$D$42))+1,""),ROW()-1424)),"")</f>
        <v>https://escueladesalud.comunidad.madrid/mod/page/view.php?id=6165</v>
      </c>
      <c r="D1437" s="99" t="s">
        <v>103</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ref="D1438:D1459" si="75">IF(AND(B1438&lt;&gt;"",C1438&lt;&gt;""),"N/T","")</f>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https://escueladesalud.comunidad.madrid</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Login</v>
      </c>
      <c r="C1464" s="85" t="str" cm="1">
        <f t="array" ref="C1464">IFERROR(INDEX('03.Muestra'!$F$8:$F$42,SMALL(IF("Página Web"='03.Muestra'!$D$8:$D$42,ROW('03.Muestra'!$F$8:$F$42)-MIN(ROW('03.Muestra'!$D$8:$D$42))+1,""),ROW()-1462)),"")</f>
        <v>https://escueladesalud.comunidad.madrid/login/index.php</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13</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Registro</v>
      </c>
      <c r="C1465" s="85" t="str" cm="1">
        <f t="array" ref="C1465">IFERROR(INDEX('03.Muestra'!$F$8:$F$42,SMALL(IF("Página Web"='03.Muestra'!$D$8:$D$42,ROW('03.Muestra'!$F$8:$F$42)-MIN(ROW('03.Muestra'!$D$8:$D$42))+1,""),ROW()-1462)),"")</f>
        <v>https://escueladesalud.comunidad.madrid/login/signup.php</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Política de Privacidad</v>
      </c>
      <c r="C1466" s="85" t="str" cm="1">
        <f t="array" ref="C1466">IFERROR(INDEX('03.Muestra'!$F$8:$F$42,SMALL(IF("Página Web"='03.Muestra'!$D$8:$D$42,ROW('03.Muestra'!$F$8:$F$42)-MIN(ROW('03.Muestra'!$D$8:$D$42))+1,""),ROW()-1462)),"")</f>
        <v>https://escueladesalud.comunidad.madrid/mod/page/view.php?id=96</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FAQs</v>
      </c>
      <c r="C1467" s="85" t="str" cm="1">
        <f t="array" ref="C1467">IFERROR(INDEX('03.Muestra'!$F$8:$F$42,SMALL(IF("Página Web"='03.Muestra'!$D$8:$D$42,ROW('03.Muestra'!$F$8:$F$42)-MIN(ROW('03.Muestra'!$D$8:$D$42))+1,""),ROW()-1462)),"")</f>
        <v>https://escueladesalud.comunidad.madrid/mod/page/view.php?id=97</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Contacto</v>
      </c>
      <c r="C1468" s="85" t="str" cm="1">
        <f t="array" ref="C1468">IFERROR(INDEX('03.Muestra'!$F$8:$F$42,SMALL(IF("Página Web"='03.Muestra'!$D$8:$D$42,ROW('03.Muestra'!$F$8:$F$42)-MIN(ROW('03.Muestra'!$D$8:$D$42))+1,""),ROW()-1462)),"")</f>
        <v>https://escueladesalud.comunidad.madrid/mod/page/view.php?id=98</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Política de Cookies</v>
      </c>
      <c r="C1469" s="85" t="str" cm="1">
        <f t="array" ref="C1469">IFERROR(INDEX('03.Muestra'!$F$8:$F$42,SMALL(IF("Página Web"='03.Muestra'!$D$8:$D$42,ROW('03.Muestra'!$F$8:$F$42)-MIN(ROW('03.Muestra'!$D$8:$D$42))+1,""),ROW()-1462)),"")</f>
        <v>https://escueladesalud.comunidad.madrid/mod/page/view.php?id=99</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Biblioteca</v>
      </c>
      <c r="C1470" s="85" t="str" cm="1">
        <f t="array" ref="C1470">IFERROR(INDEX('03.Muestra'!$F$8:$F$42,SMALL(IF("Página Web"='03.Muestra'!$D$8:$D$42,ROW('03.Muestra'!$F$8:$F$42)-MIN(ROW('03.Muestra'!$D$8:$D$42))+1,""),ROW()-1462)),"")</f>
        <v>https://escueladesalud.comunidad.madrid/mod/page/view.php?id=1038</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del Sitio</v>
      </c>
      <c r="C1471" s="85" t="str" cm="1">
        <f t="array" ref="C1471">IFERROR(INDEX('03.Muestra'!$F$8:$F$42,SMALL(IF("Página Web"='03.Muestra'!$D$8:$D$42,ROW('03.Muestra'!$F$8:$F$42)-MIN(ROW('03.Muestra'!$D$8:$D$42))+1,""),ROW()-1462)),"")</f>
        <v>https://escueladesalud.comunidad.madrid/mod/page/view.php?id=1468</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Landing page</v>
      </c>
      <c r="C1472" s="85" t="str" cm="1">
        <f t="array" ref="C1472">IFERROR(INDEX('03.Muestra'!$F$8:$F$42,SMALL(IF("Página Web"='03.Muestra'!$D$8:$D$42,ROW('03.Muestra'!$F$8:$F$42)-MIN(ROW('03.Muestra'!$D$8:$D$42))+1,""),ROW()-1462)),"")</f>
        <v>https://escueladesalud.comunidad.madrid/landing-page/900.html</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Categoría de curso</v>
      </c>
      <c r="C1473" s="85" t="str" cm="1">
        <f t="array" ref="C1473">IFERROR(INDEX('03.Muestra'!$F$8:$F$42,SMALL(IF("Página Web"='03.Muestra'!$D$8:$D$42,ROW('03.Muestra'!$F$8:$F$42)-MIN(ROW('03.Muestra'!$D$8:$D$42))+1,""),ROW()-1462)),"")</f>
        <v>https://escueladesalud.comunidad.madrid/course/index.php?categoryid=31</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Píldora formativa</v>
      </c>
      <c r="C1474" s="85" t="str" cm="1">
        <f t="array" ref="C1474">IFERROR(INDEX('03.Muestra'!$F$8:$F$42,SMALL(IF("Página Web"='03.Muestra'!$D$8:$D$42,ROW('03.Muestra'!$F$8:$F$42)-MIN(ROW('03.Muestra'!$D$8:$D$42))+1,""),ROW()-1462)),"")</f>
        <v>https://escueladesalud.comunidad.madrid/mod/resource/view.php?id=7021</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Declaración de accesibilidad</v>
      </c>
      <c r="C1475" s="85" t="str" cm="1">
        <f t="array" ref="C1475">IFERROR(INDEX('03.Muestra'!$F$8:$F$42,SMALL(IF("Página Web"='03.Muestra'!$D$8:$D$42,ROW('03.Muestra'!$F$8:$F$42)-MIN(ROW('03.Muestra'!$D$8:$D$42))+1,""),ROW()-1462)),"")</f>
        <v>https://escueladesalud.comunidad.madrid/mod/page/view.php?id=6165</v>
      </c>
      <c r="D1475" s="99" t="s">
        <v>91</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ref="D1476:D1497" si="77">IF(AND(B1476&lt;&gt;"",C1476&lt;&gt;""),"N/T","")</f>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https://escueladesalud.comunidad.madrid</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Login</v>
      </c>
      <c r="C1502" s="85" t="str" cm="1">
        <f t="array" ref="C1502">IFERROR(INDEX('03.Muestra'!$F$8:$F$42,SMALL(IF("Página Web"='03.Muestra'!$D$8:$D$42,ROW('03.Muestra'!$F$8:$F$42)-MIN(ROW('03.Muestra'!$D$8:$D$42))+1,""),ROW()-1500)),"")</f>
        <v>https://escueladesalud.comunidad.madrid/login/index.php</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1</v>
      </c>
      <c r="I1502" s="91">
        <f ca="1">COUNTIF($D1501:INDIRECT("$D" &amp;  SUM(ROW()-1,'03.Muestra'!$D$45)-1),I1501)</f>
        <v>0</v>
      </c>
      <c r="J1502" s="91">
        <f ca="1">COUNTIF($D1501:INDIRECT("$D" &amp;  SUM(ROW()-1,'03.Muestra'!$D$45)-1),J1501)</f>
        <v>12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Registro</v>
      </c>
      <c r="C1503" s="85" t="str" cm="1">
        <f t="array" ref="C1503">IFERROR(INDEX('03.Muestra'!$F$8:$F$42,SMALL(IF("Página Web"='03.Muestra'!$D$8:$D$42,ROW('03.Muestra'!$F$8:$F$42)-MIN(ROW('03.Muestra'!$D$8:$D$42))+1,""),ROW()-1500)),"")</f>
        <v>https://escueladesalud.comunidad.madrid/login/signup.php</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Política de Privacidad</v>
      </c>
      <c r="C1504" s="85" t="str" cm="1">
        <f t="array" ref="C1504">IFERROR(INDEX('03.Muestra'!$F$8:$F$42,SMALL(IF("Página Web"='03.Muestra'!$D$8:$D$42,ROW('03.Muestra'!$F$8:$F$42)-MIN(ROW('03.Muestra'!$D$8:$D$42))+1,""),ROW()-1500)),"")</f>
        <v>https://escueladesalud.comunidad.madrid/mod/page/view.php?id=96</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FAQs</v>
      </c>
      <c r="C1505" s="85" t="str" cm="1">
        <f t="array" ref="C1505">IFERROR(INDEX('03.Muestra'!$F$8:$F$42,SMALL(IF("Página Web"='03.Muestra'!$D$8:$D$42,ROW('03.Muestra'!$F$8:$F$42)-MIN(ROW('03.Muestra'!$D$8:$D$42))+1,""),ROW()-1500)),"")</f>
        <v>https://escueladesalud.comunidad.madrid/mod/page/view.php?id=97</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Contacto</v>
      </c>
      <c r="C1506" s="85" t="str" cm="1">
        <f t="array" ref="C1506">IFERROR(INDEX('03.Muestra'!$F$8:$F$42,SMALL(IF("Página Web"='03.Muestra'!$D$8:$D$42,ROW('03.Muestra'!$F$8:$F$42)-MIN(ROW('03.Muestra'!$D$8:$D$42))+1,""),ROW()-1500)),"")</f>
        <v>https://escueladesalud.comunidad.madrid/mod/page/view.php?id=98</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Política de Cookies</v>
      </c>
      <c r="C1507" s="85" t="str" cm="1">
        <f t="array" ref="C1507">IFERROR(INDEX('03.Muestra'!$F$8:$F$42,SMALL(IF("Página Web"='03.Muestra'!$D$8:$D$42,ROW('03.Muestra'!$F$8:$F$42)-MIN(ROW('03.Muestra'!$D$8:$D$42))+1,""),ROW()-1500)),"")</f>
        <v>https://escueladesalud.comunidad.madrid/mod/page/view.php?id=99</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Biblioteca</v>
      </c>
      <c r="C1508" s="85" t="str" cm="1">
        <f t="array" ref="C1508">IFERROR(INDEX('03.Muestra'!$F$8:$F$42,SMALL(IF("Página Web"='03.Muestra'!$D$8:$D$42,ROW('03.Muestra'!$F$8:$F$42)-MIN(ROW('03.Muestra'!$D$8:$D$42))+1,""),ROW()-1500)),"")</f>
        <v>https://escueladesalud.comunidad.madrid/mod/page/view.php?id=1038</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del Sitio</v>
      </c>
      <c r="C1509" s="85" t="str" cm="1">
        <f t="array" ref="C1509">IFERROR(INDEX('03.Muestra'!$F$8:$F$42,SMALL(IF("Página Web"='03.Muestra'!$D$8:$D$42,ROW('03.Muestra'!$F$8:$F$42)-MIN(ROW('03.Muestra'!$D$8:$D$42))+1,""),ROW()-1500)),"")</f>
        <v>https://escueladesalud.comunidad.madrid/mod/page/view.php?id=1468</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Landing page</v>
      </c>
      <c r="C1510" s="85" t="str" cm="1">
        <f t="array" ref="C1510">IFERROR(INDEX('03.Muestra'!$F$8:$F$42,SMALL(IF("Página Web"='03.Muestra'!$D$8:$D$42,ROW('03.Muestra'!$F$8:$F$42)-MIN(ROW('03.Muestra'!$D$8:$D$42))+1,""),ROW()-1500)),"")</f>
        <v>https://escueladesalud.comunidad.madrid/landing-page/900.html</v>
      </c>
      <c r="D1510" s="99" t="s">
        <v>103</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Categoría de curso</v>
      </c>
      <c r="C1511" s="85" t="str" cm="1">
        <f t="array" ref="C1511">IFERROR(INDEX('03.Muestra'!$F$8:$F$42,SMALL(IF("Página Web"='03.Muestra'!$D$8:$D$42,ROW('03.Muestra'!$F$8:$F$42)-MIN(ROW('03.Muestra'!$D$8:$D$42))+1,""),ROW()-1500)),"")</f>
        <v>https://escueladesalud.comunidad.madrid/course/index.php?categoryid=31</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Píldora formativa</v>
      </c>
      <c r="C1512" s="85" t="str" cm="1">
        <f t="array" ref="C1512">IFERROR(INDEX('03.Muestra'!$F$8:$F$42,SMALL(IF("Página Web"='03.Muestra'!$D$8:$D$42,ROW('03.Muestra'!$F$8:$F$42)-MIN(ROW('03.Muestra'!$D$8:$D$42))+1,""),ROW()-1500)),"")</f>
        <v>https://escueladesalud.comunidad.madrid/mod/resource/view.php?id=7021</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Declaración de accesibilidad</v>
      </c>
      <c r="C1513" s="85" t="str" cm="1">
        <f t="array" ref="C1513">IFERROR(INDEX('03.Muestra'!$F$8:$F$42,SMALL(IF("Página Web"='03.Muestra'!$D$8:$D$42,ROW('03.Muestra'!$F$8:$F$42)-MIN(ROW('03.Muestra'!$D$8:$D$42))+1,""),ROW()-1500)),"")</f>
        <v>https://escueladesalud.comunidad.madrid/mod/page/view.php?id=6165</v>
      </c>
      <c r="D1513" s="99" t="s">
        <v>91</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ref="D1514:D1535" si="79">IF(AND(B1514&lt;&gt;"",C1514&lt;&gt;""),"N/T","")</f>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https://escueladesalud.comunidad.madrid</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Login</v>
      </c>
      <c r="C1540" s="85" t="str" cm="1">
        <f t="array" ref="C1540">IFERROR(INDEX('03.Muestra'!$F$8:$F$42,SMALL(IF("Página Web"='03.Muestra'!$D$8:$D$42,ROW('03.Muestra'!$F$8:$F$42)-MIN(ROW('03.Muestra'!$D$8:$D$42))+1,""),ROW()-1538)),"")</f>
        <v>https://escueladesalud.comunidad.madrid/login/index.php</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13</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Registro</v>
      </c>
      <c r="C1541" s="85" t="str" cm="1">
        <f t="array" ref="C1541">IFERROR(INDEX('03.Muestra'!$F$8:$F$42,SMALL(IF("Página Web"='03.Muestra'!$D$8:$D$42,ROW('03.Muestra'!$F$8:$F$42)-MIN(ROW('03.Muestra'!$D$8:$D$42))+1,""),ROW()-1538)),"")</f>
        <v>https://escueladesalud.comunidad.madrid/login/signup.php</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Política de Privacidad</v>
      </c>
      <c r="C1542" s="85" t="str" cm="1">
        <f t="array" ref="C1542">IFERROR(INDEX('03.Muestra'!$F$8:$F$42,SMALL(IF("Página Web"='03.Muestra'!$D$8:$D$42,ROW('03.Muestra'!$F$8:$F$42)-MIN(ROW('03.Muestra'!$D$8:$D$42))+1,""),ROW()-1538)),"")</f>
        <v>https://escueladesalud.comunidad.madrid/mod/page/view.php?id=96</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FAQs</v>
      </c>
      <c r="C1543" s="85" t="str" cm="1">
        <f t="array" ref="C1543">IFERROR(INDEX('03.Muestra'!$F$8:$F$42,SMALL(IF("Página Web"='03.Muestra'!$D$8:$D$42,ROW('03.Muestra'!$F$8:$F$42)-MIN(ROW('03.Muestra'!$D$8:$D$42))+1,""),ROW()-1538)),"")</f>
        <v>https://escueladesalud.comunidad.madrid/mod/page/view.php?id=97</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Contacto</v>
      </c>
      <c r="C1544" s="85" t="str" cm="1">
        <f t="array" ref="C1544">IFERROR(INDEX('03.Muestra'!$F$8:$F$42,SMALL(IF("Página Web"='03.Muestra'!$D$8:$D$42,ROW('03.Muestra'!$F$8:$F$42)-MIN(ROW('03.Muestra'!$D$8:$D$42))+1,""),ROW()-1538)),"")</f>
        <v>https://escueladesalud.comunidad.madrid/mod/page/view.php?id=98</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Política de Cookies</v>
      </c>
      <c r="C1545" s="85" t="str" cm="1">
        <f t="array" ref="C1545">IFERROR(INDEX('03.Muestra'!$F$8:$F$42,SMALL(IF("Página Web"='03.Muestra'!$D$8:$D$42,ROW('03.Muestra'!$F$8:$F$42)-MIN(ROW('03.Muestra'!$D$8:$D$42))+1,""),ROW()-1538)),"")</f>
        <v>https://escueladesalud.comunidad.madrid/mod/page/view.php?id=99</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Biblioteca</v>
      </c>
      <c r="C1546" s="85" t="str" cm="1">
        <f t="array" ref="C1546">IFERROR(INDEX('03.Muestra'!$F$8:$F$42,SMALL(IF("Página Web"='03.Muestra'!$D$8:$D$42,ROW('03.Muestra'!$F$8:$F$42)-MIN(ROW('03.Muestra'!$D$8:$D$42))+1,""),ROW()-1538)),"")</f>
        <v>https://escueladesalud.comunidad.madrid/mod/page/view.php?id=1038</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del Sitio</v>
      </c>
      <c r="C1547" s="85" t="str" cm="1">
        <f t="array" ref="C1547">IFERROR(INDEX('03.Muestra'!$F$8:$F$42,SMALL(IF("Página Web"='03.Muestra'!$D$8:$D$42,ROW('03.Muestra'!$F$8:$F$42)-MIN(ROW('03.Muestra'!$D$8:$D$42))+1,""),ROW()-1538)),"")</f>
        <v>https://escueladesalud.comunidad.madrid/mod/page/view.php?id=1468</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Landing page</v>
      </c>
      <c r="C1548" s="85" t="str" cm="1">
        <f t="array" ref="C1548">IFERROR(INDEX('03.Muestra'!$F$8:$F$42,SMALL(IF("Página Web"='03.Muestra'!$D$8:$D$42,ROW('03.Muestra'!$F$8:$F$42)-MIN(ROW('03.Muestra'!$D$8:$D$42))+1,""),ROW()-1538)),"")</f>
        <v>https://escueladesalud.comunidad.madrid/landing-page/900.html</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Categoría de curso</v>
      </c>
      <c r="C1549" s="85" t="str" cm="1">
        <f t="array" ref="C1549">IFERROR(INDEX('03.Muestra'!$F$8:$F$42,SMALL(IF("Página Web"='03.Muestra'!$D$8:$D$42,ROW('03.Muestra'!$F$8:$F$42)-MIN(ROW('03.Muestra'!$D$8:$D$42))+1,""),ROW()-1538)),"")</f>
        <v>https://escueladesalud.comunidad.madrid/course/index.php?categoryid=31</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Píldora formativa</v>
      </c>
      <c r="C1550" s="85" t="str" cm="1">
        <f t="array" ref="C1550">IFERROR(INDEX('03.Muestra'!$F$8:$F$42,SMALL(IF("Página Web"='03.Muestra'!$D$8:$D$42,ROW('03.Muestra'!$F$8:$F$42)-MIN(ROW('03.Muestra'!$D$8:$D$42))+1,""),ROW()-1538)),"")</f>
        <v>https://escueladesalud.comunidad.madrid/mod/resource/view.php?id=7021</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Declaración de accesibilidad</v>
      </c>
      <c r="C1551" s="85" t="str" cm="1">
        <f t="array" ref="C1551">IFERROR(INDEX('03.Muestra'!$F$8:$F$42,SMALL(IF("Página Web"='03.Muestra'!$D$8:$D$42,ROW('03.Muestra'!$F$8:$F$42)-MIN(ROW('03.Muestra'!$D$8:$D$42))+1,""),ROW()-1538)),"")</f>
        <v>https://escueladesalud.comunidad.madrid/mod/page/view.php?id=6165</v>
      </c>
      <c r="D1551" s="99" t="s">
        <v>91</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ref="D1552:D1573" si="81">IF(AND(B1552&lt;&gt;"",C1552&lt;&gt;""),"N/T","")</f>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https://escueladesalud.comunidad.madrid</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Login</v>
      </c>
      <c r="C1578" s="85" t="str" cm="1">
        <f t="array" ref="C1578">IFERROR(INDEX('03.Muestra'!$F$8:$F$42,SMALL(IF("Página Web"='03.Muestra'!$D$8:$D$42,ROW('03.Muestra'!$F$8:$F$42)-MIN(ROW('03.Muestra'!$D$8:$D$42))+1,""),ROW()-1576)),"")</f>
        <v>https://escueladesalud.comunidad.madrid/login/index.php</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13</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Registro</v>
      </c>
      <c r="C1579" s="85" t="str" cm="1">
        <f t="array" ref="C1579">IFERROR(INDEX('03.Muestra'!$F$8:$F$42,SMALL(IF("Página Web"='03.Muestra'!$D$8:$D$42,ROW('03.Muestra'!$F$8:$F$42)-MIN(ROW('03.Muestra'!$D$8:$D$42))+1,""),ROW()-1576)),"")</f>
        <v>https://escueladesalud.comunidad.madrid/login/signup.php</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Política de Privacidad</v>
      </c>
      <c r="C1580" s="85" t="str" cm="1">
        <f t="array" ref="C1580">IFERROR(INDEX('03.Muestra'!$F$8:$F$42,SMALL(IF("Página Web"='03.Muestra'!$D$8:$D$42,ROW('03.Muestra'!$F$8:$F$42)-MIN(ROW('03.Muestra'!$D$8:$D$42))+1,""),ROW()-1576)),"")</f>
        <v>https://escueladesalud.comunidad.madrid/mod/page/view.php?id=96</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FAQs</v>
      </c>
      <c r="C1581" s="85" t="str" cm="1">
        <f t="array" ref="C1581">IFERROR(INDEX('03.Muestra'!$F$8:$F$42,SMALL(IF("Página Web"='03.Muestra'!$D$8:$D$42,ROW('03.Muestra'!$F$8:$F$42)-MIN(ROW('03.Muestra'!$D$8:$D$42))+1,""),ROW()-1576)),"")</f>
        <v>https://escueladesalud.comunidad.madrid/mod/page/view.php?id=97</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Contacto</v>
      </c>
      <c r="C1582" s="85" t="str" cm="1">
        <f t="array" ref="C1582">IFERROR(INDEX('03.Muestra'!$F$8:$F$42,SMALL(IF("Página Web"='03.Muestra'!$D$8:$D$42,ROW('03.Muestra'!$F$8:$F$42)-MIN(ROW('03.Muestra'!$D$8:$D$42))+1,""),ROW()-1576)),"")</f>
        <v>https://escueladesalud.comunidad.madrid/mod/page/view.php?id=98</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Política de Cookies</v>
      </c>
      <c r="C1583" s="85" t="str" cm="1">
        <f t="array" ref="C1583">IFERROR(INDEX('03.Muestra'!$F$8:$F$42,SMALL(IF("Página Web"='03.Muestra'!$D$8:$D$42,ROW('03.Muestra'!$F$8:$F$42)-MIN(ROW('03.Muestra'!$D$8:$D$42))+1,""),ROW()-1576)),"")</f>
        <v>https://escueladesalud.comunidad.madrid/mod/page/view.php?id=99</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Biblioteca</v>
      </c>
      <c r="C1584" s="85" t="str" cm="1">
        <f t="array" ref="C1584">IFERROR(INDEX('03.Muestra'!$F$8:$F$42,SMALL(IF("Página Web"='03.Muestra'!$D$8:$D$42,ROW('03.Muestra'!$F$8:$F$42)-MIN(ROW('03.Muestra'!$D$8:$D$42))+1,""),ROW()-1576)),"")</f>
        <v>https://escueladesalud.comunidad.madrid/mod/page/view.php?id=1038</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del Sitio</v>
      </c>
      <c r="C1585" s="85" t="str" cm="1">
        <f t="array" ref="C1585">IFERROR(INDEX('03.Muestra'!$F$8:$F$42,SMALL(IF("Página Web"='03.Muestra'!$D$8:$D$42,ROW('03.Muestra'!$F$8:$F$42)-MIN(ROW('03.Muestra'!$D$8:$D$42))+1,""),ROW()-1576)),"")</f>
        <v>https://escueladesalud.comunidad.madrid/mod/page/view.php?id=1468</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Landing page</v>
      </c>
      <c r="C1586" s="85" t="str" cm="1">
        <f t="array" ref="C1586">IFERROR(INDEX('03.Muestra'!$F$8:$F$42,SMALL(IF("Página Web"='03.Muestra'!$D$8:$D$42,ROW('03.Muestra'!$F$8:$F$42)-MIN(ROW('03.Muestra'!$D$8:$D$42))+1,""),ROW()-1576)),"")</f>
        <v>https://escueladesalud.comunidad.madrid/landing-page/900.html</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Categoría de curso</v>
      </c>
      <c r="C1587" s="85" t="str" cm="1">
        <f t="array" ref="C1587">IFERROR(INDEX('03.Muestra'!$F$8:$F$42,SMALL(IF("Página Web"='03.Muestra'!$D$8:$D$42,ROW('03.Muestra'!$F$8:$F$42)-MIN(ROW('03.Muestra'!$D$8:$D$42))+1,""),ROW()-1576)),"")</f>
        <v>https://escueladesalud.comunidad.madrid/course/index.php?categoryid=31</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Píldora formativa</v>
      </c>
      <c r="C1588" s="85" t="str" cm="1">
        <f t="array" ref="C1588">IFERROR(INDEX('03.Muestra'!$F$8:$F$42,SMALL(IF("Página Web"='03.Muestra'!$D$8:$D$42,ROW('03.Muestra'!$F$8:$F$42)-MIN(ROW('03.Muestra'!$D$8:$D$42))+1,""),ROW()-1576)),"")</f>
        <v>https://escueladesalud.comunidad.madrid/mod/resource/view.php?id=7021</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Declaración de accesibilidad</v>
      </c>
      <c r="C1589" s="85" t="str" cm="1">
        <f t="array" ref="C1589">IFERROR(INDEX('03.Muestra'!$F$8:$F$42,SMALL(IF("Página Web"='03.Muestra'!$D$8:$D$42,ROW('03.Muestra'!$F$8:$F$42)-MIN(ROW('03.Muestra'!$D$8:$D$42))+1,""),ROW()-1576)),"")</f>
        <v>https://escueladesalud.comunidad.madrid/mod/page/view.php?id=6165</v>
      </c>
      <c r="D1589" s="99" t="s">
        <v>91</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ref="D1590:D1611" si="83">IF(AND(B1590&lt;&gt;"",C1590&lt;&gt;""),"N/T","")</f>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https://escueladesalud.comunidad.madrid</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Login</v>
      </c>
      <c r="C1616" s="85" t="str" cm="1">
        <f t="array" ref="C1616">IFERROR(INDEX('03.Muestra'!$F$8:$F$42,SMALL(IF("Página Web"='03.Muestra'!$D$8:$D$42,ROW('03.Muestra'!$F$8:$F$42)-MIN(ROW('03.Muestra'!$D$8:$D$42))+1,""),ROW()-1614)),"")</f>
        <v>https://escueladesalud.comunidad.madrid/login/index.php</v>
      </c>
      <c r="D1616" s="99" t="s">
        <v>91</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3</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Registro</v>
      </c>
      <c r="C1617" s="85" t="str" cm="1">
        <f t="array" ref="C1617">IFERROR(INDEX('03.Muestra'!$F$8:$F$42,SMALL(IF("Página Web"='03.Muestra'!$D$8:$D$42,ROW('03.Muestra'!$F$8:$F$42)-MIN(ROW('03.Muestra'!$D$8:$D$42))+1,""),ROW()-1614)),"")</f>
        <v>https://escueladesalud.comunidad.madrid/login/signup.php</v>
      </c>
      <c r="D1617" s="99" t="s">
        <v>91</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Política de Privacidad</v>
      </c>
      <c r="C1618" s="85" t="str" cm="1">
        <f t="array" ref="C1618">IFERROR(INDEX('03.Muestra'!$F$8:$F$42,SMALL(IF("Página Web"='03.Muestra'!$D$8:$D$42,ROW('03.Muestra'!$F$8:$F$42)-MIN(ROW('03.Muestra'!$D$8:$D$42))+1,""),ROW()-1614)),"")</f>
        <v>https://escueladesalud.comunidad.madrid/mod/page/view.php?id=96</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FAQs</v>
      </c>
      <c r="C1619" s="85" t="str" cm="1">
        <f t="array" ref="C1619">IFERROR(INDEX('03.Muestra'!$F$8:$F$42,SMALL(IF("Página Web"='03.Muestra'!$D$8:$D$42,ROW('03.Muestra'!$F$8:$F$42)-MIN(ROW('03.Muestra'!$D$8:$D$42))+1,""),ROW()-1614)),"")</f>
        <v>https://escueladesalud.comunidad.madrid/mod/page/view.php?id=97</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Contacto</v>
      </c>
      <c r="C1620" s="85" t="str" cm="1">
        <f t="array" ref="C1620">IFERROR(INDEX('03.Muestra'!$F$8:$F$42,SMALL(IF("Página Web"='03.Muestra'!$D$8:$D$42,ROW('03.Muestra'!$F$8:$F$42)-MIN(ROW('03.Muestra'!$D$8:$D$42))+1,""),ROW()-1614)),"")</f>
        <v>https://escueladesalud.comunidad.madrid/mod/page/view.php?id=98</v>
      </c>
      <c r="D1620" s="99" t="s">
        <v>91</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Política de Cookies</v>
      </c>
      <c r="C1621" s="85" t="str" cm="1">
        <f t="array" ref="C1621">IFERROR(INDEX('03.Muestra'!$F$8:$F$42,SMALL(IF("Página Web"='03.Muestra'!$D$8:$D$42,ROW('03.Muestra'!$F$8:$F$42)-MIN(ROW('03.Muestra'!$D$8:$D$42))+1,""),ROW()-1614)),"")</f>
        <v>https://escueladesalud.comunidad.madrid/mod/page/view.php?id=99</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Biblioteca</v>
      </c>
      <c r="C1622" s="85" t="str" cm="1">
        <f t="array" ref="C1622">IFERROR(INDEX('03.Muestra'!$F$8:$F$42,SMALL(IF("Página Web"='03.Muestra'!$D$8:$D$42,ROW('03.Muestra'!$F$8:$F$42)-MIN(ROW('03.Muestra'!$D$8:$D$42))+1,""),ROW()-1614)),"")</f>
        <v>https://escueladesalud.comunidad.madrid/mod/page/view.php?id=1038</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del Sitio</v>
      </c>
      <c r="C1623" s="85" t="str" cm="1">
        <f t="array" ref="C1623">IFERROR(INDEX('03.Muestra'!$F$8:$F$42,SMALL(IF("Página Web"='03.Muestra'!$D$8:$D$42,ROW('03.Muestra'!$F$8:$F$42)-MIN(ROW('03.Muestra'!$D$8:$D$42))+1,""),ROW()-1614)),"")</f>
        <v>https://escueladesalud.comunidad.madrid/mod/page/view.php?id=1468</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Landing page</v>
      </c>
      <c r="C1624" s="85" t="str" cm="1">
        <f t="array" ref="C1624">IFERROR(INDEX('03.Muestra'!$F$8:$F$42,SMALL(IF("Página Web"='03.Muestra'!$D$8:$D$42,ROW('03.Muestra'!$F$8:$F$42)-MIN(ROW('03.Muestra'!$D$8:$D$42))+1,""),ROW()-1614)),"")</f>
        <v>https://escueladesalud.comunidad.madrid/landing-page/900.html</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Categoría de curso</v>
      </c>
      <c r="C1625" s="85" t="str" cm="1">
        <f t="array" ref="C1625">IFERROR(INDEX('03.Muestra'!$F$8:$F$42,SMALL(IF("Página Web"='03.Muestra'!$D$8:$D$42,ROW('03.Muestra'!$F$8:$F$42)-MIN(ROW('03.Muestra'!$D$8:$D$42))+1,""),ROW()-1614)),"")</f>
        <v>https://escueladesalud.comunidad.madrid/course/index.php?categoryid=31</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Píldora formativa</v>
      </c>
      <c r="C1626" s="85" t="str" cm="1">
        <f t="array" ref="C1626">IFERROR(INDEX('03.Muestra'!$F$8:$F$42,SMALL(IF("Página Web"='03.Muestra'!$D$8:$D$42,ROW('03.Muestra'!$F$8:$F$42)-MIN(ROW('03.Muestra'!$D$8:$D$42))+1,""),ROW()-1614)),"")</f>
        <v>https://escueladesalud.comunidad.madrid/mod/resource/view.php?id=7021</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Declaración de accesibilidad</v>
      </c>
      <c r="C1627" s="85" t="str" cm="1">
        <f t="array" ref="C1627">IFERROR(INDEX('03.Muestra'!$F$8:$F$42,SMALL(IF("Página Web"='03.Muestra'!$D$8:$D$42,ROW('03.Muestra'!$F$8:$F$42)-MIN(ROW('03.Muestra'!$D$8:$D$42))+1,""),ROW()-1614)),"")</f>
        <v>https://escueladesalud.comunidad.madrid/mod/page/view.php?id=6165</v>
      </c>
      <c r="D1627" s="99" t="s">
        <v>103</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ref="D1628:D1649" si="85">IF(AND(B1628&lt;&gt;"",C1628&lt;&gt;""),"N/T","")</f>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https://escueladesalud.comunidad.madrid</v>
      </c>
      <c r="D1653" s="99" t="s">
        <v>91</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Login</v>
      </c>
      <c r="C1654" s="85" t="str" cm="1">
        <f t="array" ref="C1654">IFERROR(INDEX('03.Muestra'!$F$8:$F$42,SMALL(IF("Página Web"='03.Muestra'!$D$8:$D$42,ROW('03.Muestra'!$F$8:$F$42)-MIN(ROW('03.Muestra'!$D$8:$D$42))+1,""),ROW()-1652)),"")</f>
        <v>https://escueladesalud.comunidad.madrid/login/index.php</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1</v>
      </c>
      <c r="I1654" s="91">
        <f ca="1">COUNTIF($D1653:INDIRECT("$D" &amp;  SUM(ROW()-1,'03.Muestra'!$D$45)-1),I1653)</f>
        <v>0</v>
      </c>
      <c r="J1654" s="91">
        <f ca="1">COUNTIF($D1653:INDIRECT("$D" &amp;  SUM(ROW()-1,'03.Muestra'!$D$45)-1),J1653)</f>
        <v>12</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Registro</v>
      </c>
      <c r="C1655" s="85" t="str" cm="1">
        <f t="array" ref="C1655">IFERROR(INDEX('03.Muestra'!$F$8:$F$42,SMALL(IF("Página Web"='03.Muestra'!$D$8:$D$42,ROW('03.Muestra'!$F$8:$F$42)-MIN(ROW('03.Muestra'!$D$8:$D$42))+1,""),ROW()-1652)),"")</f>
        <v>https://escueladesalud.comunidad.madrid/login/signup.php</v>
      </c>
      <c r="D1655" s="99" t="s">
        <v>91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Política de Privacidad</v>
      </c>
      <c r="C1656" s="85" t="str" cm="1">
        <f t="array" ref="C1656">IFERROR(INDEX('03.Muestra'!$F$8:$F$42,SMALL(IF("Página Web"='03.Muestra'!$D$8:$D$42,ROW('03.Muestra'!$F$8:$F$42)-MIN(ROW('03.Muestra'!$D$8:$D$42))+1,""),ROW()-1652)),"")</f>
        <v>https://escueladesalud.comunidad.madrid/mod/page/view.php?id=96</v>
      </c>
      <c r="D1656" s="99" t="s">
        <v>91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FAQs</v>
      </c>
      <c r="C1657" s="85" t="str" cm="1">
        <f t="array" ref="C1657">IFERROR(INDEX('03.Muestra'!$F$8:$F$42,SMALL(IF("Página Web"='03.Muestra'!$D$8:$D$42,ROW('03.Muestra'!$F$8:$F$42)-MIN(ROW('03.Muestra'!$D$8:$D$42))+1,""),ROW()-1652)),"")</f>
        <v>https://escueladesalud.comunidad.madrid/mod/page/view.php?id=97</v>
      </c>
      <c r="D1657" s="99" t="s">
        <v>91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Contacto</v>
      </c>
      <c r="C1658" s="85" t="str" cm="1">
        <f t="array" ref="C1658">IFERROR(INDEX('03.Muestra'!$F$8:$F$42,SMALL(IF("Página Web"='03.Muestra'!$D$8:$D$42,ROW('03.Muestra'!$F$8:$F$42)-MIN(ROW('03.Muestra'!$D$8:$D$42))+1,""),ROW()-1652)),"")</f>
        <v>https://escueladesalud.comunidad.madrid/mod/page/view.php?id=98</v>
      </c>
      <c r="D1658" s="99" t="s">
        <v>91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Política de Cookies</v>
      </c>
      <c r="C1659" s="85" t="str" cm="1">
        <f t="array" ref="C1659">IFERROR(INDEX('03.Muestra'!$F$8:$F$42,SMALL(IF("Página Web"='03.Muestra'!$D$8:$D$42,ROW('03.Muestra'!$F$8:$F$42)-MIN(ROW('03.Muestra'!$D$8:$D$42))+1,""),ROW()-1652)),"")</f>
        <v>https://escueladesalud.comunidad.madrid/mod/page/view.php?id=99</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Biblioteca</v>
      </c>
      <c r="C1660" s="85" t="str" cm="1">
        <f t="array" ref="C1660">IFERROR(INDEX('03.Muestra'!$F$8:$F$42,SMALL(IF("Página Web"='03.Muestra'!$D$8:$D$42,ROW('03.Muestra'!$F$8:$F$42)-MIN(ROW('03.Muestra'!$D$8:$D$42))+1,""),ROW()-1652)),"")</f>
        <v>https://escueladesalud.comunidad.madrid/mod/page/view.php?id=1038</v>
      </c>
      <c r="D1660" s="99" t="s">
        <v>91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del Sitio</v>
      </c>
      <c r="C1661" s="85" t="str" cm="1">
        <f t="array" ref="C1661">IFERROR(INDEX('03.Muestra'!$F$8:$F$42,SMALL(IF("Página Web"='03.Muestra'!$D$8:$D$42,ROW('03.Muestra'!$F$8:$F$42)-MIN(ROW('03.Muestra'!$D$8:$D$42))+1,""),ROW()-1652)),"")</f>
        <v>https://escueladesalud.comunidad.madrid/mod/page/view.php?id=1468</v>
      </c>
      <c r="D1661" s="99" t="s">
        <v>91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Landing page</v>
      </c>
      <c r="C1662" s="85" t="str" cm="1">
        <f t="array" ref="C1662">IFERROR(INDEX('03.Muestra'!$F$8:$F$42,SMALL(IF("Página Web"='03.Muestra'!$D$8:$D$42,ROW('03.Muestra'!$F$8:$F$42)-MIN(ROW('03.Muestra'!$D$8:$D$42))+1,""),ROW()-1652)),"")</f>
        <v>https://escueladesalud.comunidad.madrid/landing-page/900.html</v>
      </c>
      <c r="D1662" s="99" t="s">
        <v>103</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Categoría de curso</v>
      </c>
      <c r="C1663" s="85" t="str" cm="1">
        <f t="array" ref="C1663">IFERROR(INDEX('03.Muestra'!$F$8:$F$42,SMALL(IF("Página Web"='03.Muestra'!$D$8:$D$42,ROW('03.Muestra'!$F$8:$F$42)-MIN(ROW('03.Muestra'!$D$8:$D$42))+1,""),ROW()-1652)),"")</f>
        <v>https://escueladesalud.comunidad.madrid/course/index.php?categoryid=31</v>
      </c>
      <c r="D1663" s="99" t="s">
        <v>91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Píldora formativa</v>
      </c>
      <c r="C1664" s="85" t="str" cm="1">
        <f t="array" ref="C1664">IFERROR(INDEX('03.Muestra'!$F$8:$F$42,SMALL(IF("Página Web"='03.Muestra'!$D$8:$D$42,ROW('03.Muestra'!$F$8:$F$42)-MIN(ROW('03.Muestra'!$D$8:$D$42))+1,""),ROW()-1652)),"")</f>
        <v>https://escueladesalud.comunidad.madrid/mod/resource/view.php?id=7021</v>
      </c>
      <c r="D1664" s="99" t="s">
        <v>91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Declaración de accesibilidad</v>
      </c>
      <c r="C1665" s="85" t="str" cm="1">
        <f t="array" ref="C1665">IFERROR(INDEX('03.Muestra'!$F$8:$F$42,SMALL(IF("Página Web"='03.Muestra'!$D$8:$D$42,ROW('03.Muestra'!$F$8:$F$42)-MIN(ROW('03.Muestra'!$D$8:$D$42))+1,""),ROW()-1652)),"")</f>
        <v>https://escueladesalud.comunidad.madrid/mod/page/view.php?id=6165</v>
      </c>
      <c r="D1665" s="99" t="s">
        <v>91</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ref="D1666:D1687" si="87">IF(AND(B1666&lt;&gt;"",C1666&lt;&gt;""),"N/T","")</f>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https://escueladesalud.comunidad.madrid</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Login</v>
      </c>
      <c r="C1692" s="85" t="str" cm="1">
        <f t="array" ref="C1692">IFERROR(INDEX('03.Muestra'!$F$8:$F$42,SMALL(IF("Página Web"='03.Muestra'!$D$8:$D$42,ROW('03.Muestra'!$F$8:$F$42)-MIN(ROW('03.Muestra'!$D$8:$D$42))+1,""),ROW()-1690)),"")</f>
        <v>https://escueladesalud.comunidad.madrid/login/index.php</v>
      </c>
      <c r="D1692" s="99" t="s">
        <v>93</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1</v>
      </c>
      <c r="J1692" s="91">
        <f ca="1">COUNTIF($D1691:INDIRECT("$D" &amp;  SUM(ROW()-1,'03.Muestra'!$D$45)-1),J1691)</f>
        <v>2</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Registro</v>
      </c>
      <c r="C1693" s="85" t="str" cm="1">
        <f t="array" ref="C1693">IFERROR(INDEX('03.Muestra'!$F$8:$F$42,SMALL(IF("Página Web"='03.Muestra'!$D$8:$D$42,ROW('03.Muestra'!$F$8:$F$42)-MIN(ROW('03.Muestra'!$D$8:$D$42))+1,""),ROW()-1690)),"")</f>
        <v>https://escueladesalud.comunidad.madrid/login/signup.php</v>
      </c>
      <c r="D1693" s="99" t="s">
        <v>91</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Política de Privacidad</v>
      </c>
      <c r="C1694" s="85" t="str" cm="1">
        <f t="array" ref="C1694">IFERROR(INDEX('03.Muestra'!$F$8:$F$42,SMALL(IF("Página Web"='03.Muestra'!$D$8:$D$42,ROW('03.Muestra'!$F$8:$F$42)-MIN(ROW('03.Muestra'!$D$8:$D$42))+1,""),ROW()-1690)),"")</f>
        <v>https://escueladesalud.comunidad.madrid/mod/page/view.php?id=96</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FAQs</v>
      </c>
      <c r="C1695" s="85" t="str" cm="1">
        <f t="array" ref="C1695">IFERROR(INDEX('03.Muestra'!$F$8:$F$42,SMALL(IF("Página Web"='03.Muestra'!$D$8:$D$42,ROW('03.Muestra'!$F$8:$F$42)-MIN(ROW('03.Muestra'!$D$8:$D$42))+1,""),ROW()-1690)),"")</f>
        <v>https://escueladesalud.comunidad.madrid/mod/page/view.php?id=97</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Contacto</v>
      </c>
      <c r="C1696" s="85" t="str" cm="1">
        <f t="array" ref="C1696">IFERROR(INDEX('03.Muestra'!$F$8:$F$42,SMALL(IF("Página Web"='03.Muestra'!$D$8:$D$42,ROW('03.Muestra'!$F$8:$F$42)-MIN(ROW('03.Muestra'!$D$8:$D$42))+1,""),ROW()-1690)),"")</f>
        <v>https://escueladesalud.comunidad.madrid/mod/page/view.php?id=98</v>
      </c>
      <c r="D1696" s="99" t="s">
        <v>91</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Política de Cookies</v>
      </c>
      <c r="C1697" s="85" t="str" cm="1">
        <f t="array" ref="C1697">IFERROR(INDEX('03.Muestra'!$F$8:$F$42,SMALL(IF("Página Web"='03.Muestra'!$D$8:$D$42,ROW('03.Muestra'!$F$8:$F$42)-MIN(ROW('03.Muestra'!$D$8:$D$42))+1,""),ROW()-1690)),"")</f>
        <v>https://escueladesalud.comunidad.madrid/mod/page/view.php?id=99</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Biblioteca</v>
      </c>
      <c r="C1698" s="85" t="str" cm="1">
        <f t="array" ref="C1698">IFERROR(INDEX('03.Muestra'!$F$8:$F$42,SMALL(IF("Página Web"='03.Muestra'!$D$8:$D$42,ROW('03.Muestra'!$F$8:$F$42)-MIN(ROW('03.Muestra'!$D$8:$D$42))+1,""),ROW()-1690)),"")</f>
        <v>https://escueladesalud.comunidad.madrid/mod/page/view.php?id=1038</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del Sitio</v>
      </c>
      <c r="C1699" s="85" t="str" cm="1">
        <f t="array" ref="C1699">IFERROR(INDEX('03.Muestra'!$F$8:$F$42,SMALL(IF("Página Web"='03.Muestra'!$D$8:$D$42,ROW('03.Muestra'!$F$8:$F$42)-MIN(ROW('03.Muestra'!$D$8:$D$42))+1,""),ROW()-1690)),"")</f>
        <v>https://escueladesalud.comunidad.madrid/mod/page/view.php?id=1468</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Landing page</v>
      </c>
      <c r="C1700" s="85" t="str" cm="1">
        <f t="array" ref="C1700">IFERROR(INDEX('03.Muestra'!$F$8:$F$42,SMALL(IF("Página Web"='03.Muestra'!$D$8:$D$42,ROW('03.Muestra'!$F$8:$F$42)-MIN(ROW('03.Muestra'!$D$8:$D$42))+1,""),ROW()-1690)),"")</f>
        <v>https://escueladesalud.comunidad.madrid/landing-page/900.html</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Categoría de curso</v>
      </c>
      <c r="C1701" s="85" t="str" cm="1">
        <f t="array" ref="C1701">IFERROR(INDEX('03.Muestra'!$F$8:$F$42,SMALL(IF("Página Web"='03.Muestra'!$D$8:$D$42,ROW('03.Muestra'!$F$8:$F$42)-MIN(ROW('03.Muestra'!$D$8:$D$42))+1,""),ROW()-1690)),"")</f>
        <v>https://escueladesalud.comunidad.madrid/course/index.php?categoryid=31</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Píldora formativa</v>
      </c>
      <c r="C1702" s="85" t="str" cm="1">
        <f t="array" ref="C1702">IFERROR(INDEX('03.Muestra'!$F$8:$F$42,SMALL(IF("Página Web"='03.Muestra'!$D$8:$D$42,ROW('03.Muestra'!$F$8:$F$42)-MIN(ROW('03.Muestra'!$D$8:$D$42))+1,""),ROW()-1690)),"")</f>
        <v>https://escueladesalud.comunidad.madrid/mod/resource/view.php?id=7021</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Declaración de accesibilidad</v>
      </c>
      <c r="C1703" s="85" t="str" cm="1">
        <f t="array" ref="C1703">IFERROR(INDEX('03.Muestra'!$F$8:$F$42,SMALL(IF("Página Web"='03.Muestra'!$D$8:$D$42,ROW('03.Muestra'!$F$8:$F$42)-MIN(ROW('03.Muestra'!$D$8:$D$42))+1,""),ROW()-1690)),"")</f>
        <v>https://escueladesalud.comunidad.madrid/mod/page/view.php?id=6165</v>
      </c>
      <c r="D1703" s="99" t="s">
        <v>103</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ref="D1704:D1725" si="89">IF(AND(B1704&lt;&gt;"",C1704&lt;&gt;""),"N/T","")</f>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https://escueladesalud.comunidad.madrid</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Login</v>
      </c>
      <c r="C1730" s="85" t="str" cm="1">
        <f t="array" ref="C1730">IFERROR(INDEX('03.Muestra'!$F$8:$F$42,SMALL(IF("Página Web"='03.Muestra'!$D$8:$D$42,ROW('03.Muestra'!$F$8:$F$42)-MIN(ROW('03.Muestra'!$D$8:$D$42))+1,""),ROW()-1728)),"")</f>
        <v>https://escueladesalud.comunidad.madrid/login/index.php</v>
      </c>
      <c r="D1730" s="99" t="s">
        <v>91</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3</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Registro</v>
      </c>
      <c r="C1731" s="85" t="str" cm="1">
        <f t="array" ref="C1731">IFERROR(INDEX('03.Muestra'!$F$8:$F$42,SMALL(IF("Página Web"='03.Muestra'!$D$8:$D$42,ROW('03.Muestra'!$F$8:$F$42)-MIN(ROW('03.Muestra'!$D$8:$D$42))+1,""),ROW()-1728)),"")</f>
        <v>https://escueladesalud.comunidad.madrid/login/signup.php</v>
      </c>
      <c r="D1731" s="99" t="s">
        <v>91</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Política de Privacidad</v>
      </c>
      <c r="C1732" s="85" t="str" cm="1">
        <f t="array" ref="C1732">IFERROR(INDEX('03.Muestra'!$F$8:$F$42,SMALL(IF("Página Web"='03.Muestra'!$D$8:$D$42,ROW('03.Muestra'!$F$8:$F$42)-MIN(ROW('03.Muestra'!$D$8:$D$42))+1,""),ROW()-1728)),"")</f>
        <v>https://escueladesalud.comunidad.madrid/mod/page/view.php?id=96</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FAQs</v>
      </c>
      <c r="C1733" s="85" t="str" cm="1">
        <f t="array" ref="C1733">IFERROR(INDEX('03.Muestra'!$F$8:$F$42,SMALL(IF("Página Web"='03.Muestra'!$D$8:$D$42,ROW('03.Muestra'!$F$8:$F$42)-MIN(ROW('03.Muestra'!$D$8:$D$42))+1,""),ROW()-1728)),"")</f>
        <v>https://escueladesalud.comunidad.madrid/mod/page/view.php?id=97</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Contacto</v>
      </c>
      <c r="C1734" s="85" t="str" cm="1">
        <f t="array" ref="C1734">IFERROR(INDEX('03.Muestra'!$F$8:$F$42,SMALL(IF("Página Web"='03.Muestra'!$D$8:$D$42,ROW('03.Muestra'!$F$8:$F$42)-MIN(ROW('03.Muestra'!$D$8:$D$42))+1,""),ROW()-1728)),"")</f>
        <v>https://escueladesalud.comunidad.madrid/mod/page/view.php?id=98</v>
      </c>
      <c r="D1734" s="99" t="s">
        <v>91</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Política de Cookies</v>
      </c>
      <c r="C1735" s="85" t="str" cm="1">
        <f t="array" ref="C1735">IFERROR(INDEX('03.Muestra'!$F$8:$F$42,SMALL(IF("Página Web"='03.Muestra'!$D$8:$D$42,ROW('03.Muestra'!$F$8:$F$42)-MIN(ROW('03.Muestra'!$D$8:$D$42))+1,""),ROW()-1728)),"")</f>
        <v>https://escueladesalud.comunidad.madrid/mod/page/view.php?id=99</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Biblioteca</v>
      </c>
      <c r="C1736" s="85" t="str" cm="1">
        <f t="array" ref="C1736">IFERROR(INDEX('03.Muestra'!$F$8:$F$42,SMALL(IF("Página Web"='03.Muestra'!$D$8:$D$42,ROW('03.Muestra'!$F$8:$F$42)-MIN(ROW('03.Muestra'!$D$8:$D$42))+1,""),ROW()-1728)),"")</f>
        <v>https://escueladesalud.comunidad.madrid/mod/page/view.php?id=1038</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del Sitio</v>
      </c>
      <c r="C1737" s="85" t="str" cm="1">
        <f t="array" ref="C1737">IFERROR(INDEX('03.Muestra'!$F$8:$F$42,SMALL(IF("Página Web"='03.Muestra'!$D$8:$D$42,ROW('03.Muestra'!$F$8:$F$42)-MIN(ROW('03.Muestra'!$D$8:$D$42))+1,""),ROW()-1728)),"")</f>
        <v>https://escueladesalud.comunidad.madrid/mod/page/view.php?id=1468</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Landing page</v>
      </c>
      <c r="C1738" s="85" t="str" cm="1">
        <f t="array" ref="C1738">IFERROR(INDEX('03.Muestra'!$F$8:$F$42,SMALL(IF("Página Web"='03.Muestra'!$D$8:$D$42,ROW('03.Muestra'!$F$8:$F$42)-MIN(ROW('03.Muestra'!$D$8:$D$42))+1,""),ROW()-1728)),"")</f>
        <v>https://escueladesalud.comunidad.madrid/landing-page/900.html</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Categoría de curso</v>
      </c>
      <c r="C1739" s="85" t="str" cm="1">
        <f t="array" ref="C1739">IFERROR(INDEX('03.Muestra'!$F$8:$F$42,SMALL(IF("Página Web"='03.Muestra'!$D$8:$D$42,ROW('03.Muestra'!$F$8:$F$42)-MIN(ROW('03.Muestra'!$D$8:$D$42))+1,""),ROW()-1728)),"")</f>
        <v>https://escueladesalud.comunidad.madrid/course/index.php?categoryid=31</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Píldora formativa</v>
      </c>
      <c r="C1740" s="85" t="str" cm="1">
        <f t="array" ref="C1740">IFERROR(INDEX('03.Muestra'!$F$8:$F$42,SMALL(IF("Página Web"='03.Muestra'!$D$8:$D$42,ROW('03.Muestra'!$F$8:$F$42)-MIN(ROW('03.Muestra'!$D$8:$D$42))+1,""),ROW()-1728)),"")</f>
        <v>https://escueladesalud.comunidad.madrid/mod/resource/view.php?id=7021</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Declaración de accesibilidad</v>
      </c>
      <c r="C1741" s="85" t="str" cm="1">
        <f t="array" ref="C1741">IFERROR(INDEX('03.Muestra'!$F$8:$F$42,SMALL(IF("Página Web"='03.Muestra'!$D$8:$D$42,ROW('03.Muestra'!$F$8:$F$42)-MIN(ROW('03.Muestra'!$D$8:$D$42))+1,""),ROW()-1728)),"")</f>
        <v>https://escueladesalud.comunidad.madrid/mod/page/view.php?id=6165</v>
      </c>
      <c r="D1741" s="99" t="s">
        <v>103</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ref="D1742:D1763" si="91">IF(AND(B1742&lt;&gt;"",C1742&lt;&gt;""),"N/T","")</f>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https://escueladesalud.comunidad.madrid</v>
      </c>
      <c r="D1767" s="211"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Login</v>
      </c>
      <c r="C1768" s="85" t="str" cm="1">
        <f t="array" ref="C1768">IFERROR(INDEX('03.Muestra'!$F$8:$F$42,SMALL(IF("Página Web"='03.Muestra'!$D$8:$D$42,ROW('03.Muestra'!$F$8:$F$42)-MIN(ROW('03.Muestra'!$D$8:$D$42))+1,""),ROW()-1766)),"")</f>
        <v>https://escueladesalud.comunidad.madrid/login/index.php</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13</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Registro</v>
      </c>
      <c r="C1769" s="85" t="str" cm="1">
        <f t="array" ref="C1769">IFERROR(INDEX('03.Muestra'!$F$8:$F$42,SMALL(IF("Página Web"='03.Muestra'!$D$8:$D$42,ROW('03.Muestra'!$F$8:$F$42)-MIN(ROW('03.Muestra'!$D$8:$D$42))+1,""),ROW()-1766)),"")</f>
        <v>https://escueladesalud.comunidad.madrid/login/signup.php</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Política de Privacidad</v>
      </c>
      <c r="C1770" s="85" t="str" cm="1">
        <f t="array" ref="C1770">IFERROR(INDEX('03.Muestra'!$F$8:$F$42,SMALL(IF("Página Web"='03.Muestra'!$D$8:$D$42,ROW('03.Muestra'!$F$8:$F$42)-MIN(ROW('03.Muestra'!$D$8:$D$42))+1,""),ROW()-1766)),"")</f>
        <v>https://escueladesalud.comunidad.madrid/mod/page/view.php?id=96</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FAQs</v>
      </c>
      <c r="C1771" s="85" t="str" cm="1">
        <f t="array" ref="C1771">IFERROR(INDEX('03.Muestra'!$F$8:$F$42,SMALL(IF("Página Web"='03.Muestra'!$D$8:$D$42,ROW('03.Muestra'!$F$8:$F$42)-MIN(ROW('03.Muestra'!$D$8:$D$42))+1,""),ROW()-1766)),"")</f>
        <v>https://escueladesalud.comunidad.madrid/mod/page/view.php?id=97</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Contacto</v>
      </c>
      <c r="C1772" s="85" t="str" cm="1">
        <f t="array" ref="C1772">IFERROR(INDEX('03.Muestra'!$F$8:$F$42,SMALL(IF("Página Web"='03.Muestra'!$D$8:$D$42,ROW('03.Muestra'!$F$8:$F$42)-MIN(ROW('03.Muestra'!$D$8:$D$42))+1,""),ROW()-1766)),"")</f>
        <v>https://escueladesalud.comunidad.madrid/mod/page/view.php?id=98</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Política de Cookies</v>
      </c>
      <c r="C1773" s="85" t="str" cm="1">
        <f t="array" ref="C1773">IFERROR(INDEX('03.Muestra'!$F$8:$F$42,SMALL(IF("Página Web"='03.Muestra'!$D$8:$D$42,ROW('03.Muestra'!$F$8:$F$42)-MIN(ROW('03.Muestra'!$D$8:$D$42))+1,""),ROW()-1766)),"")</f>
        <v>https://escueladesalud.comunidad.madrid/mod/page/view.php?id=99</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Biblioteca</v>
      </c>
      <c r="C1774" s="85" t="str" cm="1">
        <f t="array" ref="C1774">IFERROR(INDEX('03.Muestra'!$F$8:$F$42,SMALL(IF("Página Web"='03.Muestra'!$D$8:$D$42,ROW('03.Muestra'!$F$8:$F$42)-MIN(ROW('03.Muestra'!$D$8:$D$42))+1,""),ROW()-1766)),"")</f>
        <v>https://escueladesalud.comunidad.madrid/mod/page/view.php?id=1038</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del Sitio</v>
      </c>
      <c r="C1775" s="85" t="str" cm="1">
        <f t="array" ref="C1775">IFERROR(INDEX('03.Muestra'!$F$8:$F$42,SMALL(IF("Página Web"='03.Muestra'!$D$8:$D$42,ROW('03.Muestra'!$F$8:$F$42)-MIN(ROW('03.Muestra'!$D$8:$D$42))+1,""),ROW()-1766)),"")</f>
        <v>https://escueladesalud.comunidad.madrid/mod/page/view.php?id=1468</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Landing page</v>
      </c>
      <c r="C1776" s="85" t="str" cm="1">
        <f t="array" ref="C1776">IFERROR(INDEX('03.Muestra'!$F$8:$F$42,SMALL(IF("Página Web"='03.Muestra'!$D$8:$D$42,ROW('03.Muestra'!$F$8:$F$42)-MIN(ROW('03.Muestra'!$D$8:$D$42))+1,""),ROW()-1766)),"")</f>
        <v>https://escueladesalud.comunidad.madrid/landing-page/900.html</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Categoría de curso</v>
      </c>
      <c r="C1777" s="85" t="str" cm="1">
        <f t="array" ref="C1777">IFERROR(INDEX('03.Muestra'!$F$8:$F$42,SMALL(IF("Página Web"='03.Muestra'!$D$8:$D$42,ROW('03.Muestra'!$F$8:$F$42)-MIN(ROW('03.Muestra'!$D$8:$D$42))+1,""),ROW()-1766)),"")</f>
        <v>https://escueladesalud.comunidad.madrid/course/index.php?categoryid=31</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Píldora formativa</v>
      </c>
      <c r="C1778" s="85" t="str" cm="1">
        <f t="array" ref="C1778">IFERROR(INDEX('03.Muestra'!$F$8:$F$42,SMALL(IF("Página Web"='03.Muestra'!$D$8:$D$42,ROW('03.Muestra'!$F$8:$F$42)-MIN(ROW('03.Muestra'!$D$8:$D$42))+1,""),ROW()-1766)),"")</f>
        <v>https://escueladesalud.comunidad.madrid/mod/resource/view.php?id=7021</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Declaración de accesibilidad</v>
      </c>
      <c r="C1779" s="85" t="str" cm="1">
        <f t="array" ref="C1779">IFERROR(INDEX('03.Muestra'!$F$8:$F$42,SMALL(IF("Página Web"='03.Muestra'!$D$8:$D$42,ROW('03.Muestra'!$F$8:$F$42)-MIN(ROW('03.Muestra'!$D$8:$D$42))+1,""),ROW()-1766)),"")</f>
        <v>https://escueladesalud.comunidad.madrid/mod/page/view.php?id=6165</v>
      </c>
      <c r="D1779" s="99" t="s">
        <v>103</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ref="D1780:D1801" si="93">IF(AND(B1780&lt;&gt;"",C1780&lt;&gt;""),"N/T","")</f>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https://escueladesalud.comunidad.madrid</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Login</v>
      </c>
      <c r="C1806" s="85" t="str" cm="1">
        <f t="array" ref="C1806">IFERROR(INDEX('03.Muestra'!$F$8:$F$42,SMALL(IF("Página Web"='03.Muestra'!$D$8:$D$42,ROW('03.Muestra'!$F$8:$F$42)-MIN(ROW('03.Muestra'!$D$8:$D$42))+1,""),ROW()-1804)),"")</f>
        <v>https://escueladesalud.comunidad.madrid/login/index.php</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11</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Registro</v>
      </c>
      <c r="C1807" s="85" t="str" cm="1">
        <f t="array" ref="C1807">IFERROR(INDEX('03.Muestra'!$F$8:$F$42,SMALL(IF("Página Web"='03.Muestra'!$D$8:$D$42,ROW('03.Muestra'!$F$8:$F$42)-MIN(ROW('03.Muestra'!$D$8:$D$42))+1,""),ROW()-1804)),"")</f>
        <v>https://escueladesalud.comunidad.madrid/login/signup.php</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Política de Privacidad</v>
      </c>
      <c r="C1808" s="85" t="str" cm="1">
        <f t="array" ref="C1808">IFERROR(INDEX('03.Muestra'!$F$8:$F$42,SMALL(IF("Página Web"='03.Muestra'!$D$8:$D$42,ROW('03.Muestra'!$F$8:$F$42)-MIN(ROW('03.Muestra'!$D$8:$D$42))+1,""),ROW()-1804)),"")</f>
        <v>https://escueladesalud.comunidad.madrid/mod/page/view.php?id=96</v>
      </c>
      <c r="D1808" s="99" t="s">
        <v>91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FAQs</v>
      </c>
      <c r="C1809" s="85" t="str" cm="1">
        <f t="array" ref="C1809">IFERROR(INDEX('03.Muestra'!$F$8:$F$42,SMALL(IF("Página Web"='03.Muestra'!$D$8:$D$42,ROW('03.Muestra'!$F$8:$F$42)-MIN(ROW('03.Muestra'!$D$8:$D$42))+1,""),ROW()-1804)),"")</f>
        <v>https://escueladesalud.comunidad.madrid/mod/page/view.php?id=97</v>
      </c>
      <c r="D1809" s="99" t="s">
        <v>91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Contacto</v>
      </c>
      <c r="C1810" s="85" t="str" cm="1">
        <f t="array" ref="C1810">IFERROR(INDEX('03.Muestra'!$F$8:$F$42,SMALL(IF("Página Web"='03.Muestra'!$D$8:$D$42,ROW('03.Muestra'!$F$8:$F$42)-MIN(ROW('03.Muestra'!$D$8:$D$42))+1,""),ROW()-1804)),"")</f>
        <v>https://escueladesalud.comunidad.madrid/mod/page/view.php?id=98</v>
      </c>
      <c r="D1810" s="99" t="s">
        <v>91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Política de Cookies</v>
      </c>
      <c r="C1811" s="85" t="str" cm="1">
        <f t="array" ref="C1811">IFERROR(INDEX('03.Muestra'!$F$8:$F$42,SMALL(IF("Página Web"='03.Muestra'!$D$8:$D$42,ROW('03.Muestra'!$F$8:$F$42)-MIN(ROW('03.Muestra'!$D$8:$D$42))+1,""),ROW()-1804)),"")</f>
        <v>https://escueladesalud.comunidad.madrid/mod/page/view.php?id=99</v>
      </c>
      <c r="D1811" s="99" t="s">
        <v>91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Biblioteca</v>
      </c>
      <c r="C1812" s="85" t="str" cm="1">
        <f t="array" ref="C1812">IFERROR(INDEX('03.Muestra'!$F$8:$F$42,SMALL(IF("Página Web"='03.Muestra'!$D$8:$D$42,ROW('03.Muestra'!$F$8:$F$42)-MIN(ROW('03.Muestra'!$D$8:$D$42))+1,""),ROW()-1804)),"")</f>
        <v>https://escueladesalud.comunidad.madrid/mod/page/view.php?id=1038</v>
      </c>
      <c r="D1812" s="99" t="s">
        <v>91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del Sitio</v>
      </c>
      <c r="C1813" s="85" t="str" cm="1">
        <f t="array" ref="C1813">IFERROR(INDEX('03.Muestra'!$F$8:$F$42,SMALL(IF("Página Web"='03.Muestra'!$D$8:$D$42,ROW('03.Muestra'!$F$8:$F$42)-MIN(ROW('03.Muestra'!$D$8:$D$42))+1,""),ROW()-1804)),"")</f>
        <v>https://escueladesalud.comunidad.madrid/mod/page/view.php?id=1468</v>
      </c>
      <c r="D1813" s="99" t="s">
        <v>91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Landing page</v>
      </c>
      <c r="C1814" s="85" t="str" cm="1">
        <f t="array" ref="C1814">IFERROR(INDEX('03.Muestra'!$F$8:$F$42,SMALL(IF("Página Web"='03.Muestra'!$D$8:$D$42,ROW('03.Muestra'!$F$8:$F$42)-MIN(ROW('03.Muestra'!$D$8:$D$42))+1,""),ROW()-1804)),"")</f>
        <v>https://escueladesalud.comunidad.madrid/landing-page/900.html</v>
      </c>
      <c r="D1814" s="99" t="s">
        <v>91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Categoría de curso</v>
      </c>
      <c r="C1815" s="85" t="str" cm="1">
        <f t="array" ref="C1815">IFERROR(INDEX('03.Muestra'!$F$8:$F$42,SMALL(IF("Página Web"='03.Muestra'!$D$8:$D$42,ROW('03.Muestra'!$F$8:$F$42)-MIN(ROW('03.Muestra'!$D$8:$D$42))+1,""),ROW()-1804)),"")</f>
        <v>https://escueladesalud.comunidad.madrid/course/index.php?categoryid=31</v>
      </c>
      <c r="D1815" s="99" t="s">
        <v>91</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Píldora formativa</v>
      </c>
      <c r="C1816" s="85" t="str" cm="1">
        <f t="array" ref="C1816">IFERROR(INDEX('03.Muestra'!$F$8:$F$42,SMALL(IF("Página Web"='03.Muestra'!$D$8:$D$42,ROW('03.Muestra'!$F$8:$F$42)-MIN(ROW('03.Muestra'!$D$8:$D$42))+1,""),ROW()-1804)),"")</f>
        <v>https://escueladesalud.comunidad.madrid/mod/resource/view.php?id=7021</v>
      </c>
      <c r="D1816" s="99" t="s">
        <v>91</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Declaración de accesibilidad</v>
      </c>
      <c r="C1817" s="85" t="str" cm="1">
        <f t="array" ref="C1817">IFERROR(INDEX('03.Muestra'!$F$8:$F$42,SMALL(IF("Página Web"='03.Muestra'!$D$8:$D$42,ROW('03.Muestra'!$F$8:$F$42)-MIN(ROW('03.Muestra'!$D$8:$D$42))+1,""),ROW()-1804)),"")</f>
        <v>https://escueladesalud.comunidad.madrid/mod/page/view.php?id=6165</v>
      </c>
      <c r="D1817" s="99" t="s">
        <v>91</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ref="D1818:D1839" si="95">IF(AND(B1818&lt;&gt;"",C1818&lt;&gt;""),"N/T","")</f>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https://escueladesalud.comunidad.madrid</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Login</v>
      </c>
      <c r="C1844" s="85" t="str" cm="1">
        <f t="array" ref="C1844">IFERROR(INDEX('03.Muestra'!$F$8:$F$42,SMALL(IF("Página Web"='03.Muestra'!$D$8:$D$42,ROW('03.Muestra'!$F$8:$F$42)-MIN(ROW('03.Muestra'!$D$8:$D$42))+1,""),ROW()-1842)),"")</f>
        <v>https://escueladesalud.comunidad.madrid/login/index.php</v>
      </c>
      <c r="D1844" s="99" t="s">
        <v>91</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Registro</v>
      </c>
      <c r="C1845" s="85" t="str" cm="1">
        <f t="array" ref="C1845">IFERROR(INDEX('03.Muestra'!$F$8:$F$42,SMALL(IF("Página Web"='03.Muestra'!$D$8:$D$42,ROW('03.Muestra'!$F$8:$F$42)-MIN(ROW('03.Muestra'!$D$8:$D$42))+1,""),ROW()-1842)),"")</f>
        <v>https://escueladesalud.comunidad.madrid/login/signup.php</v>
      </c>
      <c r="D1845" s="99" t="s">
        <v>91</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Política de Privacidad</v>
      </c>
      <c r="C1846" s="85" t="str" cm="1">
        <f t="array" ref="C1846">IFERROR(INDEX('03.Muestra'!$F$8:$F$42,SMALL(IF("Página Web"='03.Muestra'!$D$8:$D$42,ROW('03.Muestra'!$F$8:$F$42)-MIN(ROW('03.Muestra'!$D$8:$D$42))+1,""),ROW()-1842)),"")</f>
        <v>https://escueladesalud.comunidad.madrid/mod/page/view.php?id=96</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FAQs</v>
      </c>
      <c r="C1847" s="85" t="str" cm="1">
        <f t="array" ref="C1847">IFERROR(INDEX('03.Muestra'!$F$8:$F$42,SMALL(IF("Página Web"='03.Muestra'!$D$8:$D$42,ROW('03.Muestra'!$F$8:$F$42)-MIN(ROW('03.Muestra'!$D$8:$D$42))+1,""),ROW()-1842)),"")</f>
        <v>https://escueladesalud.comunidad.madrid/mod/page/view.php?id=97</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Contacto</v>
      </c>
      <c r="C1848" s="85" t="str" cm="1">
        <f t="array" ref="C1848">IFERROR(INDEX('03.Muestra'!$F$8:$F$42,SMALL(IF("Página Web"='03.Muestra'!$D$8:$D$42,ROW('03.Muestra'!$F$8:$F$42)-MIN(ROW('03.Muestra'!$D$8:$D$42))+1,""),ROW()-1842)),"")</f>
        <v>https://escueladesalud.comunidad.madrid/mod/page/view.php?id=98</v>
      </c>
      <c r="D1848" s="99" t="s">
        <v>91</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Política de Cookies</v>
      </c>
      <c r="C1849" s="85" t="str" cm="1">
        <f t="array" ref="C1849">IFERROR(INDEX('03.Muestra'!$F$8:$F$42,SMALL(IF("Página Web"='03.Muestra'!$D$8:$D$42,ROW('03.Muestra'!$F$8:$F$42)-MIN(ROW('03.Muestra'!$D$8:$D$42))+1,""),ROW()-1842)),"")</f>
        <v>https://escueladesalud.comunidad.madrid/mod/page/view.php?id=99</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Biblioteca</v>
      </c>
      <c r="C1850" s="85" t="str" cm="1">
        <f t="array" ref="C1850">IFERROR(INDEX('03.Muestra'!$F$8:$F$42,SMALL(IF("Página Web"='03.Muestra'!$D$8:$D$42,ROW('03.Muestra'!$F$8:$F$42)-MIN(ROW('03.Muestra'!$D$8:$D$42))+1,""),ROW()-1842)),"")</f>
        <v>https://escueladesalud.comunidad.madrid/mod/page/view.php?id=1038</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del Sitio</v>
      </c>
      <c r="C1851" s="85" t="str" cm="1">
        <f t="array" ref="C1851">IFERROR(INDEX('03.Muestra'!$F$8:$F$42,SMALL(IF("Página Web"='03.Muestra'!$D$8:$D$42,ROW('03.Muestra'!$F$8:$F$42)-MIN(ROW('03.Muestra'!$D$8:$D$42))+1,""),ROW()-1842)),"")</f>
        <v>https://escueladesalud.comunidad.madrid/mod/page/view.php?id=1468</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Landing page</v>
      </c>
      <c r="C1852" s="85" t="str" cm="1">
        <f t="array" ref="C1852">IFERROR(INDEX('03.Muestra'!$F$8:$F$42,SMALL(IF("Página Web"='03.Muestra'!$D$8:$D$42,ROW('03.Muestra'!$F$8:$F$42)-MIN(ROW('03.Muestra'!$D$8:$D$42))+1,""),ROW()-1842)),"")</f>
        <v>https://escueladesalud.comunidad.madrid/landing-page/900.html</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Categoría de curso</v>
      </c>
      <c r="C1853" s="85" t="str" cm="1">
        <f t="array" ref="C1853">IFERROR(INDEX('03.Muestra'!$F$8:$F$42,SMALL(IF("Página Web"='03.Muestra'!$D$8:$D$42,ROW('03.Muestra'!$F$8:$F$42)-MIN(ROW('03.Muestra'!$D$8:$D$42))+1,""),ROW()-1842)),"")</f>
        <v>https://escueladesalud.comunidad.madrid/course/index.php?categoryid=31</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Píldora formativa</v>
      </c>
      <c r="C1854" s="85" t="str" cm="1">
        <f t="array" ref="C1854">IFERROR(INDEX('03.Muestra'!$F$8:$F$42,SMALL(IF("Página Web"='03.Muestra'!$D$8:$D$42,ROW('03.Muestra'!$F$8:$F$42)-MIN(ROW('03.Muestra'!$D$8:$D$42))+1,""),ROW()-1842)),"")</f>
        <v>https://escueladesalud.comunidad.madrid/mod/resource/view.php?id=7021</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Declaración de accesibilidad</v>
      </c>
      <c r="C1855" s="85" t="str" cm="1">
        <f t="array" ref="C1855">IFERROR(INDEX('03.Muestra'!$F$8:$F$42,SMALL(IF("Página Web"='03.Muestra'!$D$8:$D$42,ROW('03.Muestra'!$F$8:$F$42)-MIN(ROW('03.Muestra'!$D$8:$D$42))+1,""),ROW()-1842)),"")</f>
        <v>https://escueladesalud.comunidad.madrid/mod/page/view.php?id=6165</v>
      </c>
      <c r="D1855" s="99" t="s">
        <v>103</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ref="D1856:D1877" si="97">IF(AND(B1856&lt;&gt;"",C1856&lt;&gt;""),"N/T","")</f>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https://escueladesalud.comunidad.madrid</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Login</v>
      </c>
      <c r="C1882" s="85" t="str" cm="1">
        <f t="array" ref="C1882">IFERROR(INDEX('03.Muestra'!$F$8:$F$42,SMALL(IF("Página Web"='03.Muestra'!$D$8:$D$42,ROW('03.Muestra'!$F$8:$F$42)-MIN(ROW('03.Muestra'!$D$8:$D$42))+1,""),ROW()-1880)),"")</f>
        <v>https://escueladesalud.comunidad.madrid/login/index.php</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13</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Registro</v>
      </c>
      <c r="C1883" s="85" t="str" cm="1">
        <f t="array" ref="C1883">IFERROR(INDEX('03.Muestra'!$F$8:$F$42,SMALL(IF("Página Web"='03.Muestra'!$D$8:$D$42,ROW('03.Muestra'!$F$8:$F$42)-MIN(ROW('03.Muestra'!$D$8:$D$42))+1,""),ROW()-1880)),"")</f>
        <v>https://escueladesalud.comunidad.madrid/login/signup.php</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Política de Privacidad</v>
      </c>
      <c r="C1884" s="85" t="str" cm="1">
        <f t="array" ref="C1884">IFERROR(INDEX('03.Muestra'!$F$8:$F$42,SMALL(IF("Página Web"='03.Muestra'!$D$8:$D$42,ROW('03.Muestra'!$F$8:$F$42)-MIN(ROW('03.Muestra'!$D$8:$D$42))+1,""),ROW()-1880)),"")</f>
        <v>https://escueladesalud.comunidad.madrid/mod/page/view.php?id=96</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FAQs</v>
      </c>
      <c r="C1885" s="85" t="str" cm="1">
        <f t="array" ref="C1885">IFERROR(INDEX('03.Muestra'!$F$8:$F$42,SMALL(IF("Página Web"='03.Muestra'!$D$8:$D$42,ROW('03.Muestra'!$F$8:$F$42)-MIN(ROW('03.Muestra'!$D$8:$D$42))+1,""),ROW()-1880)),"")</f>
        <v>https://escueladesalud.comunidad.madrid/mod/page/view.php?id=97</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Contacto</v>
      </c>
      <c r="C1886" s="85" t="str" cm="1">
        <f t="array" ref="C1886">IFERROR(INDEX('03.Muestra'!$F$8:$F$42,SMALL(IF("Página Web"='03.Muestra'!$D$8:$D$42,ROW('03.Muestra'!$F$8:$F$42)-MIN(ROW('03.Muestra'!$D$8:$D$42))+1,""),ROW()-1880)),"")</f>
        <v>https://escueladesalud.comunidad.madrid/mod/page/view.php?id=98</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Política de Cookies</v>
      </c>
      <c r="C1887" s="85" t="str" cm="1">
        <f t="array" ref="C1887">IFERROR(INDEX('03.Muestra'!$F$8:$F$42,SMALL(IF("Página Web"='03.Muestra'!$D$8:$D$42,ROW('03.Muestra'!$F$8:$F$42)-MIN(ROW('03.Muestra'!$D$8:$D$42))+1,""),ROW()-1880)),"")</f>
        <v>https://escueladesalud.comunidad.madrid/mod/page/view.php?id=99</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Biblioteca</v>
      </c>
      <c r="C1888" s="85" t="str" cm="1">
        <f t="array" ref="C1888">IFERROR(INDEX('03.Muestra'!$F$8:$F$42,SMALL(IF("Página Web"='03.Muestra'!$D$8:$D$42,ROW('03.Muestra'!$F$8:$F$42)-MIN(ROW('03.Muestra'!$D$8:$D$42))+1,""),ROW()-1880)),"")</f>
        <v>https://escueladesalud.comunidad.madrid/mod/page/view.php?id=1038</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del Sitio</v>
      </c>
      <c r="C1889" s="85" t="str" cm="1">
        <f t="array" ref="C1889">IFERROR(INDEX('03.Muestra'!$F$8:$F$42,SMALL(IF("Página Web"='03.Muestra'!$D$8:$D$42,ROW('03.Muestra'!$F$8:$F$42)-MIN(ROW('03.Muestra'!$D$8:$D$42))+1,""),ROW()-1880)),"")</f>
        <v>https://escueladesalud.comunidad.madrid/mod/page/view.php?id=1468</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Landing page</v>
      </c>
      <c r="C1890" s="85" t="str" cm="1">
        <f t="array" ref="C1890">IFERROR(INDEX('03.Muestra'!$F$8:$F$42,SMALL(IF("Página Web"='03.Muestra'!$D$8:$D$42,ROW('03.Muestra'!$F$8:$F$42)-MIN(ROW('03.Muestra'!$D$8:$D$42))+1,""),ROW()-1880)),"")</f>
        <v>https://escueladesalud.comunidad.madrid/landing-page/900.html</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Categoría de curso</v>
      </c>
      <c r="C1891" s="85" t="str" cm="1">
        <f t="array" ref="C1891">IFERROR(INDEX('03.Muestra'!$F$8:$F$42,SMALL(IF("Página Web"='03.Muestra'!$D$8:$D$42,ROW('03.Muestra'!$F$8:$F$42)-MIN(ROW('03.Muestra'!$D$8:$D$42))+1,""),ROW()-1880)),"")</f>
        <v>https://escueladesalud.comunidad.madrid/course/index.php?categoryid=31</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Píldora formativa</v>
      </c>
      <c r="C1892" s="85" t="str" cm="1">
        <f t="array" ref="C1892">IFERROR(INDEX('03.Muestra'!$F$8:$F$42,SMALL(IF("Página Web"='03.Muestra'!$D$8:$D$42,ROW('03.Muestra'!$F$8:$F$42)-MIN(ROW('03.Muestra'!$D$8:$D$42))+1,""),ROW()-1880)),"")</f>
        <v>https://escueladesalud.comunidad.madrid/mod/resource/view.php?id=7021</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Declaración de accesibilidad</v>
      </c>
      <c r="C1893" s="85" t="str" cm="1">
        <f t="array" ref="C1893">IFERROR(INDEX('03.Muestra'!$F$8:$F$42,SMALL(IF("Página Web"='03.Muestra'!$D$8:$D$42,ROW('03.Muestra'!$F$8:$F$42)-MIN(ROW('03.Muestra'!$D$8:$D$42))+1,""),ROW()-1880)),"")</f>
        <v>https://escueladesalud.comunidad.madrid/mod/page/view.php?id=6165</v>
      </c>
      <c r="D1893" s="99" t="s">
        <v>93</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ref="D1894:D1915" si="99">IF(AND(B1894&lt;&gt;"",C1894&lt;&gt;""),"N/T","")</f>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A949" zoomScale="90" zoomScaleNormal="90" workbookViewId="0">
      <selection activeCell="D1691" sqref="D16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191</v>
      </c>
      <c r="C8" s="232"/>
      <c r="D8" s="232"/>
      <c r="E8" s="232"/>
      <c r="F8" s="232"/>
      <c r="G8" s="232"/>
      <c r="H8" s="232"/>
      <c r="I8" s="232"/>
      <c r="J8" s="232"/>
      <c r="K8" s="232"/>
      <c r="L8" s="232"/>
      <c r="M8" s="232"/>
      <c r="N8" s="18"/>
      <c r="O8" s="18"/>
    </row>
    <row r="9" spans="1:64" ht="24" customHeight="1">
      <c r="B9" s="231" t="s">
        <v>192</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10</v>
      </c>
      <c r="H12" s="42">
        <f ca="1">IF(($G$15+$K$15)=0,0,G12/($G$15+$K$15))</f>
        <v>0.22222222222222221</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5</v>
      </c>
      <c r="H13" s="42">
        <f ca="1">IF(($G$15+$K$15)=0,0,G13/($G$15+$K$15))</f>
        <v>0.1111111111111111</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30</v>
      </c>
      <c r="H14" s="42">
        <f ca="1">IF(($G$15+$K$15)=0,0,G14/($G$15+$K$15))</f>
        <v>0.66666666666666663</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45</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cm="1">
        <f t="array" ref="A19">IFERROR(INDEX('03.Muestra'!$B$8:$B$42,SMALL(IF("Documento no web"='03.Muestra'!$D$8:$D$42,ROW('03.Muestra'!$B$8:$B$42)-MIN(ROW('03.Muestra'!$D$8:$D$42))+1,""),ROW()-18)),"")</f>
        <v>14</v>
      </c>
      <c r="B19" s="85" t="str" cm="1">
        <f t="array" ref="B19">IFERROR(INDEX('03.Muestra'!$C$8:$C$42,SMALL(IF("Documento no web"='03.Muestra'!$D$8:$D$42,ROW('03.Muestra'!$C$8:$C$42)-MIN(ROW('03.Muestra'!$D$8:$D$42))+1,""),ROW()-18)),"")</f>
        <v>Guía Autenticación</v>
      </c>
      <c r="C19" s="85" t="str" cm="1">
        <f t="array" ref="C19">IFERROR(INDEX('03.Muestra'!$F$8:$F$42,SMALL(IF("Documento no web"='03.Muestra'!$D$8:$D$42,ROW('03.Muestra'!$F$8:$F$42)-MIN(ROW('03.Muestra'!$D$8:$D$42))+1,""),ROW()-18)),"")</f>
        <v>documento descargable</v>
      </c>
      <c r="D19" s="99" t="s">
        <v>93</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IFERROR(INDEX('03.Muestra'!$B$8:$B$42,SMALL(IF("Documento no web"='03.Muestra'!$D$8:$D$42,ROW('03.Muestra'!$B$8:$B$42)-MIN(ROW('03.Muestra'!$D$8:$D$42))+1,""),ROW()-56)),"")</f>
        <v>14</v>
      </c>
      <c r="B57" s="85" t="str" cm="1">
        <f t="array" ref="B57">IFERROR(INDEX('03.Muestra'!$C$8:$C$42,SMALL(IF("Documento no web"='03.Muestra'!$D$8:$D$42,ROW('03.Muestra'!$C$8:$C$42)-MIN(ROW('03.Muestra'!$D$8:$D$42))+1,""),ROW()-56)),"")</f>
        <v>Guía Autenticación</v>
      </c>
      <c r="C57" s="85" t="str" cm="1">
        <f t="array" ref="C57">IFERROR(INDEX('03.Muestra'!$F$8:$F$42,SMALL(IF("Documento no web"='03.Muestra'!$D$8:$D$42,ROW('03.Muestra'!$F$8:$F$42)-MIN(ROW('03.Muestra'!$D$8:$D$42))+1,""),ROW()-56)),"")</f>
        <v>documento descargable</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1</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IFERROR(INDEX('03.Muestra'!$B$8:$B$42,SMALL(IF("Documento no web"='03.Muestra'!$D$8:$D$42,ROW('03.Muestra'!$B$8:$B$42)-MIN(ROW('03.Muestra'!$D$8:$D$42))+1,""),ROW()-94)),"")</f>
        <v>14</v>
      </c>
      <c r="B95" s="85" t="str" cm="1">
        <f t="array" ref="B95">IFERROR(INDEX('03.Muestra'!$C$8:$C$42,SMALL(IF("Documento no web"='03.Muestra'!$D$8:$D$42,ROW('03.Muestra'!$C$8:$C$42)-MIN(ROW('03.Muestra'!$D$8:$D$42))+1,""),ROW()-94)),"")</f>
        <v>Guía Autenticación</v>
      </c>
      <c r="C95" s="85" t="str" cm="1">
        <f t="array" ref="C95">IFERROR(INDEX('03.Muestra'!$F$8:$F$42,SMALL(IF("Documento no web"='03.Muestra'!$D$8:$D$42,ROW('03.Muestra'!$F$8:$F$42)-MIN(ROW('03.Muestra'!$D$8:$D$42))+1,""),ROW()-94)),"")</f>
        <v>documento descargable</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1</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IFERROR(INDEX('03.Muestra'!$B$8:$B$42,SMALL(IF("Documento no web"='03.Muestra'!$D$8:$D$42,ROW('03.Muestra'!$B$8:$B$42)-MIN(ROW('03.Muestra'!$D$8:$D$42))+1,""),ROW()-132)),"")</f>
        <v>14</v>
      </c>
      <c r="B133" s="85" t="str" cm="1">
        <f t="array" ref="B133">IFERROR(INDEX('03.Muestra'!$C$8:$C$42,SMALL(IF("Documento no web"='03.Muestra'!$D$8:$D$42,ROW('03.Muestra'!$C$8:$C$42)-MIN(ROW('03.Muestra'!$D$8:$D$42))+1,""),ROW()-132)),"")</f>
        <v>Guía Autenticación</v>
      </c>
      <c r="C133" s="85" t="str" cm="1">
        <f t="array" ref="C133">IFERROR(INDEX('03.Muestra'!$F$8:$F$42,SMALL(IF("Documento no web"='03.Muestra'!$D$8:$D$42,ROW('03.Muestra'!$F$8:$F$42)-MIN(ROW('03.Muestra'!$D$8:$D$42))+1,""),ROW()-132)),"")</f>
        <v>documento descargable</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1</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IFERROR(INDEX('03.Muestra'!$B$8:$B$42,SMALL(IF("Documento no web"='03.Muestra'!$D$8:$D$42,ROW('03.Muestra'!$B$8:$B$42)-MIN(ROW('03.Muestra'!$D$8:$D$42))+1,""),ROW()-170)),"")</f>
        <v>14</v>
      </c>
      <c r="B171" s="85" t="str" cm="1">
        <f t="array" ref="B171">IFERROR(INDEX('03.Muestra'!$C$8:$C$42,SMALL(IF("Documento no web"='03.Muestra'!$D$8:$D$42,ROW('03.Muestra'!$C$8:$C$42)-MIN(ROW('03.Muestra'!$D$8:$D$42))+1,""),ROW()-170)),"")</f>
        <v>Guía Autenticación</v>
      </c>
      <c r="C171" s="85" t="str" cm="1">
        <f t="array" ref="C171">IFERROR(INDEX('03.Muestra'!$F$8:$F$42,SMALL(IF("Documento no web"='03.Muestra'!$D$8:$D$42,ROW('03.Muestra'!$F$8:$F$42)-MIN(ROW('03.Muestra'!$D$8:$D$42))+1,""),ROW()-170)),"")</f>
        <v>documento descargable</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1</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IFERROR(INDEX('03.Muestra'!$B$8:$B$42,SMALL(IF("Documento no web"='03.Muestra'!$D$8:$D$42,ROW('03.Muestra'!$B$8:$B$42)-MIN(ROW('03.Muestra'!$D$8:$D$42))+1,""),ROW()-208)),"")</f>
        <v>14</v>
      </c>
      <c r="B209" s="85" t="str" cm="1">
        <f t="array" ref="B209">IFERROR(INDEX('03.Muestra'!$C$8:$C$42,SMALL(IF("Documento no web"='03.Muestra'!$D$8:$D$42,ROW('03.Muestra'!$C$8:$C$42)-MIN(ROW('03.Muestra'!$D$8:$D$42))+1,""),ROW()-208)),"")</f>
        <v>Guía Autenticación</v>
      </c>
      <c r="C209" s="85" t="str" cm="1">
        <f t="array" ref="C209">IFERROR(INDEX('03.Muestra'!$F$8:$F$42,SMALL(IF("Documento no web"='03.Muestra'!$D$8:$D$42,ROW('03.Muestra'!$F$8:$F$42)-MIN(ROW('03.Muestra'!$D$8:$D$42))+1,""),ROW()-208)),"")</f>
        <v>documento descargable</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IFERROR(INDEX('03.Muestra'!$B$8:$B$42,SMALL(IF("Documento no web"='03.Muestra'!$D$8:$D$42,ROW('03.Muestra'!$B$8:$B$42)-MIN(ROW('03.Muestra'!$D$8:$D$42))+1,""),ROW()-246)),"")</f>
        <v>14</v>
      </c>
      <c r="B247" s="85" t="str" cm="1">
        <f t="array" ref="B247">IFERROR(INDEX('03.Muestra'!$C$8:$C$42,SMALL(IF("Documento no web"='03.Muestra'!$D$8:$D$42,ROW('03.Muestra'!$C$8:$C$42)-MIN(ROW('03.Muestra'!$D$8:$D$42))+1,""),ROW()-246)),"")</f>
        <v>Guía Autenticación</v>
      </c>
      <c r="C247" s="85" t="str" cm="1">
        <f t="array" ref="C247">IFERROR(INDEX('03.Muestra'!$F$8:$F$42,SMALL(IF("Documento no web"='03.Muestra'!$D$8:$D$42,ROW('03.Muestra'!$F$8:$F$42)-MIN(ROW('03.Muestra'!$D$8:$D$42))+1,""),ROW()-246)),"")</f>
        <v>documento descargable</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IFERROR(INDEX('03.Muestra'!$B$8:$B$42,SMALL(IF("Documento no web"='03.Muestra'!$D$8:$D$42,ROW('03.Muestra'!$B$8:$B$42)-MIN(ROW('03.Muestra'!$D$8:$D$42))+1,""),ROW()-284)),"")</f>
        <v>14</v>
      </c>
      <c r="B285" s="85" t="str" cm="1">
        <f t="array" ref="B285">IFERROR(INDEX('03.Muestra'!$C$8:$C$42,SMALL(IF("Documento no web"='03.Muestra'!$D$8:$D$42,ROW('03.Muestra'!$C$8:$C$42)-MIN(ROW('03.Muestra'!$D$8:$D$42))+1,""),ROW()-284)),"")</f>
        <v>Guía Autenticación</v>
      </c>
      <c r="C285" s="85" t="str" cm="1">
        <f t="array" ref="C285">IFERROR(INDEX('03.Muestra'!$F$8:$F$42,SMALL(IF("Documento no web"='03.Muestra'!$D$8:$D$42,ROW('03.Muestra'!$F$8:$F$42)-MIN(ROW('03.Muestra'!$D$8:$D$42))+1,""),ROW()-284)),"")</f>
        <v>documento descargable</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IFERROR(INDEX('03.Muestra'!$B$8:$B$42,SMALL(IF("Documento no web"='03.Muestra'!$D$8:$D$42,ROW('03.Muestra'!$B$8:$B$42)-MIN(ROW('03.Muestra'!$D$8:$D$42))+1,""),ROW()-322)),"")</f>
        <v>14</v>
      </c>
      <c r="B323" s="85" t="str" cm="1">
        <f t="array" ref="B323">IFERROR(INDEX('03.Muestra'!$C$8:$C$42,SMALL(IF("Documento no web"='03.Muestra'!$D$8:$D$42,ROW('03.Muestra'!$C$8:$C$42)-MIN(ROW('03.Muestra'!$D$8:$D$42))+1,""),ROW()-322)),"")</f>
        <v>Guía Autenticación</v>
      </c>
      <c r="C323" s="85" t="str" cm="1">
        <f t="array" ref="C323">IFERROR(INDEX('03.Muestra'!$F$8:$F$42,SMALL(IF("Documento no web"='03.Muestra'!$D$8:$D$42,ROW('03.Muestra'!$F$8:$F$42)-MIN(ROW('03.Muestra'!$D$8:$D$42))+1,""),ROW()-322)),"")</f>
        <v>documento descargable</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1</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IFERROR(INDEX('03.Muestra'!$B$8:$B$42,SMALL(IF("Documento no web"='03.Muestra'!$D$8:$D$42,ROW('03.Muestra'!$B$8:$B$42)-MIN(ROW('03.Muestra'!$D$8:$D$42))+1,""),ROW()-360)),"")</f>
        <v>14</v>
      </c>
      <c r="B361" s="85" t="str" cm="1">
        <f t="array" ref="B361">IFERROR(INDEX('03.Muestra'!$C$8:$C$42,SMALL(IF("Documento no web"='03.Muestra'!$D$8:$D$42,ROW('03.Muestra'!$C$8:$C$42)-MIN(ROW('03.Muestra'!$D$8:$D$42))+1,""),ROW()-360)),"")</f>
        <v>Guía Autenticación</v>
      </c>
      <c r="C361" s="85" t="str" cm="1">
        <f t="array" ref="C361">IFERROR(INDEX('03.Muestra'!$F$8:$F$42,SMALL(IF("Documento no web"='03.Muestra'!$D$8:$D$42,ROW('03.Muestra'!$F$8:$F$42)-MIN(ROW('03.Muestra'!$D$8:$D$42))+1,""),ROW()-360)),"")</f>
        <v>documento descargable</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1</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IFERROR(INDEX('03.Muestra'!$B$8:$B$42,SMALL(IF("Documento no web"='03.Muestra'!$D$8:$D$42,ROW('03.Muestra'!$B$8:$B$42)-MIN(ROW('03.Muestra'!$D$8:$D$42))+1,""),ROW()-398)),"")</f>
        <v>14</v>
      </c>
      <c r="B399" s="85" t="str" cm="1">
        <f t="array" ref="B399">IFERROR(INDEX('03.Muestra'!$C$8:$C$42,SMALL(IF("Documento no web"='03.Muestra'!$D$8:$D$42,ROW('03.Muestra'!$C$8:$C$42)-MIN(ROW('03.Muestra'!$D$8:$D$42))+1,""),ROW()-398)),"")</f>
        <v>Guía Autenticación</v>
      </c>
      <c r="C399" s="85" t="str" cm="1">
        <f t="array" ref="C399">IFERROR(INDEX('03.Muestra'!$F$8:$F$42,SMALL(IF("Documento no web"='03.Muestra'!$D$8:$D$42,ROW('03.Muestra'!$F$8:$F$42)-MIN(ROW('03.Muestra'!$D$8:$D$42))+1,""),ROW()-398)),"")</f>
        <v>documento descargable</v>
      </c>
      <c r="D399" s="99" t="s">
        <v>91</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IFERROR(INDEX('03.Muestra'!$B$8:$B$42,SMALL(IF("Documento no web"='03.Muestra'!$D$8:$D$42,ROW('03.Muestra'!$B$8:$B$42)-MIN(ROW('03.Muestra'!$D$8:$D$42))+1,""),ROW()-436)),"")</f>
        <v>14</v>
      </c>
      <c r="B437" s="85" t="str" cm="1">
        <f t="array" ref="B437">IFERROR(INDEX('03.Muestra'!$C$8:$C$42,SMALL(IF("Documento no web"='03.Muestra'!$D$8:$D$42,ROW('03.Muestra'!$C$8:$C$42)-MIN(ROW('03.Muestra'!$D$8:$D$42))+1,""),ROW()-436)),"")</f>
        <v>Guía Autenticación</v>
      </c>
      <c r="C437" s="85" t="str" cm="1">
        <f t="array" ref="C437">IFERROR(INDEX('03.Muestra'!$F$8:$F$42,SMALL(IF("Documento no web"='03.Muestra'!$D$8:$D$42,ROW('03.Muestra'!$F$8:$F$42)-MIN(ROW('03.Muestra'!$D$8:$D$42))+1,""),ROW()-436)),"")</f>
        <v>documento descargable</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1</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IFERROR(INDEX('03.Muestra'!$B$8:$B$42,SMALL(IF("Documento no web"='03.Muestra'!$D$8:$D$42,ROW('03.Muestra'!$B$8:$B$42)-MIN(ROW('03.Muestra'!$D$8:$D$42))+1,""),ROW()-474)),"")</f>
        <v>14</v>
      </c>
      <c r="B475" s="85" t="str" cm="1">
        <f t="array" ref="B475">IFERROR(INDEX('03.Muestra'!$C$8:$C$42,SMALL(IF("Documento no web"='03.Muestra'!$D$8:$D$42,ROW('03.Muestra'!$C$8:$C$42)-MIN(ROW('03.Muestra'!$D$8:$D$42))+1,""),ROW()-474)),"")</f>
        <v>Guía Autenticación</v>
      </c>
      <c r="C475" s="85" t="str" cm="1">
        <f t="array" ref="C475">IFERROR(INDEX('03.Muestra'!$F$8:$F$42,SMALL(IF("Documento no web"='03.Muestra'!$D$8:$D$42,ROW('03.Muestra'!$F$8:$F$42)-MIN(ROW('03.Muestra'!$D$8:$D$42))+1,""),ROW()-474)),"")</f>
        <v>documento descargable</v>
      </c>
      <c r="D475" s="99" t="s">
        <v>103</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1</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IFERROR(INDEX('03.Muestra'!$B$8:$B$42,SMALL(IF("Documento no web"='03.Muestra'!$D$8:$D$42,ROW('03.Muestra'!$B$8:$B$42)-MIN(ROW('03.Muestra'!$D$8:$D$42))+1,""),ROW()-512)),"")</f>
        <v>14</v>
      </c>
      <c r="B513" s="85" t="str" cm="1">
        <f t="array" ref="B513">IFERROR(INDEX('03.Muestra'!$C$8:$C$42,SMALL(IF("Documento no web"='03.Muestra'!$D$8:$D$42,ROW('03.Muestra'!$C$8:$C$42)-MIN(ROW('03.Muestra'!$D$8:$D$42))+1,""),ROW()-512)),"")</f>
        <v>Guía Autenticación</v>
      </c>
      <c r="C513" s="85" t="str" cm="1">
        <f t="array" ref="C513">IFERROR(INDEX('03.Muestra'!$F$8:$F$42,SMALL(IF("Documento no web"='03.Muestra'!$D$8:$D$42,ROW('03.Muestra'!$F$8:$F$42)-MIN(ROW('03.Muestra'!$D$8:$D$42))+1,""),ROW()-512)),"")</f>
        <v>documento descargable</v>
      </c>
      <c r="D513" s="99" t="s">
        <v>103</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1</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IFERROR(INDEX('03.Muestra'!$B$8:$B$42,SMALL(IF("Documento no web"='03.Muestra'!$D$8:$D$42,ROW('03.Muestra'!$B$8:$B$42)-MIN(ROW('03.Muestra'!$D$8:$D$42))+1,""),ROW()-550)),"")</f>
        <v>14</v>
      </c>
      <c r="B551" s="85" t="str" cm="1">
        <f t="array" ref="B551">IFERROR(INDEX('03.Muestra'!$C$8:$C$42,SMALL(IF("Documento no web"='03.Muestra'!$D$8:$D$42,ROW('03.Muestra'!$C$8:$C$42)-MIN(ROW('03.Muestra'!$D$8:$D$42))+1,""),ROW()-550)),"")</f>
        <v>Guía Autenticación</v>
      </c>
      <c r="C551" s="85" t="str" cm="1">
        <f t="array" ref="C551">IFERROR(INDEX('03.Muestra'!$F$8:$F$42,SMALL(IF("Documento no web"='03.Muestra'!$D$8:$D$42,ROW('03.Muestra'!$F$8:$F$42)-MIN(ROW('03.Muestra'!$D$8:$D$42))+1,""),ROW()-550)),"")</f>
        <v>documento descargable</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1</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IFERROR(INDEX('03.Muestra'!$B$8:$B$42,SMALL(IF("Documento no web"='03.Muestra'!$D$8:$D$42,ROW('03.Muestra'!$B$8:$B$42)-MIN(ROW('03.Muestra'!$D$8:$D$42))+1,""),ROW()-588)),"")</f>
        <v>14</v>
      </c>
      <c r="B589" s="85" t="str" cm="1">
        <f t="array" ref="B589">IFERROR(INDEX('03.Muestra'!$C$8:$C$42,SMALL(IF("Documento no web"='03.Muestra'!$D$8:$D$42,ROW('03.Muestra'!$C$8:$C$42)-MIN(ROW('03.Muestra'!$D$8:$D$42))+1,""),ROW()-588)),"")</f>
        <v>Guía Autenticación</v>
      </c>
      <c r="C589" s="85" t="str" cm="1">
        <f t="array" ref="C589">IFERROR(INDEX('03.Muestra'!$F$8:$F$42,SMALL(IF("Documento no web"='03.Muestra'!$D$8:$D$42,ROW('03.Muestra'!$F$8:$F$42)-MIN(ROW('03.Muestra'!$D$8:$D$42))+1,""),ROW()-588)),"")</f>
        <v>documento descargable</v>
      </c>
      <c r="D589" s="99" t="s">
        <v>103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1</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5" customHeight="1">
      <c r="A627" s="39" cm="1">
        <f t="array" ref="A627">IFERROR(INDEX('03.Muestra'!$B$8:$B$42,SMALL(IF("Documento no web"='03.Muestra'!$D$8:$D$42,ROW('03.Muestra'!$B$8:$B$42)-MIN(ROW('03.Muestra'!$D$8:$D$42))+1,""),ROW()-626)),"")</f>
        <v>14</v>
      </c>
      <c r="B627" s="85" t="str" cm="1">
        <f t="array" ref="B627">IFERROR(INDEX('03.Muestra'!$C$8:$C$42,SMALL(IF("Documento no web"='03.Muestra'!$D$8:$D$42,ROW('03.Muestra'!$C$8:$C$42)-MIN(ROW('03.Muestra'!$D$8:$D$42))+1,""),ROW()-626)),"")</f>
        <v>Guía Autenticación</v>
      </c>
      <c r="C627" s="85" t="str" cm="1">
        <f t="array" ref="C627">IFERROR(INDEX('03.Muestra'!$F$8:$F$42,SMALL(IF("Documento no web"='03.Muestra'!$D$8:$D$42,ROW('03.Muestra'!$F$8:$F$42)-MIN(ROW('03.Muestra'!$D$8:$D$42))+1,""),ROW()-626)),"")</f>
        <v>documento descargable</v>
      </c>
      <c r="D627" s="99" t="s">
        <v>103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1</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cm="1">
        <f t="array" ref="A665">IFERROR(INDEX('03.Muestra'!$B$8:$B$42,SMALL(IF("Documento no web"='03.Muestra'!$D$8:$D$42,ROW('03.Muestra'!$B$8:$B$42)-MIN(ROW('03.Muestra'!$D$8:$D$42))+1,""),ROW()-664)),"")</f>
        <v>14</v>
      </c>
      <c r="B665" s="85" t="str" cm="1">
        <f t="array" ref="B665">IFERROR(INDEX('03.Muestra'!$C$8:$C$42,SMALL(IF("Documento no web"='03.Muestra'!$D$8:$D$42,ROW('03.Muestra'!$C$8:$C$42)-MIN(ROW('03.Muestra'!$D$8:$D$42))+1,""),ROW()-664)),"")</f>
        <v>Guía Autenticación</v>
      </c>
      <c r="C665" s="85" t="str" cm="1">
        <f t="array" ref="C665">IFERROR(INDEX('03.Muestra'!$F$8:$F$42,SMALL(IF("Documento no web"='03.Muestra'!$D$8:$D$42,ROW('03.Muestra'!$F$8:$F$42)-MIN(ROW('03.Muestra'!$D$8:$D$42))+1,""),ROW()-664)),"")</f>
        <v>documento descargable</v>
      </c>
      <c r="D665" s="99" t="s">
        <v>103</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1</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cm="1">
        <f t="array" ref="A703">IFERROR(INDEX('03.Muestra'!$B$8:$B$42,SMALL(IF("Documento no web"='03.Muestra'!$D$8:$D$42,ROW('03.Muestra'!$B$8:$B$42)-MIN(ROW('03.Muestra'!$D$8:$D$42))+1,""),ROW()-702)),"")</f>
        <v>14</v>
      </c>
      <c r="B703" s="85" t="str" cm="1">
        <f t="array" ref="B703">IFERROR(INDEX('03.Muestra'!$C$8:$C$42,SMALL(IF("Documento no web"='03.Muestra'!$D$8:$D$42,ROW('03.Muestra'!$C$8:$C$42)-MIN(ROW('03.Muestra'!$D$8:$D$42))+1,""),ROW()-702)),"")</f>
        <v>Guía Autenticación</v>
      </c>
      <c r="C703" s="85" t="str" cm="1">
        <f t="array" ref="C703">IFERROR(INDEX('03.Muestra'!$F$8:$F$42,SMALL(IF("Documento no web"='03.Muestra'!$D$8:$D$42,ROW('03.Muestra'!$F$8:$F$42)-MIN(ROW('03.Muestra'!$D$8:$D$42))+1,""),ROW()-702)),"")</f>
        <v>documento descargable</v>
      </c>
      <c r="D703" s="99" t="s">
        <v>103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1</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IFERROR(INDEX('03.Muestra'!$B$8:$B$42,SMALL(IF("Documento no web"='03.Muestra'!$D$8:$D$42,ROW('03.Muestra'!$B$8:$B$42)-MIN(ROW('03.Muestra'!$D$8:$D$42))+1,""),ROW()-740)),"")</f>
        <v>14</v>
      </c>
      <c r="B741" s="85" t="str" cm="1">
        <f t="array" ref="B741">IFERROR(INDEX('03.Muestra'!$C$8:$C$42,SMALL(IF("Documento no web"='03.Muestra'!$D$8:$D$42,ROW('03.Muestra'!$C$8:$C$42)-MIN(ROW('03.Muestra'!$D$8:$D$42))+1,""),ROW()-740)),"")</f>
        <v>Guía Autenticación</v>
      </c>
      <c r="C741" s="85" t="str" cm="1">
        <f t="array" ref="C741">IFERROR(INDEX('03.Muestra'!$F$8:$F$42,SMALL(IF("Documento no web"='03.Muestra'!$D$8:$D$42,ROW('03.Muestra'!$F$8:$F$42)-MIN(ROW('03.Muestra'!$D$8:$D$42))+1,""),ROW()-740)),"")</f>
        <v>documento descargable</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cm="1">
        <f t="array" ref="A779">IFERROR(INDEX('03.Muestra'!$B$8:$B$42,SMALL(IF("Documento no web"='03.Muestra'!$D$8:$D$42,ROW('03.Muestra'!$B$8:$B$42)-MIN(ROW('03.Muestra'!$D$8:$D$42))+1,""),ROW()-778)),"")</f>
        <v>14</v>
      </c>
      <c r="B779" s="85" t="str" cm="1">
        <f t="array" ref="B779">IFERROR(INDEX('03.Muestra'!$C$8:$C$42,SMALL(IF("Documento no web"='03.Muestra'!$D$8:$D$42,ROW('03.Muestra'!$C$8:$C$42)-MIN(ROW('03.Muestra'!$D$8:$D$42))+1,""),ROW()-778)),"")</f>
        <v>Guía Autenticación</v>
      </c>
      <c r="C779" s="85" t="str" cm="1">
        <f t="array" ref="C779">IFERROR(INDEX('03.Muestra'!$F$8:$F$42,SMALL(IF("Documento no web"='03.Muestra'!$D$8:$D$42,ROW('03.Muestra'!$F$8:$F$42)-MIN(ROW('03.Muestra'!$D$8:$D$42))+1,""),ROW()-778)),"")</f>
        <v>documento descargable</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cm="1">
        <f t="array" ref="A817">IFERROR(INDEX('03.Muestra'!$B$8:$B$42,SMALL(IF("Documento no web"='03.Muestra'!$D$8:$D$42,ROW('03.Muestra'!$B$8:$B$42)-MIN(ROW('03.Muestra'!$D$8:$D$42))+1,""),ROW()-816)),"")</f>
        <v>14</v>
      </c>
      <c r="B817" s="85" t="str" cm="1">
        <f t="array" ref="B817">IFERROR(INDEX('03.Muestra'!$C$8:$C$42,SMALL(IF("Documento no web"='03.Muestra'!$D$8:$D$42,ROW('03.Muestra'!$C$8:$C$42)-MIN(ROW('03.Muestra'!$D$8:$D$42))+1,""),ROW()-816)),"")</f>
        <v>Guía Autenticación</v>
      </c>
      <c r="C817" s="85" t="str" cm="1">
        <f t="array" ref="C817">IFERROR(INDEX('03.Muestra'!$F$8:$F$42,SMALL(IF("Documento no web"='03.Muestra'!$D$8:$D$42,ROW('03.Muestra'!$F$8:$F$42)-MIN(ROW('03.Muestra'!$D$8:$D$42))+1,""),ROW()-816)),"")</f>
        <v>documento descargable</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1</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cm="1">
        <f t="array" ref="A855">IFERROR(INDEX('03.Muestra'!$B$8:$B$42,SMALL(IF("Documento no web"='03.Muestra'!$D$8:$D$42,ROW('03.Muestra'!$B$8:$B$42)-MIN(ROW('03.Muestra'!$D$8:$D$42))+1,""),ROW()-854)),"")</f>
        <v>14</v>
      </c>
      <c r="B855" s="85" t="str" cm="1">
        <f t="array" ref="B855">IFERROR(INDEX('03.Muestra'!$C$8:$C$42,SMALL(IF("Documento no web"='03.Muestra'!$D$8:$D$42,ROW('03.Muestra'!$C$8:$C$42)-MIN(ROW('03.Muestra'!$D$8:$D$42))+1,""),ROW()-854)),"")</f>
        <v>Guía Autenticación</v>
      </c>
      <c r="C855" s="85" t="str" cm="1">
        <f t="array" ref="C855">IFERROR(INDEX('03.Muestra'!$F$8:$F$42,SMALL(IF("Documento no web"='03.Muestra'!$D$8:$D$42,ROW('03.Muestra'!$F$8:$F$42)-MIN(ROW('03.Muestra'!$D$8:$D$42))+1,""),ROW()-854)),"")</f>
        <v>documento descargable</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1</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cm="1">
        <f t="array" ref="A893">IFERROR(INDEX('03.Muestra'!$B$8:$B$42,SMALL(IF("Documento no web"='03.Muestra'!$D$8:$D$42,ROW('03.Muestra'!$B$8:$B$42)-MIN(ROW('03.Muestra'!$D$8:$D$42))+1,""),ROW()-892)),"")</f>
        <v>14</v>
      </c>
      <c r="B893" s="85" t="str" cm="1">
        <f t="array" ref="B893">IFERROR(INDEX('03.Muestra'!$C$8:$C$42,SMALL(IF("Documento no web"='03.Muestra'!$D$8:$D$42,ROW('03.Muestra'!$C$8:$C$42)-MIN(ROW('03.Muestra'!$D$8:$D$42))+1,""),ROW()-892)),"")</f>
        <v>Guía Autenticación</v>
      </c>
      <c r="C893" s="85" t="str" cm="1">
        <f t="array" ref="C893">IFERROR(INDEX('03.Muestra'!$F$8:$F$42,SMALL(IF("Documento no web"='03.Muestra'!$D$8:$D$42,ROW('03.Muestra'!$F$8:$F$42)-MIN(ROW('03.Muestra'!$D$8:$D$42))+1,""),ROW()-892)),"")</f>
        <v>documento descargable</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1</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cm="1">
        <f t="array" ref="A931">IFERROR(INDEX('03.Muestra'!$B$8:$B$42,SMALL(IF("Documento no web"='03.Muestra'!$D$8:$D$42,ROW('03.Muestra'!$B$8:$B$42)-MIN(ROW('03.Muestra'!$D$8:$D$42))+1,""),ROW()-930)),"")</f>
        <v>14</v>
      </c>
      <c r="B931" s="85" t="str" cm="1">
        <f t="array" ref="B931">IFERROR(INDEX('03.Muestra'!$C$8:$C$42,SMALL(IF("Documento no web"='03.Muestra'!$D$8:$D$42,ROW('03.Muestra'!$C$8:$C$42)-MIN(ROW('03.Muestra'!$D$8:$D$42))+1,""),ROW()-930)),"")</f>
        <v>Guía Autenticación</v>
      </c>
      <c r="C931" s="85" t="str" cm="1">
        <f t="array" ref="C931">IFERROR(INDEX('03.Muestra'!$F$8:$F$42,SMALL(IF("Documento no web"='03.Muestra'!$D$8:$D$42,ROW('03.Muestra'!$F$8:$F$42)-MIN(ROW('03.Muestra'!$D$8:$D$42))+1,""),ROW()-930)),"")</f>
        <v>documento descargable</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1</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cm="1">
        <f t="array" ref="A969">IFERROR(INDEX('03.Muestra'!$B$8:$B$42,SMALL(IF("Documento no web"='03.Muestra'!$D$8:$D$42,ROW('03.Muestra'!$B$8:$B$42)-MIN(ROW('03.Muestra'!$D$8:$D$42))+1,""),ROW()-968)),"")</f>
        <v>14</v>
      </c>
      <c r="B969" s="85" t="str" cm="1">
        <f t="array" ref="B969">IFERROR(INDEX('03.Muestra'!$C$8:$C$42,SMALL(IF("Documento no web"='03.Muestra'!$D$8:$D$42,ROW('03.Muestra'!$C$8:$C$42)-MIN(ROW('03.Muestra'!$D$8:$D$42))+1,""),ROW()-968)),"")</f>
        <v>Guía Autenticación</v>
      </c>
      <c r="C969" s="85" t="str" cm="1">
        <f t="array" ref="C969">IFERROR(INDEX('03.Muestra'!$F$8:$F$42,SMALL(IF("Documento no web"='03.Muestra'!$D$8:$D$42,ROW('03.Muestra'!$F$8:$F$42)-MIN(ROW('03.Muestra'!$D$8:$D$42))+1,""),ROW()-968)),"")</f>
        <v>documento descargable</v>
      </c>
      <c r="D969" s="211" t="s">
        <v>93</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1</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cm="1">
        <f t="array" ref="A1007">IFERROR(INDEX('03.Muestra'!$B$8:$B$42,SMALL(IF("Documento no web"='03.Muestra'!$D$8:$D$42,ROW('03.Muestra'!$B$8:$B$42)-MIN(ROW('03.Muestra'!$D$8:$D$42))+1,""),ROW()-1006)),"")</f>
        <v>14</v>
      </c>
      <c r="B1007" s="85" t="str" cm="1">
        <f t="array" ref="B1007">IFERROR(INDEX('03.Muestra'!$C$8:$C$42,SMALL(IF("Documento no web"='03.Muestra'!$D$8:$D$42,ROW('03.Muestra'!$C$8:$C$42)-MIN(ROW('03.Muestra'!$D$8:$D$42))+1,""),ROW()-1006)),"")</f>
        <v>Guía Autenticación</v>
      </c>
      <c r="C1007" s="85" t="str" cm="1">
        <f t="array" ref="C1007">IFERROR(INDEX('03.Muestra'!$F$8:$F$42,SMALL(IF("Documento no web"='03.Muestra'!$D$8:$D$42,ROW('03.Muestra'!$F$8:$F$42)-MIN(ROW('03.Muestra'!$D$8:$D$42))+1,""),ROW()-1006)),"")</f>
        <v>documento descargable</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cm="1">
        <f t="array" ref="A1045">IFERROR(INDEX('03.Muestra'!$B$8:$B$42,SMALL(IF("Documento no web"='03.Muestra'!$D$8:$D$42,ROW('03.Muestra'!$B$8:$B$42)-MIN(ROW('03.Muestra'!$D$8:$D$42))+1,""),ROW()-1044)),"")</f>
        <v>14</v>
      </c>
      <c r="B1045" s="85" t="str" cm="1">
        <f t="array" ref="B1045">IFERROR(INDEX('03.Muestra'!$C$8:$C$42,SMALL(IF("Documento no web"='03.Muestra'!$D$8:$D$42,ROW('03.Muestra'!$C$8:$C$42)-MIN(ROW('03.Muestra'!$D$8:$D$42))+1,""),ROW()-1044)),"")</f>
        <v>Guía Autenticación</v>
      </c>
      <c r="C1045" s="85" t="str" cm="1">
        <f t="array" ref="C1045">IFERROR(INDEX('03.Muestra'!$F$8:$F$42,SMALL(IF("Documento no web"='03.Muestra'!$D$8:$D$42,ROW('03.Muestra'!$F$8:$F$42)-MIN(ROW('03.Muestra'!$D$8:$D$42))+1,""),ROW()-1044)),"")</f>
        <v>documento descargable</v>
      </c>
      <c r="D1045" s="99" t="s">
        <v>91</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cm="1">
        <f t="array" ref="A1083">IFERROR(INDEX('03.Muestra'!$B$8:$B$42,SMALL(IF("Documento no web"='03.Muestra'!$D$8:$D$42,ROW('03.Muestra'!$B$8:$B$42)-MIN(ROW('03.Muestra'!$D$8:$D$42))+1,""),ROW()-1082)),"")</f>
        <v>14</v>
      </c>
      <c r="B1083" s="85" t="str" cm="1">
        <f t="array" ref="B1083">IFERROR(INDEX('03.Muestra'!$C$8:$C$42,SMALL(IF("Documento no web"='03.Muestra'!$D$8:$D$42,ROW('03.Muestra'!$C$8:$C$42)-MIN(ROW('03.Muestra'!$D$8:$D$42))+1,""),ROW()-1082)),"")</f>
        <v>Guía Autenticación</v>
      </c>
      <c r="C1083" s="85" t="str" cm="1">
        <f t="array" ref="C1083">IFERROR(INDEX('03.Muestra'!$F$8:$F$42,SMALL(IF("Documento no web"='03.Muestra'!$D$8:$D$42,ROW('03.Muestra'!$F$8:$F$42)-MIN(ROW('03.Muestra'!$D$8:$D$42))+1,""),ROW()-1082)),"")</f>
        <v>documento descargable</v>
      </c>
      <c r="D1083" s="99" t="s">
        <v>103</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1</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cm="1">
        <f t="array" ref="A1121">IFERROR(INDEX('03.Muestra'!$B$8:$B$42,SMALL(IF("Documento no web"='03.Muestra'!$D$8:$D$42,ROW('03.Muestra'!$B$8:$B$42)-MIN(ROW('03.Muestra'!$D$8:$D$42))+1,""),ROW()-1120)),"")</f>
        <v>14</v>
      </c>
      <c r="B1121" s="85" t="str" cm="1">
        <f t="array" ref="B1121">IFERROR(INDEX('03.Muestra'!$C$8:$C$42,SMALL(IF("Documento no web"='03.Muestra'!$D$8:$D$42,ROW('03.Muestra'!$C$8:$C$42)-MIN(ROW('03.Muestra'!$D$8:$D$42))+1,""),ROW()-1120)),"")</f>
        <v>Guía Autenticación</v>
      </c>
      <c r="C1121" s="85" t="str" cm="1">
        <f t="array" ref="C1121">IFERROR(INDEX('03.Muestra'!$F$8:$F$42,SMALL(IF("Documento no web"='03.Muestra'!$D$8:$D$42,ROW('03.Muestra'!$F$8:$F$42)-MIN(ROW('03.Muestra'!$D$8:$D$42))+1,""),ROW()-1120)),"")</f>
        <v>documento descargable</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cm="1">
        <f t="array" ref="A1159">IFERROR(INDEX('03.Muestra'!$B$8:$B$42,SMALL(IF("Documento no web"='03.Muestra'!$D$8:$D$42,ROW('03.Muestra'!$B$8:$B$42)-MIN(ROW('03.Muestra'!$D$8:$D$42))+1,""),ROW()-1158)),"")</f>
        <v>14</v>
      </c>
      <c r="B1159" s="85" t="str" cm="1">
        <f t="array" ref="B1159">IFERROR(INDEX('03.Muestra'!$C$8:$C$42,SMALL(IF("Documento no web"='03.Muestra'!$D$8:$D$42,ROW('03.Muestra'!$C$8:$C$42)-MIN(ROW('03.Muestra'!$D$8:$D$42))+1,""),ROW()-1158)),"")</f>
        <v>Guía Autenticación</v>
      </c>
      <c r="C1159" s="85" t="str" cm="1">
        <f t="array" ref="C1159">IFERROR(INDEX('03.Muestra'!$F$8:$F$42,SMALL(IF("Documento no web"='03.Muestra'!$D$8:$D$42,ROW('03.Muestra'!$F$8:$F$42)-MIN(ROW('03.Muestra'!$D$8:$D$42))+1,""),ROW()-1158)),"")</f>
        <v>documento descargable</v>
      </c>
      <c r="D1159" s="99" t="s">
        <v>103</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1</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cm="1">
        <f t="array" ref="A1197">IFERROR(INDEX('03.Muestra'!$B$8:$B$42,SMALL(IF("Documento no web"='03.Muestra'!$D$8:$D$42,ROW('03.Muestra'!$B$8:$B$42)-MIN(ROW('03.Muestra'!$D$8:$D$42))+1,""),ROW()-1196)),"")</f>
        <v>14</v>
      </c>
      <c r="B1197" s="85" t="str" cm="1">
        <f t="array" ref="B1197">IFERROR(INDEX('03.Muestra'!$C$8:$C$42,SMALL(IF("Documento no web"='03.Muestra'!$D$8:$D$42,ROW('03.Muestra'!$C$8:$C$42)-MIN(ROW('03.Muestra'!$D$8:$D$42))+1,""),ROW()-1196)),"")</f>
        <v>Guía Autenticación</v>
      </c>
      <c r="C1197" s="85" t="str" cm="1">
        <f t="array" ref="C1197">IFERROR(INDEX('03.Muestra'!$F$8:$F$42,SMALL(IF("Documento no web"='03.Muestra'!$D$8:$D$42,ROW('03.Muestra'!$F$8:$F$42)-MIN(ROW('03.Muestra'!$D$8:$D$42))+1,""),ROW()-1196)),"")</f>
        <v>documento descargable</v>
      </c>
      <c r="D1197" s="99" t="s">
        <v>91</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cm="1">
        <f t="array" ref="A1235">IFERROR(INDEX('03.Muestra'!$B$8:$B$42,SMALL(IF("Documento no web"='03.Muestra'!$D$8:$D$42,ROW('03.Muestra'!$B$8:$B$42)-MIN(ROW('03.Muestra'!$D$8:$D$42))+1,""),ROW()-1234)),"")</f>
        <v>14</v>
      </c>
      <c r="B1235" s="85" t="str" cm="1">
        <f t="array" ref="B1235">IFERROR(INDEX('03.Muestra'!$C$8:$C$42,SMALL(IF("Documento no web"='03.Muestra'!$D$8:$D$42,ROW('03.Muestra'!$C$8:$C$42)-MIN(ROW('03.Muestra'!$D$8:$D$42))+1,""),ROW()-1234)),"")</f>
        <v>Guía Autenticación</v>
      </c>
      <c r="C1235" s="85" t="str" cm="1">
        <f t="array" ref="C1235">IFERROR(INDEX('03.Muestra'!$F$8:$F$42,SMALL(IF("Documento no web"='03.Muestra'!$D$8:$D$42,ROW('03.Muestra'!$F$8:$F$42)-MIN(ROW('03.Muestra'!$D$8:$D$42))+1,""),ROW()-1234)),"")</f>
        <v>documento descargable</v>
      </c>
      <c r="D1235" s="99" t="s">
        <v>91</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1</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cm="1">
        <f t="array" ref="A1273">IFERROR(INDEX('03.Muestra'!$B$8:$B$42,SMALL(IF("Documento no web"='03.Muestra'!$D$8:$D$42,ROW('03.Muestra'!$B$8:$B$42)-MIN(ROW('03.Muestra'!$D$8:$D$42))+1,""),ROW()-1272)),"")</f>
        <v>14</v>
      </c>
      <c r="B1273" s="85" t="str" cm="1">
        <f t="array" ref="B1273">IFERROR(INDEX('03.Muestra'!$C$8:$C$42,SMALL(IF("Documento no web"='03.Muestra'!$D$8:$D$42,ROW('03.Muestra'!$C$8:$C$42)-MIN(ROW('03.Muestra'!$D$8:$D$42))+1,""),ROW()-1272)),"")</f>
        <v>Guía Autenticación</v>
      </c>
      <c r="C1273" s="85" t="str" cm="1">
        <f t="array" ref="C1273">IFERROR(INDEX('03.Muestra'!$F$8:$F$42,SMALL(IF("Documento no web"='03.Muestra'!$D$8:$D$42,ROW('03.Muestra'!$F$8:$F$42)-MIN(ROW('03.Muestra'!$D$8:$D$42))+1,""),ROW()-1272)),"")</f>
        <v>documento descargable</v>
      </c>
      <c r="D1273" s="99" t="s">
        <v>103</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1</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cm="1">
        <f t="array" ref="A1311">IFERROR(INDEX('03.Muestra'!$B$8:$B$42,SMALL(IF("Documento no web"='03.Muestra'!$D$8:$D$42,ROW('03.Muestra'!$B$8:$B$42)-MIN(ROW('03.Muestra'!$D$8:$D$42))+1,""),ROW()-1310)),"")</f>
        <v>14</v>
      </c>
      <c r="B1311" s="85" t="str" cm="1">
        <f t="array" ref="B1311">IFERROR(INDEX('03.Muestra'!$C$8:$C$42,SMALL(IF("Documento no web"='03.Muestra'!$D$8:$D$42,ROW('03.Muestra'!$C$8:$C$42)-MIN(ROW('03.Muestra'!$D$8:$D$42))+1,""),ROW()-1310)),"")</f>
        <v>Guía Autenticación</v>
      </c>
      <c r="C1311" s="85" t="str" cm="1">
        <f t="array" ref="C1311">IFERROR(INDEX('03.Muestra'!$F$8:$F$42,SMALL(IF("Documento no web"='03.Muestra'!$D$8:$D$42,ROW('03.Muestra'!$F$8:$F$42)-MIN(ROW('03.Muestra'!$D$8:$D$42))+1,""),ROW()-1310)),"")</f>
        <v>documento descargable</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cm="1">
        <f t="array" ref="A1349">IFERROR(INDEX('03.Muestra'!$B$8:$B$42,SMALL(IF("Documento no web"='03.Muestra'!$D$8:$D$42,ROW('03.Muestra'!$B$8:$B$42)-MIN(ROW('03.Muestra'!$D$8:$D$42))+1,""),ROW()-1348)),"")</f>
        <v>14</v>
      </c>
      <c r="B1349" s="85" t="str" cm="1">
        <f t="array" ref="B1349">IFERROR(INDEX('03.Muestra'!$C$8:$C$42,SMALL(IF("Documento no web"='03.Muestra'!$D$8:$D$42,ROW('03.Muestra'!$C$8:$C$42)-MIN(ROW('03.Muestra'!$D$8:$D$42))+1,""),ROW()-1348)),"")</f>
        <v>Guía Autenticación</v>
      </c>
      <c r="C1349" s="85" t="str" cm="1">
        <f t="array" ref="C1349">IFERROR(INDEX('03.Muestra'!$F$8:$F$42,SMALL(IF("Documento no web"='03.Muestra'!$D$8:$D$42,ROW('03.Muestra'!$F$8:$F$42)-MIN(ROW('03.Muestra'!$D$8:$D$42))+1,""),ROW()-1348)),"")</f>
        <v>documento descargable</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1</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cm="1">
        <f t="array" ref="A1387">IFERROR(INDEX('03.Muestra'!$B$8:$B$42,SMALL(IF("Documento no web"='03.Muestra'!$D$8:$D$42,ROW('03.Muestra'!$B$8:$B$42)-MIN(ROW('03.Muestra'!$D$8:$D$42))+1,""),ROW()-1386)),"")</f>
        <v>14</v>
      </c>
      <c r="B1387" s="85" t="str" cm="1">
        <f t="array" ref="B1387">IFERROR(INDEX('03.Muestra'!$C$8:$C$42,SMALL(IF("Documento no web"='03.Muestra'!$D$8:$D$42,ROW('03.Muestra'!$C$8:$C$42)-MIN(ROW('03.Muestra'!$D$8:$D$42))+1,""),ROW()-1386)),"")</f>
        <v>Guía Autenticación</v>
      </c>
      <c r="C1387" s="85" t="str" cm="1">
        <f t="array" ref="C1387">IFERROR(INDEX('03.Muestra'!$F$8:$F$42,SMALL(IF("Documento no web"='03.Muestra'!$D$8:$D$42,ROW('03.Muestra'!$F$8:$F$42)-MIN(ROW('03.Muestra'!$D$8:$D$42))+1,""),ROW()-1386)),"")</f>
        <v>documento descargable</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cm="1">
        <f t="array" ref="A1425">IFERROR(INDEX('03.Muestra'!$B$8:$B$42,SMALL(IF("Documento no web"='03.Muestra'!$D$8:$D$42,ROW('03.Muestra'!$B$8:$B$42)-MIN(ROW('03.Muestra'!$D$8:$D$42))+1,""),ROW()-1424)),"")</f>
        <v>14</v>
      </c>
      <c r="B1425" s="85" t="str" cm="1">
        <f t="array" ref="B1425">IFERROR(INDEX('03.Muestra'!$C$8:$C$42,SMALL(IF("Documento no web"='03.Muestra'!$D$8:$D$42,ROW('03.Muestra'!$C$8:$C$42)-MIN(ROW('03.Muestra'!$D$8:$D$42))+1,""),ROW()-1424)),"")</f>
        <v>Guía Autenticación</v>
      </c>
      <c r="C1425" s="85" t="str" cm="1">
        <f t="array" ref="C1425">IFERROR(INDEX('03.Muestra'!$F$8:$F$42,SMALL(IF("Documento no web"='03.Muestra'!$D$8:$D$42,ROW('03.Muestra'!$F$8:$F$42)-MIN(ROW('03.Muestra'!$D$8:$D$42))+1,""),ROW()-1424)),"")</f>
        <v>documento descargable</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1</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cm="1">
        <f t="array" ref="A1463">IFERROR(INDEX('03.Muestra'!$B$8:$B$42,SMALL(IF("Documento no web"='03.Muestra'!$D$8:$D$42,ROW('03.Muestra'!$B$8:$B$42)-MIN(ROW('03.Muestra'!$D$8:$D$42))+1,""),ROW()-1462)),"")</f>
        <v>14</v>
      </c>
      <c r="B1463" s="85" t="str" cm="1">
        <f t="array" ref="B1463">IFERROR(INDEX('03.Muestra'!$C$8:$C$42,SMALL(IF("Documento no web"='03.Muestra'!$D$8:$D$42,ROW('03.Muestra'!$C$8:$C$42)-MIN(ROW('03.Muestra'!$D$8:$D$42))+1,""),ROW()-1462)),"")</f>
        <v>Guía Autenticación</v>
      </c>
      <c r="C1463" s="85" t="str" cm="1">
        <f t="array" ref="C1463">IFERROR(INDEX('03.Muestra'!$F$8:$F$42,SMALL(IF("Documento no web"='03.Muestra'!$D$8:$D$42,ROW('03.Muestra'!$F$8:$F$42)-MIN(ROW('03.Muestra'!$D$8:$D$42))+1,""),ROW()-1462)),"")</f>
        <v>documento descargable</v>
      </c>
      <c r="D1463" s="99" t="s">
        <v>103</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cm="1">
        <f t="array" ref="A1501">IFERROR(INDEX('03.Muestra'!$B$8:$B$42,SMALL(IF("Documento no web"='03.Muestra'!$D$8:$D$42,ROW('03.Muestra'!$B$8:$B$42)-MIN(ROW('03.Muestra'!$D$8:$D$42))+1,""),ROW()-1500)),"")</f>
        <v>14</v>
      </c>
      <c r="B1501" s="85" t="str" cm="1">
        <f t="array" ref="B1501">IFERROR(INDEX('03.Muestra'!$C$8:$C$42,SMALL(IF("Documento no web"='03.Muestra'!$D$8:$D$42,ROW('03.Muestra'!$C$8:$C$42)-MIN(ROW('03.Muestra'!$D$8:$D$42))+1,""),ROW()-1500)),"")</f>
        <v>Guía Autenticación</v>
      </c>
      <c r="C1501" s="85" t="str" cm="1">
        <f t="array" ref="C1501">IFERROR(INDEX('03.Muestra'!$F$8:$F$42,SMALL(IF("Documento no web"='03.Muestra'!$D$8:$D$42,ROW('03.Muestra'!$F$8:$F$42)-MIN(ROW('03.Muestra'!$D$8:$D$42))+1,""),ROW()-1500)),"")</f>
        <v>documento descargable</v>
      </c>
      <c r="D1501" s="99" t="s">
        <v>103</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1</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cm="1">
        <f t="array" ref="A1539">IFERROR(INDEX('03.Muestra'!$B$8:$B$42,SMALL(IF("Documento no web"='03.Muestra'!$D$8:$D$42,ROW('03.Muestra'!$B$8:$B$42)-MIN(ROW('03.Muestra'!$D$8:$D$42))+1,""),ROW()-1538)),"")</f>
        <v>14</v>
      </c>
      <c r="B1539" s="85" t="str" cm="1">
        <f t="array" ref="B1539">IFERROR(INDEX('03.Muestra'!$C$8:$C$42,SMALL(IF("Documento no web"='03.Muestra'!$D$8:$D$42,ROW('03.Muestra'!$C$8:$C$42)-MIN(ROW('03.Muestra'!$D$8:$D$42))+1,""),ROW()-1538)),"")</f>
        <v>Guía Autenticación</v>
      </c>
      <c r="C1539" s="85" t="str" cm="1">
        <f t="array" ref="C1539">IFERROR(INDEX('03.Muestra'!$F$8:$F$42,SMALL(IF("Documento no web"='03.Muestra'!$D$8:$D$42,ROW('03.Muestra'!$F$8:$F$42)-MIN(ROW('03.Muestra'!$D$8:$D$42))+1,""),ROW()-1538)),"")</f>
        <v>documento descargable</v>
      </c>
      <c r="D1539" s="99" t="s">
        <v>103</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1</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cm="1">
        <f t="array" ref="A1577">IFERROR(INDEX('03.Muestra'!$B$8:$B$42,SMALL(IF("Documento no web"='03.Muestra'!$D$8:$D$42,ROW('03.Muestra'!$B$8:$B$42)-MIN(ROW('03.Muestra'!$D$8:$D$42))+1,""),ROW()-1576)),"")</f>
        <v>14</v>
      </c>
      <c r="B1577" s="85" t="str" cm="1">
        <f t="array" ref="B1577">IFERROR(INDEX('03.Muestra'!$C$8:$C$42,SMALL(IF("Documento no web"='03.Muestra'!$D$8:$D$42,ROW('03.Muestra'!$C$8:$C$42)-MIN(ROW('03.Muestra'!$D$8:$D$42))+1,""),ROW()-1576)),"")</f>
        <v>Guía Autenticación</v>
      </c>
      <c r="C1577" s="85" t="str" cm="1">
        <f t="array" ref="C1577">IFERROR(INDEX('03.Muestra'!$F$8:$F$42,SMALL(IF("Documento no web"='03.Muestra'!$D$8:$D$42,ROW('03.Muestra'!$F$8:$F$42)-MIN(ROW('03.Muestra'!$D$8:$D$42))+1,""),ROW()-1576)),"")</f>
        <v>documento descargable</v>
      </c>
      <c r="D1577" s="99" t="s">
        <v>103</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1</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cm="1">
        <f t="array" ref="A1615">IFERROR(INDEX('03.Muestra'!$B$8:$B$42,SMALL(IF("Documento no web"='03.Muestra'!$D$8:$D$42,ROW('03.Muestra'!$B$8:$B$42)-MIN(ROW('03.Muestra'!$D$8:$D$42))+1,""),ROW()-1614)),"")</f>
        <v>14</v>
      </c>
      <c r="B1615" s="85" t="str" cm="1">
        <f t="array" ref="B1615">IFERROR(INDEX('03.Muestra'!$C$8:$C$42,SMALL(IF("Documento no web"='03.Muestra'!$D$8:$D$42,ROW('03.Muestra'!$C$8:$C$42)-MIN(ROW('03.Muestra'!$D$8:$D$42))+1,""),ROW()-1614)),"")</f>
        <v>Guía Autenticación</v>
      </c>
      <c r="C1615" s="85" t="str" cm="1">
        <f t="array" ref="C1615">IFERROR(INDEX('03.Muestra'!$F$8:$F$42,SMALL(IF("Documento no web"='03.Muestra'!$D$8:$D$42,ROW('03.Muestra'!$F$8:$F$42)-MIN(ROW('03.Muestra'!$D$8:$D$42))+1,""),ROW()-1614)),"")</f>
        <v>documento descargable</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1</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cm="1">
        <f t="array" ref="A1653">IFERROR(INDEX('03.Muestra'!$B$8:$B$42,SMALL(IF("Documento no web"='03.Muestra'!$D$8:$D$42,ROW('03.Muestra'!$B$8:$B$42)-MIN(ROW('03.Muestra'!$D$8:$D$42))+1,""),ROW()-1652)),"")</f>
        <v>14</v>
      </c>
      <c r="B1653" s="85" t="str" cm="1">
        <f t="array" ref="B1653">IFERROR(INDEX('03.Muestra'!$C$8:$C$42,SMALL(IF("Documento no web"='03.Muestra'!$D$8:$D$42,ROW('03.Muestra'!$C$8:$C$42)-MIN(ROW('03.Muestra'!$D$8:$D$42))+1,""),ROW()-1652)),"")</f>
        <v>Guía Autenticación</v>
      </c>
      <c r="C1653" s="85" t="str" cm="1">
        <f t="array" ref="C1653">IFERROR(INDEX('03.Muestra'!$F$8:$F$42,SMALL(IF("Documento no web"='03.Muestra'!$D$8:$D$42,ROW('03.Muestra'!$F$8:$F$42)-MIN(ROW('03.Muestra'!$D$8:$D$42))+1,""),ROW()-1652)),"")</f>
        <v>documento descargable</v>
      </c>
      <c r="D1653" s="99" t="s">
        <v>103</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1</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cm="1">
        <f t="array" ref="A1691">IFERROR(INDEX('03.Muestra'!$B$8:$B$42,SMALL(IF("Documento no web"='03.Muestra'!$D$8:$D$42,ROW('03.Muestra'!$B$8:$B$42)-MIN(ROW('03.Muestra'!$D$8:$D$42))+1,""),ROW()-1690)),"")</f>
        <v>14</v>
      </c>
      <c r="B1691" s="85" t="str" cm="1">
        <f t="array" ref="B1691">IFERROR(INDEX('03.Muestra'!$C$8:$C$42,SMALL(IF("Documento no web"='03.Muestra'!$D$8:$D$42,ROW('03.Muestra'!$C$8:$C$42)-MIN(ROW('03.Muestra'!$D$8:$D$42))+1,""),ROW()-1690)),"")</f>
        <v>Guía Autenticación</v>
      </c>
      <c r="C1691" s="85" t="str" cm="1">
        <f t="array" ref="C1691">IFERROR(INDEX('03.Muestra'!$F$8:$F$42,SMALL(IF("Documento no web"='03.Muestra'!$D$8:$D$42,ROW('03.Muestra'!$F$8:$F$42)-MIN(ROW('03.Muestra'!$D$8:$D$42))+1,""),ROW()-1690)),"")</f>
        <v>documento descargable</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1</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39705c4-e04e-499f-825f-0a286a56598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7A9F40866685D40B880E5ABAE830295" ma:contentTypeVersion="17" ma:contentTypeDescription="Crear nuevo documento." ma:contentTypeScope="" ma:versionID="2c3e76c75352ca9e62586f79ae0394d1">
  <xsd:schema xmlns:xsd="http://www.w3.org/2001/XMLSchema" xmlns:xs="http://www.w3.org/2001/XMLSchema" xmlns:p="http://schemas.microsoft.com/office/2006/metadata/properties" xmlns:ns3="539705c4-e04e-499f-825f-0a286a565985" xmlns:ns4="9727ff6b-e298-4167-a16f-a6525e9d01fe" targetNamespace="http://schemas.microsoft.com/office/2006/metadata/properties" ma:root="true" ma:fieldsID="44449b502d750c4122bf2deb4a3526d7" ns3:_="" ns4:_="">
    <xsd:import namespace="539705c4-e04e-499f-825f-0a286a565985"/>
    <xsd:import namespace="9727ff6b-e298-4167-a16f-a6525e9d01f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9705c4-e04e-499f-825f-0a286a5659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27ff6b-e298-4167-a16f-a6525e9d01f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infopath/2007/PartnerControls"/>
    <ds:schemaRef ds:uri="http://purl.org/dc/elements/1.1/"/>
    <ds:schemaRef ds:uri="9727ff6b-e298-4167-a16f-a6525e9d01fe"/>
    <ds:schemaRef ds:uri="539705c4-e04e-499f-825f-0a286a565985"/>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1B7B1E40-A06B-4FEF-A623-44A0F03F79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9705c4-e04e-499f-825f-0a286a565985"/>
    <ds:schemaRef ds:uri="9727ff6b-e298-4167-a16f-a6525e9d01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Madrid Digital</cp:lastModifiedBy>
  <cp:revision>109</cp:revision>
  <dcterms:created xsi:type="dcterms:W3CDTF">2020-03-26T13:14:48Z</dcterms:created>
  <dcterms:modified xsi:type="dcterms:W3CDTF">2025-02-24T10:59:48Z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0x010100E7A9F40866685D40B880E5ABAE830295</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