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FICINAVIVIENDA\OVICAM\PUBLICACIONES WEB\REHABILITACION EDIFICIOS 2025 - ACCESIBILIDAD\acc_2025_calculadora\"/>
    </mc:Choice>
  </mc:AlternateContent>
  <bookViews>
    <workbookView xWindow="960" yWindow="165" windowWidth="19005" windowHeight="10620" activeTab="1"/>
  </bookViews>
  <sheets>
    <sheet name="Hoja1" sheetId="1" r:id="rId1"/>
    <sheet name="Propuesta" sheetId="2" r:id="rId2"/>
  </sheets>
  <calcPr calcId="162913"/>
  <customWorkbookViews>
    <customWorkbookView name="vista 1" guid="{920BCF6A-3DD4-4ED6-A631-D1B3A7F66D0C}" maximized="1" xWindow="-8" yWindow="-8" windowWidth="1456" windowHeight="87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" l="1"/>
  <c r="F7" i="1" l="1"/>
  <c r="D7" i="1"/>
  <c r="B43" i="2" l="1"/>
  <c r="F9" i="2" l="1"/>
  <c r="F25" i="2" l="1"/>
  <c r="F28" i="2" l="1"/>
  <c r="F21" i="2"/>
  <c r="B50" i="2"/>
  <c r="F23" i="2" l="1"/>
  <c r="F32" i="2"/>
  <c r="F15" i="2"/>
  <c r="F14" i="2"/>
  <c r="F13" i="2"/>
  <c r="F10" i="2"/>
  <c r="F21" i="1"/>
  <c r="F19" i="1"/>
  <c r="F13" i="1"/>
  <c r="F12" i="1"/>
  <c r="F8" i="1"/>
  <c r="F17" i="2" l="1"/>
  <c r="F11" i="1"/>
  <c r="F15" i="1" l="1"/>
</calcChain>
</file>

<file path=xl/comments1.xml><?xml version="1.0" encoding="utf-8"?>
<comments xmlns="http://schemas.openxmlformats.org/spreadsheetml/2006/main">
  <authors>
    <author>Carlos V</author>
  </authors>
  <commentList>
    <comment ref="B13" authorId="0" shapeId="0">
      <text>
        <r>
          <rPr>
            <sz val="9"/>
            <color indexed="81"/>
            <rFont val="Tahoma"/>
            <family val="2"/>
          </rPr>
          <t>Cuando se trate de un inmueble donde se encuentre el domicilio habitual de una persona con baremo de movilidad Positivo (A), si reside habitualmente en una vivienda de altura superior a la PB o siendo una planta baja no existe ningún itinerario accesible hasta la misma desde la vía pública y se encuentre confinado en su vivienda</t>
        </r>
      </text>
    </comment>
    <comment ref="B26" authorId="0" shapeId="0">
      <text>
        <r>
          <rPr>
            <sz val="9"/>
            <color indexed="81"/>
            <rFont val="Tahoma"/>
            <family val="2"/>
          </rPr>
          <t>Cuando se trate de un inmueble donde se encuentre el domicilio habitual de una persona con baremo de movilidad Positivo (A), si reside habitualmente en una vivienda de altura superior a la PB o siendo una planta baja no existe ningún itinerario accesible hasta la misma desde la vía pública y se encuentre confinado en su vivienda</t>
        </r>
      </text>
    </comment>
    <comment ref="B28" authorId="0" shapeId="0">
      <text>
        <r>
          <rPr>
            <sz val="9"/>
            <color indexed="81"/>
            <rFont val="Tahoma"/>
            <family val="2"/>
          </rPr>
          <t xml:space="preserve">Superficie construida sobre rasante, excluida la plata baja o plantas inferiores si tiene o tienen otros usos compatibles
</t>
        </r>
      </text>
    </comment>
    <comment ref="B32" authorId="0" shapeId="0">
      <text>
        <r>
          <rPr>
            <sz val="9"/>
            <color indexed="81"/>
            <rFont val="Tahoma"/>
            <family val="2"/>
          </rPr>
          <t xml:space="preserve">Puede incluir honorarios de los profesionales, coste de redacción de proyectos técnico y certificados, gastos de gestión y el IVA si no es susceptible de recuperación o compensación
</t>
        </r>
      </text>
    </comment>
  </commentList>
</comments>
</file>

<file path=xl/sharedStrings.xml><?xml version="1.0" encoding="utf-8"?>
<sst xmlns="http://schemas.openxmlformats.org/spreadsheetml/2006/main" count="71" uniqueCount="47">
  <si>
    <r>
      <t xml:space="preserve">Grado discapacidad </t>
    </r>
    <r>
      <rPr>
        <sz val="11"/>
        <color theme="1"/>
        <rFont val="Calibri"/>
        <family val="2"/>
      </rPr>
      <t>≥ 33% o ≥ 70 años</t>
    </r>
  </si>
  <si>
    <t>Puntuación</t>
  </si>
  <si>
    <r>
      <t xml:space="preserve">Grado discapacidad </t>
    </r>
    <r>
      <rPr>
        <sz val="11"/>
        <color theme="1"/>
        <rFont val="Calibri"/>
        <family val="2"/>
      </rPr>
      <t xml:space="preserve">≥ 65% </t>
    </r>
  </si>
  <si>
    <t>Antigüedad</t>
  </si>
  <si>
    <t>Año de construcción edificio (Antes de 2006)</t>
  </si>
  <si>
    <t>Edificio</t>
  </si>
  <si>
    <t>TOTAL PUNTUACIÓN</t>
  </si>
  <si>
    <t>CÁLCULO PUNTUACIÓN</t>
  </si>
  <si>
    <t>Superficie total(m2)</t>
  </si>
  <si>
    <t>Superficie uso residencial (m2)</t>
  </si>
  <si>
    <t xml:space="preserve">COMPROBACIÓN REQUISITOS </t>
  </si>
  <si>
    <t>Residentes con características personales que puntuan</t>
  </si>
  <si>
    <t>CÁLCULO DE LA SUBVENCIÓN</t>
  </si>
  <si>
    <t xml:space="preserve">ojo si hay confinados no cuenta </t>
  </si>
  <si>
    <t>Ocupadas al menos el 30% viviendas (excepto confinados)</t>
  </si>
  <si>
    <t>Año de construcción edificio (anterior a 2006)</t>
  </si>
  <si>
    <t>Personas confinadas -BM Positivo tipo A</t>
  </si>
  <si>
    <t xml:space="preserve">Nº de viviendas del edificio </t>
  </si>
  <si>
    <t>Coste mínimo actuación</t>
  </si>
  <si>
    <t>Edificio VRC</t>
  </si>
  <si>
    <t xml:space="preserve">Viviendas constituyen residencia habitual </t>
  </si>
  <si>
    <t xml:space="preserve">Se puede repercutir el IVA </t>
  </si>
  <si>
    <t>SI/NO</t>
  </si>
  <si>
    <t>CON IVA</t>
  </si>
  <si>
    <t>VU o Vi</t>
  </si>
  <si>
    <t>Edificio protegido</t>
  </si>
  <si>
    <t>Importe subvencionable sin IVA</t>
  </si>
  <si>
    <t>I</t>
  </si>
  <si>
    <t>II</t>
  </si>
  <si>
    <t>III</t>
  </si>
  <si>
    <t>IV</t>
  </si>
  <si>
    <t>V</t>
  </si>
  <si>
    <t>V. Unif</t>
  </si>
  <si>
    <t>Obras iniciadas antes del 01/01/2022</t>
  </si>
  <si>
    <t xml:space="preserve">Vivienda Unif. </t>
  </si>
  <si>
    <t>Nº de Viviendas</t>
  </si>
  <si>
    <t>Superficie locales comerciales que participen</t>
  </si>
  <si>
    <t>Edificio Residencial Colectiva</t>
  </si>
  <si>
    <t>Viviendas en edificio residencial colectiva</t>
  </si>
  <si>
    <t>Costes derivados de la tramitacion administrativa</t>
  </si>
  <si>
    <t>Honorarios técnicos</t>
  </si>
  <si>
    <t xml:space="preserve">Nº de viviendas que constituyen residencia habitual </t>
  </si>
  <si>
    <t>Nº de residentes confinados</t>
  </si>
  <si>
    <t>Coste subvencionable de la actuación supera Mínimo</t>
  </si>
  <si>
    <t>CÁLCULO ORIENTATIVO DE LA SUBVENCIÓN</t>
  </si>
  <si>
    <t>Cálculo orientativo de la subvención</t>
  </si>
  <si>
    <t>AYUDAS A LA MEJORA DE LA ACCESIBILIDAD EN EDIFICIOS RESIDENCIALES Y VIVIENDAS RD 42/2022 
PLAN ESTATAL DE VIVIENDA 2022-2025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</si>
</sst>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sz val="8"/>
      <color rgb="FF1E1E1E"/>
      <name val="Segoe U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ADA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1" fillId="3" borderId="2" xfId="0" applyFont="1" applyFill="1" applyBorder="1"/>
    <xf numFmtId="0" fontId="0" fillId="3" borderId="3" xfId="0" applyFill="1" applyBorder="1"/>
    <xf numFmtId="0" fontId="4" fillId="0" borderId="0" xfId="0" applyFont="1"/>
    <xf numFmtId="0" fontId="0" fillId="3" borderId="4" xfId="0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0" fillId="0" borderId="0" xfId="0" applyAlignment="1">
      <alignment horizontal="center"/>
    </xf>
    <xf numFmtId="6" fontId="0" fillId="0" borderId="1" xfId="0" applyNumberFormat="1" applyBorder="1"/>
    <xf numFmtId="0" fontId="0" fillId="6" borderId="1" xfId="0" applyFill="1" applyBorder="1"/>
    <xf numFmtId="44" fontId="3" fillId="2" borderId="1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2" xfId="0" applyFont="1" applyFill="1" applyBorder="1"/>
    <xf numFmtId="0" fontId="0" fillId="6" borderId="1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1" fontId="0" fillId="0" borderId="1" xfId="0" applyNumberFormat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44" fontId="9" fillId="0" borderId="2" xfId="1" applyFont="1" applyBorder="1" applyAlignment="1">
      <alignment horizontal="right"/>
    </xf>
    <xf numFmtId="44" fontId="9" fillId="0" borderId="3" xfId="1" applyFont="1" applyBorder="1" applyAlignment="1">
      <alignment horizontal="right"/>
    </xf>
    <xf numFmtId="44" fontId="9" fillId="0" borderId="4" xfId="1" applyFont="1" applyBorder="1" applyAlignment="1">
      <alignment horizontal="right"/>
    </xf>
  </cellXfs>
  <cellStyles count="2">
    <cellStyle name="Moneda" xfId="1" builtinId="4"/>
    <cellStyle name="Normal" xfId="0" builtinId="0"/>
  </cellStyles>
  <dxfs count="1">
    <dxf>
      <font>
        <b/>
        <i val="0"/>
        <color rgb="FFFDADA5"/>
      </font>
    </dxf>
  </dxfs>
  <tableStyles count="0" defaultTableStyle="TableStyleMedium2" defaultPivotStyle="PivotStyleLight16"/>
  <colors>
    <mruColors>
      <color rgb="FFFDA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82550</xdr:rowOff>
    </xdr:from>
    <xdr:to>
      <xdr:col>1</xdr:col>
      <xdr:colOff>762000</xdr:colOff>
      <xdr:row>2</xdr:row>
      <xdr:rowOff>711200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266700"/>
          <a:ext cx="742950" cy="812800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2</xdr:row>
      <xdr:rowOff>12701</xdr:rowOff>
    </xdr:from>
    <xdr:to>
      <xdr:col>5</xdr:col>
      <xdr:colOff>755650</xdr:colOff>
      <xdr:row>2</xdr:row>
      <xdr:rowOff>530461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381001"/>
          <a:ext cx="1854200" cy="517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15875</xdr:rowOff>
    </xdr:from>
    <xdr:to>
      <xdr:col>1</xdr:col>
      <xdr:colOff>762000</xdr:colOff>
      <xdr:row>2</xdr:row>
      <xdr:rowOff>835025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49225"/>
          <a:ext cx="742950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2</xdr:row>
      <xdr:rowOff>50801</xdr:rowOff>
    </xdr:from>
    <xdr:to>
      <xdr:col>5</xdr:col>
      <xdr:colOff>746125</xdr:colOff>
      <xdr:row>2</xdr:row>
      <xdr:rowOff>568561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184151"/>
          <a:ext cx="1812925" cy="51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7"/>
  <sheetViews>
    <sheetView workbookViewId="0">
      <selection activeCell="D7" sqref="D7"/>
    </sheetView>
  </sheetViews>
  <sheetFormatPr baseColWidth="10" defaultRowHeight="15" x14ac:dyDescent="0.25"/>
  <cols>
    <col min="2" max="2" width="40.5703125" customWidth="1"/>
    <col min="4" max="4" width="11.28515625" customWidth="1"/>
    <col min="5" max="5" width="2.5703125" customWidth="1"/>
  </cols>
  <sheetData>
    <row r="3" spans="2:8" ht="69.599999999999994" customHeight="1" x14ac:dyDescent="0.25"/>
    <row r="4" spans="2:8" ht="20.25" x14ac:dyDescent="0.25">
      <c r="B4" s="29" t="s">
        <v>7</v>
      </c>
      <c r="C4" s="30"/>
      <c r="D4" s="30"/>
      <c r="E4" s="30"/>
      <c r="F4" s="30"/>
    </row>
    <row r="6" spans="2:8" ht="15.75" x14ac:dyDescent="0.25">
      <c r="B6" s="7" t="s">
        <v>5</v>
      </c>
      <c r="C6" s="8"/>
      <c r="D6" s="10" t="s">
        <v>3</v>
      </c>
      <c r="F6" s="9" t="s">
        <v>1</v>
      </c>
    </row>
    <row r="7" spans="2:8" x14ac:dyDescent="0.25">
      <c r="B7" s="1" t="s">
        <v>4</v>
      </c>
      <c r="C7" s="15">
        <v>2006</v>
      </c>
      <c r="D7" s="28">
        <f>2025-C7</f>
        <v>19</v>
      </c>
      <c r="F7" s="19">
        <f>IF((D7)=2025,0,IF((D7)&gt;100,6,IF((D7)&gt;81,5,IF((D7)&gt;61,4,IF((D7)&gt;41,3,IF((D7)&gt;26,2,IF((D7)&gt;0,1)))))))</f>
        <v>1</v>
      </c>
      <c r="G7" t="s">
        <v>27</v>
      </c>
      <c r="H7" s="16"/>
    </row>
    <row r="8" spans="2:8" x14ac:dyDescent="0.25">
      <c r="B8" s="1" t="s">
        <v>17</v>
      </c>
      <c r="C8" s="2">
        <v>4</v>
      </c>
      <c r="F8" s="19">
        <f>IF(C8=0,0,IF(C8&lt;10,4,IF(C8&lt;31,3,IF(C8&lt;51,2,1))))</f>
        <v>4</v>
      </c>
      <c r="G8" t="s">
        <v>28</v>
      </c>
    </row>
    <row r="10" spans="2:8" x14ac:dyDescent="0.25">
      <c r="B10" s="7" t="s">
        <v>11</v>
      </c>
      <c r="C10" s="8"/>
      <c r="D10" s="10"/>
    </row>
    <row r="11" spans="2:8" x14ac:dyDescent="0.25">
      <c r="B11" s="1" t="s">
        <v>16</v>
      </c>
      <c r="C11" s="2"/>
      <c r="F11" s="19">
        <f>C11*1</f>
        <v>0</v>
      </c>
      <c r="G11" t="s">
        <v>29</v>
      </c>
    </row>
    <row r="12" spans="2:8" x14ac:dyDescent="0.25">
      <c r="B12" s="1" t="s">
        <v>2</v>
      </c>
      <c r="C12" s="2">
        <v>6</v>
      </c>
      <c r="F12" s="19">
        <f>IF(C12=0,0,IF(C12=1,4,IF(C12&lt;6,5,6)))</f>
        <v>6</v>
      </c>
      <c r="G12" t="s">
        <v>30</v>
      </c>
    </row>
    <row r="13" spans="2:8" x14ac:dyDescent="0.25">
      <c r="B13" s="1" t="s">
        <v>0</v>
      </c>
      <c r="C13" s="2">
        <v>4</v>
      </c>
      <c r="F13" s="19">
        <f>IF(C13=0,0,IF(C13=1,1,IF(C13&lt;6,2,3)))</f>
        <v>2</v>
      </c>
      <c r="G13" t="s">
        <v>31</v>
      </c>
    </row>
    <row r="15" spans="2:8" ht="15.75" x14ac:dyDescent="0.25">
      <c r="B15" s="12" t="s">
        <v>6</v>
      </c>
      <c r="C15" s="13"/>
      <c r="D15" s="13"/>
      <c r="E15" s="13"/>
      <c r="F15" s="14">
        <f>SUM(F7:F13)</f>
        <v>13</v>
      </c>
    </row>
    <row r="16" spans="2:8" ht="15.75" x14ac:dyDescent="0.25">
      <c r="B16" s="9"/>
      <c r="C16" s="9"/>
      <c r="D16" s="9"/>
      <c r="E16" s="9"/>
      <c r="F16" s="9"/>
    </row>
    <row r="17" spans="2:7" ht="20.100000000000001" customHeight="1" x14ac:dyDescent="0.25">
      <c r="B17" s="29" t="s">
        <v>10</v>
      </c>
      <c r="C17" s="30"/>
      <c r="D17" s="30"/>
      <c r="E17" s="30"/>
      <c r="F17" s="30"/>
    </row>
    <row r="19" spans="2:7" x14ac:dyDescent="0.25">
      <c r="B19" s="4" t="s">
        <v>15</v>
      </c>
      <c r="C19" s="6"/>
      <c r="D19" s="5"/>
      <c r="F19" s="19" t="str">
        <f>IF(C7&lt;2006,"CUMPLE","NO CUMPLE")</f>
        <v>NO CUMPLE</v>
      </c>
    </row>
    <row r="21" spans="2:7" x14ac:dyDescent="0.25">
      <c r="B21" s="7" t="s">
        <v>20</v>
      </c>
      <c r="C21" s="8"/>
      <c r="D21" s="2">
        <v>30</v>
      </c>
      <c r="F21" s="35" t="str">
        <f>IF(D22&lt;&gt;0,"CUMPLE",IF(D21&gt;=30,"CUMPLE","NO CUMPLE"))</f>
        <v>CUMPLE</v>
      </c>
    </row>
    <row r="22" spans="2:7" x14ac:dyDescent="0.25">
      <c r="B22" s="4" t="s">
        <v>14</v>
      </c>
      <c r="C22" s="5"/>
      <c r="D22" s="3">
        <v>0</v>
      </c>
      <c r="F22" s="36"/>
      <c r="G22" t="s">
        <v>13</v>
      </c>
    </row>
    <row r="24" spans="2:7" x14ac:dyDescent="0.25">
      <c r="B24" s="1" t="s">
        <v>8</v>
      </c>
      <c r="C24" s="11">
        <v>1500</v>
      </c>
      <c r="D24" s="35"/>
      <c r="F24" s="35"/>
    </row>
    <row r="25" spans="2:7" x14ac:dyDescent="0.25">
      <c r="B25" s="1" t="s">
        <v>9</v>
      </c>
      <c r="C25" s="11">
        <v>1000</v>
      </c>
      <c r="D25" s="36"/>
      <c r="F25" s="36"/>
    </row>
    <row r="26" spans="2:7" x14ac:dyDescent="0.25">
      <c r="C26" s="17"/>
      <c r="D26" s="17"/>
      <c r="F26" s="17"/>
    </row>
    <row r="27" spans="2:7" x14ac:dyDescent="0.25">
      <c r="C27" t="s">
        <v>24</v>
      </c>
      <c r="D27" t="s">
        <v>19</v>
      </c>
    </row>
    <row r="28" spans="2:7" x14ac:dyDescent="0.25">
      <c r="B28" s="1" t="s">
        <v>18</v>
      </c>
      <c r="C28" s="18">
        <v>3000</v>
      </c>
      <c r="D28" s="18">
        <v>6000</v>
      </c>
      <c r="F28" s="1"/>
    </row>
    <row r="31" spans="2:7" ht="20.25" x14ac:dyDescent="0.25">
      <c r="B31" s="29" t="s">
        <v>12</v>
      </c>
      <c r="C31" s="30"/>
      <c r="D31" s="30"/>
      <c r="E31" s="30"/>
      <c r="F31" s="30"/>
    </row>
    <row r="33" spans="2:4" x14ac:dyDescent="0.25">
      <c r="B33" s="4" t="s">
        <v>21</v>
      </c>
      <c r="C33" s="1" t="s">
        <v>22</v>
      </c>
    </row>
    <row r="34" spans="2:4" x14ac:dyDescent="0.25">
      <c r="B34" s="1" t="s">
        <v>25</v>
      </c>
      <c r="C34" s="1" t="s">
        <v>22</v>
      </c>
    </row>
    <row r="36" spans="2:4" x14ac:dyDescent="0.25">
      <c r="B36" s="7" t="s">
        <v>26</v>
      </c>
      <c r="C36" s="31" t="s">
        <v>23</v>
      </c>
      <c r="D36" s="32"/>
    </row>
    <row r="37" spans="2:4" x14ac:dyDescent="0.25">
      <c r="B37" s="1"/>
      <c r="C37" s="33"/>
      <c r="D37" s="34"/>
    </row>
  </sheetData>
  <customSheetViews>
    <customSheetView guid="{920BCF6A-3DD4-4ED6-A631-D1B3A7F66D0C}" topLeftCell="A10">
      <selection activeCell="I29" sqref="I29"/>
      <pageMargins left="0.7" right="0.7" top="0.75" bottom="0.75" header="0.3" footer="0.3"/>
      <pageSetup paperSize="9" orientation="portrait" r:id="rId1"/>
    </customSheetView>
  </customSheetViews>
  <mergeCells count="8">
    <mergeCell ref="B4:F4"/>
    <mergeCell ref="B17:F17"/>
    <mergeCell ref="C36:D36"/>
    <mergeCell ref="C37:D37"/>
    <mergeCell ref="D24:D25"/>
    <mergeCell ref="F21:F22"/>
    <mergeCell ref="F24:F25"/>
    <mergeCell ref="B31:F31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1"/>
  <sheetViews>
    <sheetView tabSelected="1" topLeftCell="A2" zoomScaleNormal="100" zoomScaleSheetLayoutView="90" workbookViewId="0">
      <selection activeCell="C9" sqref="C9"/>
    </sheetView>
  </sheetViews>
  <sheetFormatPr baseColWidth="10" defaultColWidth="0" defaultRowHeight="15" zeroHeight="1" x14ac:dyDescent="0.25"/>
  <cols>
    <col min="1" max="1" width="11.42578125" customWidth="1"/>
    <col min="2" max="2" width="40.5703125" customWidth="1"/>
    <col min="3" max="3" width="11.42578125" customWidth="1"/>
    <col min="4" max="4" width="11.28515625" customWidth="1"/>
    <col min="5" max="5" width="2.5703125" customWidth="1"/>
    <col min="6" max="6" width="11.85546875" bestFit="1" customWidth="1"/>
    <col min="7" max="7" width="11.42578125" customWidth="1"/>
    <col min="8" max="8" width="2.7109375" hidden="1" customWidth="1"/>
    <col min="9" max="16" width="11.42578125" hidden="1" customWidth="1"/>
    <col min="17" max="45" width="0" hidden="1" customWidth="1"/>
    <col min="46" max="16384" width="11.42578125" hidden="1"/>
  </cols>
  <sheetData>
    <row r="1" spans="2:45" hidden="1" x14ac:dyDescent="0.25"/>
    <row r="2" spans="2:45" ht="10.5" customHeight="1" x14ac:dyDescent="0.25"/>
    <row r="3" spans="2:45" ht="72" customHeight="1" x14ac:dyDescent="0.25">
      <c r="B3" s="27"/>
    </row>
    <row r="4" spans="2:45" ht="60.75" customHeight="1" x14ac:dyDescent="0.25">
      <c r="B4" s="37" t="s">
        <v>46</v>
      </c>
      <c r="C4" s="37"/>
      <c r="D4" s="37"/>
      <c r="E4" s="37"/>
      <c r="F4" s="37"/>
    </row>
    <row r="5" spans="2:45" ht="10.5" customHeight="1" x14ac:dyDescent="0.25">
      <c r="B5" s="25"/>
      <c r="C5" s="25"/>
      <c r="D5" s="25"/>
      <c r="E5" s="25"/>
      <c r="F5" s="25"/>
    </row>
    <row r="6" spans="2:45" ht="20.25" x14ac:dyDescent="0.25">
      <c r="B6" s="29" t="s">
        <v>7</v>
      </c>
      <c r="C6" s="30"/>
      <c r="D6" s="30"/>
      <c r="E6" s="30"/>
      <c r="F6" s="30"/>
    </row>
    <row r="7" spans="2:45" x14ac:dyDescent="0.25"/>
    <row r="8" spans="2:45" ht="15.75" x14ac:dyDescent="0.25">
      <c r="B8" s="7" t="s">
        <v>5</v>
      </c>
      <c r="C8" s="8"/>
      <c r="D8" s="10" t="s">
        <v>3</v>
      </c>
      <c r="F8" s="9" t="s">
        <v>1</v>
      </c>
    </row>
    <row r="9" spans="2:45" x14ac:dyDescent="0.25">
      <c r="B9" s="1" t="s">
        <v>4</v>
      </c>
      <c r="C9" s="15"/>
      <c r="D9" s="1" t="str">
        <f>IF(C9="","",2025-C9)</f>
        <v/>
      </c>
      <c r="F9" s="19">
        <f>IF((D9)="",0,IF((D9)&gt;100,6,IF((D9)&gt;81,5,IF((D9)&gt;61,4,IF((D9)&gt;41,3,IF((D9)&gt;26,2,IF((D9)&gt;0,1)))))))</f>
        <v>0</v>
      </c>
      <c r="G9" t="s">
        <v>27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2:45" x14ac:dyDescent="0.25">
      <c r="B10" s="1" t="s">
        <v>17</v>
      </c>
      <c r="C10" s="2"/>
      <c r="F10" s="19">
        <f>IF(C10=0,0,IF(C10&lt;10,4,IF(C10&lt;31,3,IF(C10&lt;51,2,1))))</f>
        <v>0</v>
      </c>
      <c r="G10" t="s">
        <v>28</v>
      </c>
    </row>
    <row r="11" spans="2:45" x14ac:dyDescent="0.25"/>
    <row r="12" spans="2:45" x14ac:dyDescent="0.25">
      <c r="B12" s="7" t="s">
        <v>11</v>
      </c>
      <c r="C12" s="8"/>
      <c r="D12" s="10"/>
    </row>
    <row r="13" spans="2:45" x14ac:dyDescent="0.25">
      <c r="B13" s="1" t="s">
        <v>16</v>
      </c>
      <c r="C13" s="2"/>
      <c r="F13" s="19">
        <f>C13*1</f>
        <v>0</v>
      </c>
      <c r="G13" t="s">
        <v>29</v>
      </c>
    </row>
    <row r="14" spans="2:45" x14ac:dyDescent="0.25">
      <c r="B14" s="1" t="s">
        <v>2</v>
      </c>
      <c r="C14" s="2"/>
      <c r="F14" s="19">
        <f>IF(C14=0,0,IF(C14=1,4,IF(C14&lt;6,5,6)))</f>
        <v>0</v>
      </c>
      <c r="G14" t="s">
        <v>30</v>
      </c>
    </row>
    <row r="15" spans="2:45" x14ac:dyDescent="0.25">
      <c r="B15" s="1" t="s">
        <v>0</v>
      </c>
      <c r="C15" s="2"/>
      <c r="F15" s="19">
        <f>IF(C15=0,0,IF(C15=1,1,IF(C15&lt;6,2,3)))</f>
        <v>0</v>
      </c>
      <c r="G15" t="s">
        <v>31</v>
      </c>
    </row>
    <row r="16" spans="2:45" x14ac:dyDescent="0.25"/>
    <row r="17" spans="2:6" ht="15.75" x14ac:dyDescent="0.25">
      <c r="B17" s="12" t="s">
        <v>6</v>
      </c>
      <c r="C17" s="13"/>
      <c r="D17" s="13"/>
      <c r="E17" s="13"/>
      <c r="F17" s="14">
        <f>SUM(F9:F15)</f>
        <v>0</v>
      </c>
    </row>
    <row r="18" spans="2:6" ht="15.75" x14ac:dyDescent="0.25">
      <c r="B18" s="9"/>
      <c r="C18" s="9"/>
      <c r="D18" s="9"/>
      <c r="E18" s="9"/>
      <c r="F18" s="9"/>
    </row>
    <row r="19" spans="2:6" ht="20.100000000000001" customHeight="1" x14ac:dyDescent="0.25">
      <c r="B19" s="29" t="s">
        <v>10</v>
      </c>
      <c r="C19" s="30"/>
      <c r="D19" s="30"/>
      <c r="E19" s="30"/>
      <c r="F19" s="30"/>
    </row>
    <row r="20" spans="2:6" x14ac:dyDescent="0.25"/>
    <row r="21" spans="2:6" x14ac:dyDescent="0.25">
      <c r="B21" s="4" t="s">
        <v>15</v>
      </c>
      <c r="C21" s="6"/>
      <c r="D21" s="5"/>
      <c r="F21" s="19" t="str">
        <f>IF(C9="","",IF(C9&lt;2006,"CUMPLE","NO CUMPLE"))</f>
        <v/>
      </c>
    </row>
    <row r="22" spans="2:6" x14ac:dyDescent="0.25"/>
    <row r="23" spans="2:6" x14ac:dyDescent="0.25">
      <c r="B23" s="23" t="s">
        <v>33</v>
      </c>
      <c r="C23" s="8"/>
      <c r="D23" s="2"/>
      <c r="F23" s="24" t="str">
        <f>IF(D23="SI","NO CUMPLE",IF(D23="NO","CUMPLE",""))</f>
        <v/>
      </c>
    </row>
    <row r="24" spans="2:6" x14ac:dyDescent="0.25"/>
    <row r="25" spans="2:6" x14ac:dyDescent="0.25">
      <c r="B25" s="23" t="s">
        <v>41</v>
      </c>
      <c r="C25" s="8"/>
      <c r="D25" s="2"/>
      <c r="F25" s="38" t="str">
        <f>IF(C10="","",IF(D25="","",IF(D26&lt;&gt;0,"CUMPLE",IF(D25/C10&gt;=0.3,"CUMPLE","NO CUMPLE"))))</f>
        <v/>
      </c>
    </row>
    <row r="26" spans="2:6" x14ac:dyDescent="0.25">
      <c r="B26" s="4" t="s">
        <v>42</v>
      </c>
      <c r="C26" s="5"/>
      <c r="D26" s="2"/>
      <c r="F26" s="39"/>
    </row>
    <row r="27" spans="2:6" x14ac:dyDescent="0.25"/>
    <row r="28" spans="2:6" x14ac:dyDescent="0.25">
      <c r="B28" s="40" t="s">
        <v>8</v>
      </c>
      <c r="C28" s="41"/>
      <c r="D28" s="11"/>
      <c r="F28" s="38" t="str">
        <f>IF(D28="","",IF((D29/D28)&gt;=0.5,"CUMPLE","NO CUMPLE"))</f>
        <v/>
      </c>
    </row>
    <row r="29" spans="2:6" x14ac:dyDescent="0.25">
      <c r="B29" s="40" t="s">
        <v>9</v>
      </c>
      <c r="C29" s="41"/>
      <c r="D29" s="11"/>
      <c r="F29" s="39"/>
    </row>
    <row r="30" spans="2:6" x14ac:dyDescent="0.25">
      <c r="C30" s="17"/>
      <c r="D30" s="17"/>
      <c r="F30" s="17"/>
    </row>
    <row r="31" spans="2:6" x14ac:dyDescent="0.25">
      <c r="C31" t="s">
        <v>32</v>
      </c>
      <c r="D31" t="s">
        <v>19</v>
      </c>
    </row>
    <row r="32" spans="2:6" ht="26.25" customHeight="1" x14ac:dyDescent="0.25">
      <c r="B32" s="26" t="s">
        <v>43</v>
      </c>
      <c r="C32" s="20"/>
      <c r="D32" s="20"/>
      <c r="F32" s="19" t="str">
        <f>IF((C32+D32)=0,"",IF(C32&gt;=3000,"CUMPLE",IF(D32&gt;=6000,"CUMPLE","NO CUMPLE")))</f>
        <v/>
      </c>
    </row>
    <row r="33" spans="2:6" x14ac:dyDescent="0.25"/>
    <row r="34" spans="2:6" ht="20.25" x14ac:dyDescent="0.25">
      <c r="B34" s="29" t="s">
        <v>44</v>
      </c>
      <c r="C34" s="30"/>
      <c r="D34" s="30"/>
      <c r="E34" s="30"/>
      <c r="F34" s="30"/>
    </row>
    <row r="35" spans="2:6" x14ac:dyDescent="0.25"/>
    <row r="36" spans="2:6" x14ac:dyDescent="0.25">
      <c r="B36" s="40" t="s">
        <v>21</v>
      </c>
      <c r="C36" s="41"/>
      <c r="D36" s="2"/>
    </row>
    <row r="37" spans="2:6" x14ac:dyDescent="0.25">
      <c r="B37" s="40" t="s">
        <v>25</v>
      </c>
      <c r="C37" s="41"/>
      <c r="D37" s="2"/>
    </row>
    <row r="38" spans="2:6" x14ac:dyDescent="0.25">
      <c r="B38" s="40" t="s">
        <v>34</v>
      </c>
      <c r="C38" s="41"/>
      <c r="D38" s="2"/>
    </row>
    <row r="39" spans="2:6" x14ac:dyDescent="0.25">
      <c r="B39" s="40" t="s">
        <v>37</v>
      </c>
      <c r="C39" s="41"/>
      <c r="D39" s="2"/>
    </row>
    <row r="40" spans="2:6" x14ac:dyDescent="0.25">
      <c r="B40" s="21" t="s">
        <v>38</v>
      </c>
      <c r="C40" s="22"/>
      <c r="D40" s="2"/>
    </row>
    <row r="41" spans="2:6" x14ac:dyDescent="0.25">
      <c r="B41" s="40" t="s">
        <v>35</v>
      </c>
      <c r="C41" s="41"/>
      <c r="D41" s="2"/>
    </row>
    <row r="42" spans="2:6" x14ac:dyDescent="0.25">
      <c r="B42" s="40" t="s">
        <v>36</v>
      </c>
      <c r="C42" s="41"/>
      <c r="D42" s="2"/>
    </row>
    <row r="43" spans="2:6" x14ac:dyDescent="0.25">
      <c r="B43" s="40" t="str">
        <f>IF(OR(D36="",D36="NO"),"Coste subvencionable de la actuación con IVA","Coste subvencionable de la actuación sin IVA")</f>
        <v>Coste subvencionable de la actuación con IVA</v>
      </c>
      <c r="C43" s="41"/>
      <c r="D43" s="2"/>
    </row>
    <row r="44" spans="2:6" ht="15" customHeight="1" x14ac:dyDescent="0.25"/>
    <row r="45" spans="2:6" x14ac:dyDescent="0.25">
      <c r="B45" s="40" t="s">
        <v>39</v>
      </c>
      <c r="C45" s="41"/>
      <c r="D45" s="2"/>
    </row>
    <row r="46" spans="2:6" ht="15" customHeight="1" x14ac:dyDescent="0.25"/>
    <row r="47" spans="2:6" x14ac:dyDescent="0.25">
      <c r="B47" s="40" t="s">
        <v>40</v>
      </c>
      <c r="C47" s="41"/>
      <c r="D47" s="2"/>
    </row>
    <row r="48" spans="2:6" ht="15" customHeight="1" x14ac:dyDescent="0.25"/>
    <row r="49" spans="2:4" x14ac:dyDescent="0.25">
      <c r="B49" s="42" t="s">
        <v>45</v>
      </c>
      <c r="C49" s="43"/>
      <c r="D49" s="44"/>
    </row>
    <row r="50" spans="2:4" ht="21" x14ac:dyDescent="0.35">
      <c r="B50" s="45">
        <f>SUM(MIN(IF(D37="si",3000*(IF(D38="si",1,D41))+IF(D38="si",12500,IF(D39="si",9000*D41+D42*90,IF(D40="si",6000*D41,0))),IF(D38="si",12500,IF(D39="si",9000*D41+D42*90,IF(D40="si",6000*D41,0)))),D43*0.6),MIN(IF(D45="",0,D45),MIN(IF(D37="si",3000*(IF(D38="si",1,D41))+IF(D38="si",12500,IF(D39="si",9000*D41+D42*90,IF(D40="si",6000*D41,0))),IF(D38="si",12500,IF(D39="si",9000*D41+D42*90,IF(D40="si",6000*D41,0)))),D43*0.6)*0.04,3000),D47)</f>
        <v>0</v>
      </c>
      <c r="C50" s="46"/>
      <c r="D50" s="47"/>
    </row>
    <row r="51" spans="2:4" x14ac:dyDescent="0.25"/>
  </sheetData>
  <sheetProtection algorithmName="SHA-512" hashValue="NDeE5j/YcLv6T8vD4d0OhrWaOVaPyJ4/efsVyZ8QxTAFtnoCT/7NBYyO0GGGZkXWIkc+Pc7ekcorFSXAv/YQJg==" saltValue="DmVbFmco25bzpZID/OHH7A==" spinCount="100000" sheet="1" selectLockedCells="1"/>
  <customSheetViews>
    <customSheetView guid="{920BCF6A-3DD4-4ED6-A631-D1B3A7F66D0C}" scale="90" showPageBreaks="1" view="pageBreakPreview">
      <selection activeCell="J47" sqref="J47"/>
      <pageMargins left="0.7" right="0.7" top="0.75" bottom="0.75" header="0.3" footer="0.3"/>
      <pageSetup paperSize="9" scale="85" orientation="portrait" r:id="rId1"/>
    </customSheetView>
  </customSheetViews>
  <mergeCells count="19">
    <mergeCell ref="B34:F34"/>
    <mergeCell ref="B43:C43"/>
    <mergeCell ref="B49:D49"/>
    <mergeCell ref="B50:D50"/>
    <mergeCell ref="B28:C28"/>
    <mergeCell ref="B29:C29"/>
    <mergeCell ref="B36:C36"/>
    <mergeCell ref="B37:C37"/>
    <mergeCell ref="B38:C38"/>
    <mergeCell ref="B39:C39"/>
    <mergeCell ref="B41:C41"/>
    <mergeCell ref="B42:C42"/>
    <mergeCell ref="B45:C45"/>
    <mergeCell ref="B47:C47"/>
    <mergeCell ref="B4:F4"/>
    <mergeCell ref="B6:F6"/>
    <mergeCell ref="B19:F19"/>
    <mergeCell ref="F25:F26"/>
    <mergeCell ref="F28:F29"/>
  </mergeCells>
  <conditionalFormatting sqref="D45">
    <cfRule type="expression" dxfId="0" priority="1">
      <formula>0</formula>
    </cfRule>
  </conditionalFormatting>
  <dataValidations count="2">
    <dataValidation type="list" allowBlank="1" showInputMessage="1" showErrorMessage="1" sqref="D23">
      <formula1>"SI,NO,"</formula1>
    </dataValidation>
    <dataValidation type="list" allowBlank="1" showInputMessage="1" showErrorMessage="1" sqref="D36:D40">
      <formula1>"SI,NO"</formula1>
    </dataValidation>
  </dataValidations>
  <pageMargins left="0.7" right="0.7" top="0.75" bottom="0.75" header="0.3" footer="0.3"/>
  <pageSetup paperSize="9" scale="8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Propuesta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Área Subvenciones Rehabilitación</dc:creator>
  <cp:lastModifiedBy>ICM</cp:lastModifiedBy>
  <dcterms:created xsi:type="dcterms:W3CDTF">2022-10-01T08:43:59Z</dcterms:created>
  <dcterms:modified xsi:type="dcterms:W3CDTF">2025-05-26T07:12:16Z</dcterms:modified>
</cp:coreProperties>
</file>