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C:\Users\A452026\Desktop\Trabajo\MadridDigital\__accesibilidad\1_Análisis-WEB-Participación\"/>
    </mc:Choice>
  </mc:AlternateContent>
  <xr:revisionPtr revIDLastSave="0" documentId="13_ncr:1_{8FD9280C-8F6C-4155-91CF-DABD33F415CA}" xr6:coauthVersionLast="47" xr6:coauthVersionMax="47" xr10:uidLastSave="{00000000-0000-0000-0000-000000000000}"/>
  <bookViews>
    <workbookView xWindow="-120" yWindow="-120" windowWidth="20730" windowHeight="11160" tabRatio="808" firstSheet="4"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E1897" i="22"/>
  <c r="E1895" i="22"/>
  <c r="E1893" i="22"/>
  <c r="E1891" i="22"/>
  <c r="E1889" i="22"/>
  <c r="E1887" i="22"/>
  <c r="E1885" i="22"/>
  <c r="E1884" i="22"/>
  <c r="E1883" i="22"/>
  <c r="E1882" i="22"/>
  <c r="E1888" i="22" l="1"/>
  <c r="E1892" i="22"/>
  <c r="E1896" i="22"/>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228" i="5"/>
  <c r="CG20" i="9"/>
  <c r="DC3" i="19" s="1"/>
  <c r="D238" i="5"/>
  <c r="D1165" i="21"/>
  <c r="D1253" i="22"/>
  <c r="D157" i="14"/>
  <c r="D139" i="21"/>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24" i="15"/>
  <c r="D125" i="15"/>
  <c r="D126" i="15"/>
  <c r="D127" i="15"/>
  <c r="D154" i="15"/>
  <c r="D159" i="15"/>
  <c r="D160" i="15"/>
  <c r="D167" i="15"/>
  <c r="D189" i="15"/>
  <c r="D199" i="15"/>
  <c r="D230" i="15"/>
  <c r="D241" i="15"/>
  <c r="D242" i="15"/>
  <c r="D243" i="15"/>
  <c r="D266" i="15"/>
  <c r="D268" i="15"/>
  <c r="D271" i="15"/>
  <c r="D350" i="15"/>
  <c r="D91" i="22"/>
  <c r="D83" i="22"/>
  <c r="D121" i="22"/>
  <c r="D155" i="22"/>
  <c r="D239" i="22"/>
  <c r="D231" i="22"/>
  <c r="D393" i="22"/>
  <c r="D385" i="22"/>
  <c r="D428" i="22"/>
  <c r="D420" i="22"/>
  <c r="D456" i="22"/>
  <c r="D733" i="22"/>
  <c r="D725" i="22"/>
  <c r="D44" i="13"/>
  <c r="D52" i="13"/>
  <c r="D79" i="13"/>
  <c r="D87" i="13"/>
  <c r="D114" i="13"/>
  <c r="D124" i="13"/>
  <c r="D127" i="13"/>
  <c r="D128" i="13"/>
  <c r="D129" i="13"/>
  <c r="D88" i="15"/>
  <c r="D115" i="15"/>
  <c r="D120" i="15"/>
  <c r="D166" i="15"/>
  <c r="D193"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94" i="22"/>
  <c r="D1142" i="22"/>
  <c r="D1188" i="22"/>
  <c r="D1307" i="22"/>
  <c r="D1640" i="22"/>
  <c r="D1636" i="22"/>
  <c r="D1750" i="22"/>
  <c r="D1797" i="22"/>
  <c r="D1292" i="22"/>
  <c r="D182" i="21"/>
  <c r="D766" i="22"/>
  <c r="D762" i="22"/>
  <c r="D758" i="22"/>
  <c r="D917" i="22"/>
  <c r="D913" i="22"/>
  <c r="D963" i="22"/>
  <c r="D1028" i="22"/>
  <c r="D1062"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8"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65" i="15"/>
  <c r="D191" i="15"/>
  <c r="D194"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46" i="14"/>
  <c r="D691" i="14"/>
  <c r="D683" i="14"/>
  <c r="D50" i="22"/>
  <c r="D42" i="22"/>
  <c r="D41" i="13"/>
  <c r="D45" i="13"/>
  <c r="D49" i="13"/>
  <c r="D53" i="13"/>
  <c r="D76" i="13"/>
  <c r="D80" i="13"/>
  <c r="D84" i="13"/>
  <c r="D88" i="13"/>
  <c r="D502" i="14"/>
  <c r="D494" i="14"/>
  <c r="D576" i="14"/>
  <c r="D571" i="14"/>
  <c r="D619" i="14"/>
  <c r="D611" i="14"/>
  <c r="D733" i="14"/>
  <c r="D37" i="15"/>
  <c r="D38" i="15"/>
  <c r="D42" i="15"/>
  <c r="D43" i="15"/>
  <c r="D82" i="15"/>
  <c r="D123" i="15"/>
  <c r="D153" i="15"/>
  <c r="D156" i="15"/>
  <c r="D157" i="15"/>
  <c r="D158" i="15"/>
  <c r="D188" i="15"/>
  <c r="D192" i="15"/>
  <c r="D198" i="15"/>
  <c r="D201" i="15"/>
  <c r="D202" i="15"/>
  <c r="D239" i="15"/>
  <c r="D270" i="15"/>
  <c r="D277" i="15"/>
  <c r="D278" i="15"/>
  <c r="D305" i="15"/>
  <c r="D311" i="15"/>
  <c r="D312" i="15"/>
  <c r="D313" i="15"/>
  <c r="D319" i="15"/>
  <c r="D343" i="15"/>
  <c r="D344" i="15"/>
  <c r="D77" i="13"/>
  <c r="D81" i="13"/>
  <c r="D85" i="13"/>
  <c r="D89" i="13"/>
  <c r="D117" i="13"/>
  <c r="D53" i="14"/>
  <c r="D45" i="14"/>
  <c r="D37" i="14"/>
  <c r="D128" i="14"/>
  <c r="D120" i="14"/>
  <c r="D112" i="14"/>
  <c r="D161" i="14"/>
  <c r="D155" i="14"/>
  <c r="D200" i="14"/>
  <c r="D199" i="14"/>
  <c r="D192" i="14"/>
  <c r="D191" i="14"/>
  <c r="D236" i="14"/>
  <c r="D388" i="14"/>
  <c r="D427" i="14"/>
  <c r="D419" i="14"/>
  <c r="D542" i="14"/>
  <c r="D541" i="14"/>
  <c r="D583" i="14"/>
  <c r="D572"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238" i="22"/>
  <c r="D230" i="22"/>
  <c r="D357" i="22"/>
  <c r="D349" i="22"/>
  <c r="D341" i="22"/>
  <c r="D459" i="22"/>
  <c r="D496" i="22"/>
  <c r="D88" i="22"/>
  <c r="D80" i="22"/>
  <c r="D126" i="22"/>
  <c r="D316" i="22"/>
  <c r="D308" i="22"/>
  <c r="D460" i="22"/>
  <c r="D726" i="22"/>
  <c r="D765" i="22"/>
  <c r="D884" i="22"/>
  <c r="D925" i="22"/>
  <c r="D53" i="22"/>
  <c r="D45" i="22"/>
  <c r="D120" i="22"/>
  <c r="D199" i="22"/>
  <c r="D191" i="22"/>
  <c r="D241" i="22"/>
  <c r="D233" i="22"/>
  <c r="D353" i="22"/>
  <c r="D345" i="22"/>
  <c r="D465" i="22"/>
  <c r="D455" i="22"/>
  <c r="D621" i="22"/>
  <c r="D613" i="22"/>
  <c r="D768" i="22"/>
  <c r="D1339" i="22"/>
  <c r="D1483" i="22"/>
  <c r="D1566" i="22"/>
  <c r="D1558" i="22"/>
  <c r="D1687" i="22"/>
  <c r="D1672" i="22"/>
  <c r="D1758" i="22"/>
  <c r="D1798" i="22"/>
  <c r="D1875" i="22"/>
  <c r="D26" i="21"/>
  <c r="D27" i="21"/>
  <c r="D33" i="21"/>
  <c r="D40" i="21"/>
  <c r="D43" i="21"/>
  <c r="D45" i="21"/>
  <c r="D58" i="21"/>
  <c r="D956" i="22"/>
  <c r="D955" i="22"/>
  <c r="D997"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149" i="22"/>
  <c r="D1141" i="22"/>
  <c r="D1187" i="22"/>
  <c r="D1179" i="22"/>
  <c r="D1261" i="22"/>
  <c r="D1342" i="22"/>
  <c r="D1335" i="22"/>
  <c r="D1328" i="22"/>
  <c r="D1419" i="22"/>
  <c r="D1416" i="22"/>
  <c r="D1405" i="22"/>
  <c r="D1570" i="22"/>
  <c r="D1562" i="22"/>
  <c r="D1647" i="22"/>
  <c r="D1639" i="22"/>
  <c r="D1682" i="22"/>
  <c r="D1787" i="22"/>
  <c r="D1867" i="22"/>
  <c r="D24" i="21"/>
  <c r="D38" i="21"/>
  <c r="D50" i="21"/>
  <c r="D242" i="21"/>
  <c r="D1000" i="22"/>
  <c r="D1117" i="22"/>
  <c r="D1150" i="22"/>
  <c r="D1257" i="22"/>
  <c r="D1303" i="22"/>
  <c r="D1407" i="22"/>
  <c r="D1406"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89" i="5"/>
  <c r="D190" i="5"/>
  <c r="D197" i="5"/>
  <c r="D1496" i="21"/>
  <c r="D1526" i="21"/>
  <c r="D1540" i="21"/>
  <c r="D114" i="5"/>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89" i="18"/>
  <c r="D193" i="18"/>
  <c r="D45" i="18"/>
  <c r="D205" i="18"/>
  <c r="D203" i="5"/>
  <c r="D204" i="5"/>
  <c r="D36" i="18"/>
  <c r="D39" i="18"/>
  <c r="D42" i="18"/>
  <c r="D52" i="18"/>
  <c r="D74" i="18"/>
  <c r="D77" i="18"/>
  <c r="D87" i="18"/>
  <c r="D90" i="18"/>
  <c r="D115"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190" i="14"/>
  <c r="D233" i="14"/>
  <c r="D278" i="14"/>
  <c r="D270" i="14"/>
  <c r="D357" i="14"/>
  <c r="D354" i="14"/>
  <c r="D353" i="14"/>
  <c r="D350" i="14"/>
  <c r="D349" i="14"/>
  <c r="D346" i="14"/>
  <c r="D345" i="14"/>
  <c r="D342" i="14"/>
  <c r="D341" i="14"/>
  <c r="D385" i="14"/>
  <c r="D381" i="14"/>
  <c r="D468" i="14"/>
  <c r="D460" i="14"/>
  <c r="D545" i="14"/>
  <c r="D537" i="14"/>
  <c r="D621" i="14"/>
  <c r="D613"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232" i="14"/>
  <c r="D229" i="14"/>
  <c r="D275" i="14"/>
  <c r="D267" i="14"/>
  <c r="D391" i="14"/>
  <c r="D384" i="14"/>
  <c r="D380"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730" i="14"/>
  <c r="D722" i="14"/>
  <c r="D1420" i="22"/>
  <c r="D46" i="21"/>
  <c r="D59" i="21"/>
  <c r="D145" i="21"/>
  <c r="D161" i="21"/>
  <c r="D180" i="21"/>
  <c r="D39" i="22"/>
  <c r="D85" i="22"/>
  <c r="D77" i="22"/>
  <c r="D122" i="22"/>
  <c r="D114" i="22"/>
  <c r="D113"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69" i="22"/>
  <c r="D509" i="22"/>
  <c r="D506" i="22"/>
  <c r="D505" i="22"/>
  <c r="D502" i="22"/>
  <c r="D501" i="22"/>
  <c r="D498" i="22"/>
  <c r="D620" i="22"/>
  <c r="D612" i="22"/>
  <c r="D654" i="22"/>
  <c r="D646" i="22"/>
  <c r="D692" i="22"/>
  <c r="D684" i="22"/>
  <c r="D730" i="22"/>
  <c r="D722" i="22"/>
  <c r="D772" i="22"/>
  <c r="D811" i="22"/>
  <c r="D809" i="22"/>
  <c r="D799" i="22"/>
  <c r="D887" i="22"/>
  <c r="D879" i="22"/>
  <c r="D962" i="22"/>
  <c r="D958" i="22"/>
  <c r="D954" i="22"/>
  <c r="D950" i="22"/>
  <c r="D1003" i="22"/>
  <c r="D1002" i="22"/>
  <c r="D989" i="22"/>
  <c r="D1039" i="22"/>
  <c r="D1035" i="22"/>
  <c r="D1031" i="22"/>
  <c r="D1027" i="22"/>
  <c r="D1072" i="22"/>
  <c r="D1071" i="22"/>
  <c r="D1069" i="22"/>
  <c r="D1068" i="22"/>
  <c r="D1067" i="22"/>
  <c r="D1065" i="22"/>
  <c r="D1115" i="22"/>
  <c r="D1229" i="22"/>
  <c r="D1221" i="22"/>
  <c r="D1295" i="22"/>
  <c r="D1338" i="22"/>
  <c r="D1334" i="22"/>
  <c r="D1330" i="22"/>
  <c r="D1490" i="22"/>
  <c r="D1482" i="22"/>
  <c r="D1532" i="22"/>
  <c r="D1528" i="22"/>
  <c r="D1524" i="22"/>
  <c r="D1520" i="22"/>
  <c r="D1646" i="22"/>
  <c r="D1642" i="22"/>
  <c r="D1638" i="22"/>
  <c r="D1634" i="22"/>
  <c r="D1677" i="22"/>
  <c r="D1756" i="22"/>
  <c r="D1790" i="22"/>
  <c r="D1789" i="22"/>
  <c r="D1786" i="22"/>
  <c r="D1785" i="22"/>
  <c r="D1838" i="22"/>
  <c r="D1837" i="22"/>
  <c r="D1834" i="22"/>
  <c r="D1833" i="22"/>
  <c r="D1830" i="22"/>
  <c r="D1829" i="22"/>
  <c r="D1826" i="22"/>
  <c r="D1825" i="22"/>
  <c r="D1822" i="22"/>
  <c r="D1874" i="22"/>
  <c r="D1872" i="22"/>
  <c r="D1866" i="22"/>
  <c r="D38" i="22"/>
  <c r="D84" i="22"/>
  <c r="D76" i="22"/>
  <c r="D119" i="22"/>
  <c r="D163" i="22"/>
  <c r="D157"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97" i="22"/>
  <c r="D689" i="22"/>
  <c r="D735" i="22"/>
  <c r="D727"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594"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28" i="22"/>
  <c r="D281" i="22"/>
  <c r="D278" i="22"/>
  <c r="D277" i="22"/>
  <c r="D274" i="22"/>
  <c r="D273" i="22"/>
  <c r="D270" i="22"/>
  <c r="D269" i="22"/>
  <c r="D266" i="22"/>
  <c r="D265" i="22"/>
  <c r="D317" i="22"/>
  <c r="D309" i="22"/>
  <c r="D464" i="22"/>
  <c r="D463" i="22"/>
  <c r="D461" i="22"/>
  <c r="D457"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9" i="5"/>
  <c r="D127" i="5"/>
  <c r="D155" i="5"/>
  <c r="D47" i="18"/>
  <c r="D82" i="18"/>
  <c r="D1671" i="21"/>
  <c r="D1679" i="21"/>
  <c r="D1687" i="21"/>
  <c r="D41" i="18"/>
  <c r="D49" i="18"/>
  <c r="D113" i="18"/>
  <c r="D114" i="18"/>
  <c r="D129" i="18"/>
  <c r="D153" i="18"/>
  <c r="D161" i="18"/>
  <c r="D188" i="18"/>
  <c r="D196" i="18"/>
  <c r="D156" i="18"/>
  <c r="D164" i="18"/>
  <c r="D191" i="18"/>
  <c r="D199" i="18"/>
  <c r="D200" i="18"/>
  <c r="D192" i="18"/>
  <c r="D203" i="18"/>
  <c r="D204" i="18"/>
  <c r="D118" i="18"/>
  <c r="D122" i="18"/>
  <c r="D126" i="18"/>
  <c r="D152"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85" i="22"/>
  <c r="D1484" i="22"/>
  <c r="D1459" i="22"/>
  <c r="D1455" i="22"/>
  <c r="D1451" i="22"/>
  <c r="D1447" i="22"/>
  <c r="D1443" i="22"/>
  <c r="D1417" i="22"/>
  <c r="D1409"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31" i="22"/>
  <c r="D1230" i="22"/>
  <c r="D1222" i="22"/>
  <c r="D1218" i="22"/>
  <c r="D1217" i="22"/>
  <c r="D1214" i="22"/>
  <c r="D1227" i="22"/>
  <c r="D1226" i="22"/>
  <c r="D1219" i="22"/>
  <c r="D1215" i="22"/>
  <c r="D1193" i="22"/>
  <c r="D1189" i="22"/>
  <c r="D1185" i="22"/>
  <c r="D1181" i="22"/>
  <c r="D1177" i="22"/>
  <c r="D1155" i="22"/>
  <c r="D1151" i="22"/>
  <c r="D1147" i="22"/>
  <c r="D1143" i="22"/>
  <c r="D1139" i="22"/>
  <c r="D1109" i="22"/>
  <c r="D1105" i="22"/>
  <c r="D1101" i="22"/>
  <c r="D1063"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46" i="22"/>
  <c r="D545" i="22"/>
  <c r="D542" i="22"/>
  <c r="D541" i="22"/>
  <c r="D538" i="22"/>
  <c r="D537" i="22"/>
  <c r="D534" i="22"/>
  <c r="D533" i="22"/>
  <c r="D547" i="22"/>
  <c r="D543" i="22"/>
  <c r="D539" i="22"/>
  <c r="D535" i="22"/>
  <c r="D530"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19" i="22"/>
  <c r="D318" i="22"/>
  <c r="D311" i="22"/>
  <c r="D310" i="22"/>
  <c r="D303" i="22"/>
  <c r="D302" i="22"/>
  <c r="D315" i="22"/>
  <c r="D314" i="22"/>
  <c r="D307" i="22"/>
  <c r="D306" i="22"/>
  <c r="D280" i="22"/>
  <c r="D279" i="22"/>
  <c r="D276" i="22"/>
  <c r="D275" i="22"/>
  <c r="D272" i="22"/>
  <c r="D271" i="22"/>
  <c r="D268" i="22"/>
  <c r="D267" i="22"/>
  <c r="D264"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18" i="14"/>
  <c r="D317" i="14"/>
  <c r="D314" i="14"/>
  <c r="D313" i="14"/>
  <c r="D310" i="14"/>
  <c r="D309" i="14"/>
  <c r="D306" i="14"/>
  <c r="D305" i="14"/>
  <c r="D302"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52" i="14"/>
  <c r="D51" i="14"/>
  <c r="D48" i="14"/>
  <c r="D47" i="14"/>
  <c r="D44" i="14"/>
  <c r="D43" i="14"/>
  <c r="D40" i="14"/>
  <c r="D39" i="14"/>
  <c r="D36"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c r="BN36" i="9" a="1"/>
  <c r="N36" i="9" a="1"/>
  <c r="CP36" i="9" a="1"/>
  <c r="AL36" i="9" a="1"/>
  <c r="CD36" i="9" a="1"/>
  <c r="AO36" i="9" a="1"/>
  <c r="AE36" i="9" a="1"/>
  <c r="BC36" i="9" a="1"/>
  <c r="U36" i="9" a="1"/>
  <c r="J36" i="9" a="1"/>
  <c r="AI36" i="9" a="1"/>
  <c r="AJ36" i="9" a="1"/>
  <c r="K36" i="9" a="1"/>
  <c r="T36" i="9" a="1"/>
  <c r="I36" i="9" a="1"/>
  <c r="L36" i="9" a="1"/>
  <c r="AF36" i="9" a="1"/>
  <c r="CI36" i="9" a="1"/>
  <c r="AP36" i="9" a="1"/>
  <c r="BU36" i="9" a="1"/>
  <c r="G36" i="9" a="1"/>
  <c r="AY36" i="9" a="1"/>
  <c r="M36" i="9" a="1"/>
  <c r="V36" i="9" a="1"/>
  <c r="BQ36" i="9" a="1"/>
  <c r="CR36" i="9" a="1"/>
  <c r="BR36" i="9" a="1"/>
  <c r="W36" i="9" a="1"/>
  <c r="AB36" i="9" a="1"/>
  <c r="BW36" i="9" a="1"/>
  <c r="AH36" i="9" a="1"/>
  <c r="AN36" i="9" a="1"/>
  <c r="AK36" i="9" a="1"/>
  <c r="CH36" i="9" a="1"/>
  <c r="AW36" i="9" a="1"/>
  <c r="CG36" i="9" a="1"/>
  <c r="BX36" i="9" a="1"/>
  <c r="H36" i="9" a="1"/>
  <c r="AC36" i="9" a="1"/>
  <c r="CF36" i="9" a="1"/>
  <c r="BK36" i="9" a="1"/>
  <c r="CQ36" i="9" a="1"/>
  <c r="AD36" i="9" a="1"/>
  <c r="AT36" i="9" a="1"/>
  <c r="BS36" i="9" a="1"/>
  <c r="AA36" i="9" a="1"/>
  <c r="BO36" i="9" a="1"/>
  <c r="BE36" i="9" a="1"/>
  <c r="Q36" i="9" a="1"/>
  <c r="CL36" i="9" a="1"/>
  <c r="CN36" i="9" a="1"/>
  <c r="CA36" i="9" a="1"/>
  <c r="AQ36" i="9" a="1"/>
  <c r="AV36" i="9" a="1"/>
  <c r="CM36" i="9" a="1"/>
  <c r="BD36" i="9" a="1"/>
  <c r="AM36" i="9" a="1"/>
  <c r="BZ36" i="9" a="1"/>
  <c r="CC36" i="9" a="1"/>
  <c r="E36" i="9" a="1"/>
  <c r="AZ36" i="9" a="1"/>
  <c r="BP36" i="9" a="1"/>
  <c r="X36" i="9" a="1"/>
  <c r="AG36" i="9" a="1"/>
  <c r="BM36" i="9" a="1"/>
  <c r="BY36" i="9" a="1"/>
  <c r="R36" i="9" a="1"/>
  <c r="CO36" i="9" a="1"/>
  <c r="F36" i="9" a="1"/>
  <c r="BG36" i="9" a="1"/>
  <c r="O36" i="9" a="1"/>
  <c r="S36" i="9" a="1"/>
  <c r="AR36" i="9" a="1"/>
  <c r="BB36" i="9" a="1"/>
  <c r="BV36" i="9" a="1"/>
  <c r="CJ36" i="9" a="1"/>
  <c r="P36" i="9" a="1"/>
  <c r="BI36" i="9" a="1"/>
  <c r="BT36" i="9" a="1"/>
  <c r="AS36" i="9" a="1"/>
  <c r="BJ36" i="9" a="1"/>
  <c r="CB36" i="9" a="1"/>
  <c r="CE36" i="9" a="1"/>
  <c r="CK36" i="9" a="1"/>
  <c r="BH36" i="9" a="1"/>
  <c r="AU36" i="9" a="1"/>
  <c r="BL36" i="9" a="1"/>
  <c r="Z36" i="9" a="1"/>
  <c r="BF36" i="9" a="1"/>
  <c r="BA36" i="9" a="1"/>
  <c r="AX36" i="9" a="1"/>
  <c r="Y36" i="9" a="1"/>
  <c r="AN36" i="9" l="1"/>
  <c r="CO36" i="9"/>
  <c r="Z36" i="9"/>
  <c r="CM36" i="9"/>
  <c r="AE36" i="9"/>
  <c r="AR36" i="9"/>
  <c r="AV36" i="9"/>
  <c r="AO36" i="9"/>
  <c r="E36" i="9"/>
  <c r="CB36" i="9"/>
  <c r="CL36" i="9"/>
  <c r="AD36" i="9"/>
  <c r="BJ36" i="9"/>
  <c r="CQ36" i="9"/>
  <c r="AI36" i="9"/>
  <c r="BO36" i="9"/>
  <c r="CG36" i="9"/>
  <c r="DC19" i="19" s="1"/>
  <c r="L36" i="9"/>
  <c r="BL36" i="9"/>
  <c r="BF36" i="9"/>
  <c r="CR36" i="9"/>
  <c r="T36" i="9"/>
  <c r="BD36" i="9"/>
  <c r="AW36" i="9"/>
  <c r="M36" i="9"/>
  <c r="BI36" i="9"/>
  <c r="CP36" i="9"/>
  <c r="AH36" i="9"/>
  <c r="BN36" i="9"/>
  <c r="G36" i="9"/>
  <c r="AM36" i="9"/>
  <c r="BS36" i="9"/>
  <c r="AZ36" i="9"/>
  <c r="BP36" i="9"/>
  <c r="BE36" i="9"/>
  <c r="U36" i="9"/>
  <c r="BM36" i="9"/>
  <c r="F36" i="9"/>
  <c r="AL36" i="9"/>
  <c r="BR36" i="9"/>
  <c r="K36" i="9"/>
  <c r="AQ36" i="9"/>
  <c r="BW36" i="9"/>
  <c r="AG36" i="9"/>
  <c r="CH36" i="9"/>
  <c r="BK36" i="9"/>
  <c r="H36" i="9"/>
  <c r="CF36" i="9"/>
  <c r="BT36" i="9"/>
  <c r="AC36" i="9"/>
  <c r="BQ36" i="9"/>
  <c r="J36" i="9"/>
  <c r="AP36" i="9"/>
  <c r="BV36" i="9"/>
  <c r="O36" i="9"/>
  <c r="AU36" i="9"/>
  <c r="CA36" i="9"/>
  <c r="P36" i="9"/>
  <c r="I36" i="9"/>
  <c r="CK36" i="9"/>
  <c r="AK36" i="9"/>
  <c r="BU36" i="9"/>
  <c r="N36" i="9"/>
  <c r="AT36" i="9"/>
  <c r="BZ36" i="9"/>
  <c r="S36" i="9"/>
  <c r="AY36" i="9"/>
  <c r="CE36" i="9"/>
  <c r="AB36" i="9"/>
  <c r="X36" i="9"/>
  <c r="Q36" i="9"/>
  <c r="BH36" i="9"/>
  <c r="AS36" i="9"/>
  <c r="BY36" i="9"/>
  <c r="R36" i="9"/>
  <c r="AX36" i="9"/>
  <c r="CD36" i="9"/>
  <c r="W36" i="9"/>
  <c r="BC36" i="9"/>
  <c r="CJ36" i="9"/>
  <c r="AJ36" i="9"/>
  <c r="AF36" i="9"/>
  <c r="Y36" i="9"/>
  <c r="BX36" i="9"/>
  <c r="BA36" i="9"/>
  <c r="CC36" i="9"/>
  <c r="V36" i="9"/>
  <c r="BB36" i="9"/>
  <c r="CI36" i="9"/>
  <c r="AA36" i="9"/>
  <c r="BG36" i="9"/>
  <c r="CN36"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36" i="19"/>
  <c r="DA36" i="19"/>
  <c r="CS32" i="19"/>
  <c r="DA32" i="19"/>
  <c r="CS28" i="19"/>
  <c r="DA28" i="19"/>
  <c r="CS24" i="19"/>
  <c r="DA24" i="19"/>
  <c r="CS20" i="19"/>
  <c r="DA20" i="19"/>
  <c r="CS35" i="19"/>
  <c r="DA35" i="19"/>
  <c r="CS31" i="19"/>
  <c r="DA31" i="19"/>
  <c r="CS27" i="19"/>
  <c r="DA27" i="19"/>
  <c r="CS23" i="19"/>
  <c r="DA23" i="19"/>
  <c r="CS19" i="19"/>
  <c r="DA19" i="19"/>
  <c r="CS34" i="19"/>
  <c r="DA34" i="19"/>
  <c r="CS30" i="19"/>
  <c r="DA30" i="19"/>
  <c r="CS26" i="19"/>
  <c r="DA26" i="19"/>
  <c r="CS22" i="19"/>
  <c r="DA22" i="19"/>
  <c r="CQ37" i="19"/>
  <c r="CT37" i="19"/>
  <c r="CQ33" i="19"/>
  <c r="CT33" i="19"/>
  <c r="CQ29" i="19"/>
  <c r="CT29" i="19"/>
  <c r="CQ25" i="19"/>
  <c r="CT25" i="19"/>
  <c r="CQ21" i="19"/>
  <c r="CT21" i="19"/>
  <c r="CQ36" i="19"/>
  <c r="CT36" i="19"/>
  <c r="CQ32" i="19"/>
  <c r="CT32" i="19"/>
  <c r="CQ28" i="19"/>
  <c r="CT28" i="19"/>
  <c r="CQ24" i="19"/>
  <c r="CT24" i="19"/>
  <c r="CQ20" i="19"/>
  <c r="CT20" i="19"/>
  <c r="CQ35" i="19"/>
  <c r="CT35" i="19"/>
  <c r="CQ31" i="19"/>
  <c r="CT31" i="19"/>
  <c r="CQ27" i="19"/>
  <c r="CT27" i="19"/>
  <c r="CQ23" i="19"/>
  <c r="CT23" i="19"/>
  <c r="CQ19" i="19"/>
  <c r="CT19" i="19"/>
  <c r="CQ34" i="19"/>
  <c r="CT34" i="19"/>
  <c r="CQ30" i="19"/>
  <c r="CT30" i="19"/>
  <c r="CQ26" i="19"/>
  <c r="CT26" i="19"/>
  <c r="CQ22" i="19"/>
  <c r="CT22" i="19"/>
  <c r="CE37" i="19"/>
  <c r="CI37" i="19"/>
  <c r="CE33" i="19"/>
  <c r="CI33" i="19"/>
  <c r="CE29" i="19"/>
  <c r="CI29" i="19"/>
  <c r="CE25" i="19"/>
  <c r="CI25" i="19"/>
  <c r="CE21" i="19"/>
  <c r="CI21" i="19"/>
  <c r="CE36" i="19"/>
  <c r="CI36" i="19"/>
  <c r="CE32" i="19"/>
  <c r="CI32" i="19"/>
  <c r="CE28" i="19"/>
  <c r="CI28" i="19"/>
  <c r="CE24" i="19"/>
  <c r="CI24" i="19"/>
  <c r="CE20" i="19"/>
  <c r="CI20" i="19"/>
  <c r="CE35" i="19"/>
  <c r="CI35" i="19"/>
  <c r="CE31" i="19"/>
  <c r="CI31" i="19"/>
  <c r="CE27" i="19"/>
  <c r="CI27" i="19"/>
  <c r="CE23" i="19"/>
  <c r="CI23" i="19"/>
  <c r="CE19" i="19"/>
  <c r="CI19" i="19"/>
  <c r="CE34" i="19"/>
  <c r="CI34" i="19"/>
  <c r="CE30" i="19"/>
  <c r="CI30" i="19"/>
  <c r="CE26" i="19"/>
  <c r="CI26" i="19"/>
  <c r="CE22" i="19"/>
  <c r="CI22" i="19"/>
  <c r="BL37" i="19"/>
  <c r="CF37" i="19"/>
  <c r="BL33" i="19"/>
  <c r="CF33" i="19"/>
  <c r="BL29" i="19"/>
  <c r="CF29" i="19"/>
  <c r="BL25" i="19"/>
  <c r="CF25" i="19"/>
  <c r="BL21" i="19"/>
  <c r="CF21" i="19"/>
  <c r="BL36" i="19"/>
  <c r="CF36" i="19"/>
  <c r="BL32" i="19"/>
  <c r="CF32" i="19"/>
  <c r="BL28" i="19"/>
  <c r="CF28" i="19"/>
  <c r="BL24" i="19"/>
  <c r="CF24" i="19"/>
  <c r="BL20" i="19"/>
  <c r="CF20" i="19"/>
  <c r="BL35" i="19"/>
  <c r="CF35" i="19"/>
  <c r="BL31" i="19"/>
  <c r="CF31" i="19"/>
  <c r="BL27" i="19"/>
  <c r="CF27" i="19"/>
  <c r="BL23" i="19"/>
  <c r="CF23" i="19"/>
  <c r="BL19" i="19"/>
  <c r="CF19" i="19"/>
  <c r="BL34" i="19"/>
  <c r="CF34" i="19"/>
  <c r="BL30" i="19"/>
  <c r="CF30" i="19"/>
  <c r="BL26" i="19"/>
  <c r="CF26" i="19"/>
  <c r="BL22" i="19"/>
  <c r="CF22" i="19"/>
  <c r="BA37" i="19"/>
  <c r="AZ37" i="19"/>
  <c r="BA33" i="19"/>
  <c r="AZ33" i="19"/>
  <c r="BA29" i="19"/>
  <c r="AZ29" i="19"/>
  <c r="BA25" i="19"/>
  <c r="AZ25" i="19"/>
  <c r="BA21" i="19"/>
  <c r="AZ21" i="19"/>
  <c r="BA36" i="19"/>
  <c r="AZ36" i="19"/>
  <c r="BA32" i="19"/>
  <c r="AZ32" i="19"/>
  <c r="BA28" i="19"/>
  <c r="AZ28" i="19"/>
  <c r="BA24" i="19"/>
  <c r="AZ24" i="19"/>
  <c r="BA20" i="19"/>
  <c r="AZ20" i="19"/>
  <c r="BA35" i="19"/>
  <c r="AZ35" i="19"/>
  <c r="BA31" i="19"/>
  <c r="AZ31" i="19"/>
  <c r="BA27" i="19"/>
  <c r="AZ27" i="19"/>
  <c r="BA23" i="19"/>
  <c r="AZ23" i="19"/>
  <c r="BA19" i="19"/>
  <c r="AZ19" i="19"/>
  <c r="BA34" i="19"/>
  <c r="AZ34" i="19"/>
  <c r="BA30" i="19"/>
  <c r="AZ30" i="19"/>
  <c r="BA26" i="19"/>
  <c r="AZ26" i="19"/>
  <c r="BA22" i="19"/>
  <c r="AZ22" i="19"/>
  <c r="AF37" i="19"/>
  <c r="AE37" i="19"/>
  <c r="AF33" i="19"/>
  <c r="AE33" i="19"/>
  <c r="AF29" i="19"/>
  <c r="AE29" i="19"/>
  <c r="AF25" i="19"/>
  <c r="AE25" i="19"/>
  <c r="AF21" i="19"/>
  <c r="AE21" i="19"/>
  <c r="AF36" i="19"/>
  <c r="AE36" i="19"/>
  <c r="AF32" i="19"/>
  <c r="AE32" i="19"/>
  <c r="AF28" i="19"/>
  <c r="AE28" i="19"/>
  <c r="AF24" i="19"/>
  <c r="AE24" i="19"/>
  <c r="AF20" i="19"/>
  <c r="AE20" i="19"/>
  <c r="AF35" i="19"/>
  <c r="AE35" i="19"/>
  <c r="AF31" i="19"/>
  <c r="AE31" i="19"/>
  <c r="AF27" i="19"/>
  <c r="AE27" i="19"/>
  <c r="AF23" i="19"/>
  <c r="AE23" i="19"/>
  <c r="AF19" i="19"/>
  <c r="AE19" i="19"/>
  <c r="AF34" i="19"/>
  <c r="AE34" i="19"/>
  <c r="AF30" i="19"/>
  <c r="AE30" i="19"/>
  <c r="AF26" i="19"/>
  <c r="AE26" i="19"/>
  <c r="AF22" i="19"/>
  <c r="AE22" i="19"/>
  <c r="AH37" i="19"/>
  <c r="AG37" i="19"/>
  <c r="AH33" i="19"/>
  <c r="AG33" i="19"/>
  <c r="AH29" i="19"/>
  <c r="AG29" i="19"/>
  <c r="AH25" i="19"/>
  <c r="AG25" i="19"/>
  <c r="AH21" i="19"/>
  <c r="AG21" i="19"/>
  <c r="AH36" i="19"/>
  <c r="AG36" i="19"/>
  <c r="AH32" i="19"/>
  <c r="AG32" i="19"/>
  <c r="AH28" i="19"/>
  <c r="AG28" i="19"/>
  <c r="AH24" i="19"/>
  <c r="AG24" i="19"/>
  <c r="AH20" i="19"/>
  <c r="AG20" i="19"/>
  <c r="AH35" i="19"/>
  <c r="AG35" i="19"/>
  <c r="AH31" i="19"/>
  <c r="AG31" i="19"/>
  <c r="AH27" i="19"/>
  <c r="AG27" i="19"/>
  <c r="AH23" i="19"/>
  <c r="AG23" i="19"/>
  <c r="AH19" i="19"/>
  <c r="AG19" i="19"/>
  <c r="AH34" i="19"/>
  <c r="AG34" i="19"/>
  <c r="AH30" i="19"/>
  <c r="AG30" i="19"/>
  <c r="AH26" i="19"/>
  <c r="AG26" i="19"/>
  <c r="AH22" i="19"/>
  <c r="AG22" i="19"/>
  <c r="AJ37" i="19"/>
  <c r="AI37" i="19"/>
  <c r="AJ33" i="19"/>
  <c r="AI33" i="19"/>
  <c r="AJ29" i="19"/>
  <c r="AI29" i="19"/>
  <c r="AJ25" i="19"/>
  <c r="AI25" i="19"/>
  <c r="AJ21" i="19"/>
  <c r="AI21" i="19"/>
  <c r="AJ36" i="19"/>
  <c r="AI36" i="19"/>
  <c r="AJ32" i="19"/>
  <c r="AI32" i="19"/>
  <c r="AJ28" i="19"/>
  <c r="AI28" i="19"/>
  <c r="AJ24" i="19"/>
  <c r="AI24" i="19"/>
  <c r="AJ20" i="19"/>
  <c r="AI20" i="19"/>
  <c r="AJ35" i="19"/>
  <c r="AI35" i="19"/>
  <c r="AJ31" i="19"/>
  <c r="AI31" i="19"/>
  <c r="AJ27" i="19"/>
  <c r="AI27" i="19"/>
  <c r="AJ23" i="19"/>
  <c r="AI23" i="19"/>
  <c r="AJ19" i="19"/>
  <c r="AI19" i="19"/>
  <c r="AJ34" i="19"/>
  <c r="AI34" i="19"/>
  <c r="AJ30" i="19"/>
  <c r="AI30" i="19"/>
  <c r="AJ26" i="19"/>
  <c r="AI26" i="19"/>
  <c r="AJ22" i="19"/>
  <c r="AI22" i="19"/>
  <c r="AL37" i="19"/>
  <c r="AK37" i="19"/>
  <c r="AL33" i="19"/>
  <c r="AK33" i="19"/>
  <c r="AL29" i="19"/>
  <c r="AK29" i="19"/>
  <c r="AL25" i="19"/>
  <c r="AK25" i="19"/>
  <c r="AL21" i="19"/>
  <c r="AK21" i="19"/>
  <c r="AL36" i="19"/>
  <c r="AK36" i="19"/>
  <c r="AL32" i="19"/>
  <c r="AK32" i="19"/>
  <c r="AL28" i="19"/>
  <c r="AK28" i="19"/>
  <c r="AL24" i="19"/>
  <c r="AK24" i="19"/>
  <c r="AL20" i="19"/>
  <c r="AK20" i="19"/>
  <c r="AL35" i="19"/>
  <c r="AK35" i="19"/>
  <c r="AL31" i="19"/>
  <c r="AK31" i="19"/>
  <c r="AL27" i="19"/>
  <c r="AK27" i="19"/>
  <c r="AL23" i="19"/>
  <c r="AK23" i="19"/>
  <c r="AL19" i="19"/>
  <c r="AK19" i="19"/>
  <c r="AL34" i="19"/>
  <c r="AK34" i="19"/>
  <c r="AL30" i="19"/>
  <c r="AK30" i="19"/>
  <c r="AL26" i="19"/>
  <c r="AK26" i="19"/>
  <c r="AL22" i="19"/>
  <c r="AK22" i="19"/>
  <c r="AN37" i="19"/>
  <c r="AM37" i="19"/>
  <c r="AN33" i="19"/>
  <c r="AM33" i="19"/>
  <c r="AN29" i="19"/>
  <c r="AM29" i="19"/>
  <c r="AN25" i="19"/>
  <c r="AM25" i="19"/>
  <c r="AN21" i="19"/>
  <c r="AM21" i="19"/>
  <c r="AN36" i="19"/>
  <c r="AM36" i="19"/>
  <c r="AN32" i="19"/>
  <c r="AM32" i="19"/>
  <c r="AN28" i="19"/>
  <c r="AM28" i="19"/>
  <c r="AN24" i="19"/>
  <c r="AM24" i="19"/>
  <c r="AN20" i="19"/>
  <c r="AM20" i="19"/>
  <c r="AN35" i="19"/>
  <c r="AM35" i="19"/>
  <c r="AN31" i="19"/>
  <c r="AM31" i="19"/>
  <c r="AN27" i="19"/>
  <c r="AM27" i="19"/>
  <c r="AN23" i="19"/>
  <c r="AM23" i="19"/>
  <c r="AN19" i="19"/>
  <c r="AM19" i="19"/>
  <c r="AN34" i="19"/>
  <c r="AM34" i="19"/>
  <c r="AN30" i="19"/>
  <c r="AM30" i="19"/>
  <c r="AN26" i="19"/>
  <c r="AM26" i="19"/>
  <c r="AN22" i="19"/>
  <c r="AM22" i="19"/>
  <c r="AO37" i="19"/>
  <c r="AO33" i="19"/>
  <c r="AO29" i="19"/>
  <c r="AO25" i="19"/>
  <c r="AO21" i="19"/>
  <c r="AO36" i="19"/>
  <c r="AO32" i="19"/>
  <c r="AO28" i="19"/>
  <c r="AO24" i="19"/>
  <c r="AO20" i="19"/>
  <c r="AO35" i="19"/>
  <c r="AO31" i="19"/>
  <c r="AO27" i="19"/>
  <c r="AO23" i="19"/>
  <c r="AO19" i="19"/>
  <c r="AO34" i="19"/>
  <c r="AO30" i="19"/>
  <c r="AO26" i="19"/>
  <c r="AO22"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E34" i="9" a="1"/>
  <c r="AX27" i="9" a="1"/>
  <c r="J25" i="9" a="1"/>
  <c r="K96" i="15"/>
  <c r="Q33" i="9" a="1"/>
  <c r="BE32" i="9" a="1"/>
  <c r="CR26" i="9" a="1"/>
  <c r="CJ28" i="9" a="1"/>
  <c r="U34" i="9" a="1"/>
  <c r="BW26" i="9" a="1"/>
  <c r="BN33" i="9" a="1"/>
  <c r="CO31" i="9" a="1"/>
  <c r="CQ24" i="9" a="1"/>
  <c r="BF35" i="9" a="1"/>
  <c r="AG29" i="9" a="1"/>
  <c r="K932" i="22"/>
  <c r="N33" i="9" a="1"/>
  <c r="CN27" i="9" a="1"/>
  <c r="AV32" i="9" a="1"/>
  <c r="AE31" i="9" a="1"/>
  <c r="K1008" i="22"/>
  <c r="BG24" i="9" a="1"/>
  <c r="CA27" i="9" a="1"/>
  <c r="E22" i="9" a="1"/>
  <c r="BM35" i="9" a="1"/>
  <c r="AO35" i="9" a="1"/>
  <c r="BP33" i="9" a="1"/>
  <c r="K1160" i="22"/>
  <c r="BJ23" i="9" a="1"/>
  <c r="AI20" i="9" a="1"/>
  <c r="BY28" i="9" a="1"/>
  <c r="N27" i="9" a="1"/>
  <c r="BX31" i="9" a="1"/>
  <c r="AM33" i="9" a="1"/>
  <c r="BL35" i="9" a="1"/>
  <c r="N22" i="9" a="1"/>
  <c r="W21" i="9" a="1"/>
  <c r="AU26" i="9" a="1"/>
  <c r="AS25" i="9" a="1"/>
  <c r="AI29" i="9" a="1"/>
  <c r="BP32" i="9" a="1"/>
  <c r="BH35" i="9" a="1"/>
  <c r="O34" i="9" a="1"/>
  <c r="BW29" i="9" a="1"/>
  <c r="AB21" i="9" a="1"/>
  <c r="N29" i="9" a="1"/>
  <c r="CO21" i="9" a="1"/>
  <c r="N26" i="9" a="1"/>
  <c r="V21" i="9" a="1"/>
  <c r="BE26" i="9" a="1"/>
  <c r="E30" i="9" a="1"/>
  <c r="BX24" i="9" a="1"/>
  <c r="BN24" i="9" a="1"/>
  <c r="AC30" i="9" a="1"/>
  <c r="CE23" i="9" a="1"/>
  <c r="CQ33" i="9" a="1"/>
  <c r="CL34" i="9" a="1"/>
  <c r="BK26" i="9" a="1"/>
  <c r="CP34" i="9" a="1"/>
  <c r="CO27" i="9" a="1"/>
  <c r="AY24" i="9" a="1"/>
  <c r="N28" i="9" a="1"/>
  <c r="G23" i="9" a="1"/>
  <c r="K23" i="9" a="1"/>
  <c r="BD22" i="9" a="1"/>
  <c r="BG32" i="9" a="1"/>
  <c r="H33" i="9" a="1"/>
  <c r="AC24" i="9" a="1"/>
  <c r="AN25" i="9" a="1"/>
  <c r="AR20" i="9" a="1"/>
  <c r="BH33" i="9" a="1"/>
  <c r="AT26" i="9" a="1"/>
  <c r="AJ22" i="9" a="1"/>
  <c r="AU22" i="9" a="1"/>
  <c r="AD25" i="9" a="1"/>
  <c r="BM28" i="9" a="1"/>
  <c r="AC28" i="9" a="1"/>
  <c r="BV23" i="9" a="1"/>
  <c r="K134" i="22"/>
  <c r="K1046" i="22"/>
  <c r="F31" i="9" a="1"/>
  <c r="N34" i="9" a="1"/>
  <c r="T29" i="9" a="1"/>
  <c r="AW26" i="9" a="1"/>
  <c r="BU26" i="9" a="1"/>
  <c r="AH21" i="9" a="1"/>
  <c r="AZ26" i="9" a="1"/>
  <c r="AR35" i="9" a="1"/>
  <c r="BS28" i="9" a="1"/>
  <c r="CH27" i="9" a="1"/>
  <c r="N24" i="9" a="1"/>
  <c r="CD24" i="9" a="1"/>
  <c r="BJ30" i="9" a="1"/>
  <c r="BG25" i="9" a="1"/>
  <c r="CK33" i="9" a="1"/>
  <c r="K1122" i="22"/>
  <c r="AO21" i="9" a="1"/>
  <c r="AZ24" i="9" a="1"/>
  <c r="E33" i="9" a="1"/>
  <c r="CD28" i="9" a="1"/>
  <c r="Q35" i="9" a="1"/>
  <c r="CN26" i="9" a="1"/>
  <c r="BW33" i="9" a="1"/>
  <c r="CF25" i="9" a="1"/>
  <c r="AF35" i="9" a="1"/>
  <c r="BU23" i="9" a="1"/>
  <c r="CO28" i="9" a="1"/>
  <c r="AM20" i="9" a="1"/>
  <c r="CK26" i="9" a="1"/>
  <c r="BQ28" i="9" a="1"/>
  <c r="CQ26" i="9" a="1"/>
  <c r="AL24" i="9" a="1"/>
  <c r="AB23" i="9" a="1"/>
  <c r="CE32" i="9" a="1"/>
  <c r="BB25" i="9" a="1"/>
  <c r="BK21" i="9" a="1"/>
  <c r="BU24" i="9" a="1"/>
  <c r="P26" i="9" a="1"/>
  <c r="BI24" i="9" a="1"/>
  <c r="CH23" i="9" a="1"/>
  <c r="CR35" i="9" a="1"/>
  <c r="AQ32" i="9" a="1"/>
  <c r="AG35" i="9" a="1"/>
  <c r="BV24" i="9" a="1"/>
  <c r="K58" i="13"/>
  <c r="BY29" i="9" a="1"/>
  <c r="CM29" i="9" a="1"/>
  <c r="CN29" i="9" a="1"/>
  <c r="Y30" i="9" a="1"/>
  <c r="AU25" i="9" a="1"/>
  <c r="I34" i="9" a="1"/>
  <c r="CQ22" i="9" a="1"/>
  <c r="M34" i="9" a="1"/>
  <c r="M29" i="9" a="1"/>
  <c r="CE35" i="9" a="1"/>
  <c r="BP20" i="9" a="1"/>
  <c r="AY29" i="9" a="1"/>
  <c r="BF23" i="9" a="1"/>
  <c r="AB33" i="9" a="1"/>
  <c r="H30" i="9" a="1"/>
  <c r="Q28" i="9" a="1"/>
  <c r="CM20" i="9" a="1"/>
  <c r="L28" i="9" a="1"/>
  <c r="BF20" i="9" a="1"/>
  <c r="CG26" i="9" a="1"/>
  <c r="AX35" i="9" a="1"/>
  <c r="J30" i="9" a="1"/>
  <c r="Z27" i="9" a="1"/>
  <c r="BJ27" i="9" a="1"/>
  <c r="AG28" i="9" a="1"/>
  <c r="CP23" i="9" a="1"/>
  <c r="O35" i="9" a="1"/>
  <c r="AL26" i="9" a="1"/>
  <c r="K210" i="14"/>
  <c r="E25" i="9" a="1"/>
  <c r="CC34" i="9" a="1"/>
  <c r="BZ23" i="9" a="1"/>
  <c r="AA24" i="9" a="1"/>
  <c r="AJ25" i="9" a="1"/>
  <c r="AJ24" i="9" a="1"/>
  <c r="CH35" i="9" a="1"/>
  <c r="U27" i="9" a="1"/>
  <c r="AC22" i="9" a="1"/>
  <c r="I22" i="9" a="1"/>
  <c r="AT30" i="9" a="1"/>
  <c r="BN35" i="9" a="1"/>
  <c r="BO22" i="9" a="1"/>
  <c r="K628" i="22"/>
  <c r="CL23" i="9" a="1"/>
  <c r="BD24" i="9" a="1"/>
  <c r="N35" i="9" a="1"/>
  <c r="K248" i="15"/>
  <c r="AM35" i="9" a="1"/>
  <c r="K210" i="22"/>
  <c r="CD23" i="9" a="1"/>
  <c r="K31" i="9" a="1"/>
  <c r="BS35" i="9" a="1"/>
  <c r="P21" i="9" a="1"/>
  <c r="CG30" i="9" a="1"/>
  <c r="BC23" i="9" a="1"/>
  <c r="AI35" i="9" a="1"/>
  <c r="AL23" i="9" a="1"/>
  <c r="AV24" i="9" a="1"/>
  <c r="K210" i="5"/>
  <c r="BX20" i="9" a="1"/>
  <c r="L33" i="9" a="1"/>
  <c r="AQ26" i="9" a="1"/>
  <c r="M20" i="9" a="1"/>
  <c r="BP31" i="9" a="1"/>
  <c r="M24" i="9" a="1"/>
  <c r="BM32" i="9" a="1"/>
  <c r="AR27" i="9" a="1"/>
  <c r="BU21" i="9" a="1"/>
  <c r="BC31" i="9" a="1"/>
  <c r="BI26" i="9" a="1"/>
  <c r="BG29" i="9" a="1"/>
  <c r="BD20" i="9" a="1"/>
  <c r="CC27" i="9" a="1"/>
  <c r="T35" i="9" a="1"/>
  <c r="AQ21" i="9" a="1"/>
  <c r="Z35" i="9" a="1"/>
  <c r="CE26" i="9" a="1"/>
  <c r="AR24" i="9" a="1"/>
  <c r="BA32" i="9" a="1"/>
  <c r="AW30" i="9" a="1"/>
  <c r="BP29" i="9" a="1"/>
  <c r="F35" i="9" a="1"/>
  <c r="Q25" i="9" a="1"/>
  <c r="BH23" i="9" a="1"/>
  <c r="BZ25" i="9" a="1"/>
  <c r="BG30" i="9" a="1"/>
  <c r="AN21" i="9" a="1"/>
  <c r="AZ33" i="9" a="1"/>
  <c r="CG29" i="9" a="1"/>
  <c r="AJ21" i="9" a="1"/>
  <c r="CP32" i="9" a="1"/>
  <c r="S27" i="9" a="1"/>
  <c r="CL25" i="9" a="1"/>
  <c r="Y25" i="9" a="1"/>
  <c r="AH31" i="9" a="1"/>
  <c r="AF25" i="9" a="1"/>
  <c r="L22" i="9" a="1"/>
  <c r="M31" i="9" a="1"/>
  <c r="I27" i="9" a="1"/>
  <c r="BO20" i="9" a="1"/>
  <c r="H22" i="9" a="1"/>
  <c r="AP35" i="9" a="1"/>
  <c r="BB35" i="9" a="1"/>
  <c r="CC25" i="9" a="1"/>
  <c r="AZ25" i="9" a="1"/>
  <c r="K20" i="15"/>
  <c r="CA30" i="9" a="1"/>
  <c r="CB22" i="9" a="1"/>
  <c r="BK28" i="9" a="1"/>
  <c r="CQ21" i="9" a="1"/>
  <c r="BW28" i="9" a="1"/>
  <c r="BW34" i="9" a="1"/>
  <c r="AO33" i="9" a="1"/>
  <c r="CL30" i="9" a="1"/>
  <c r="CI20" i="9" a="1"/>
  <c r="K58" i="15"/>
  <c r="I26" i="9" a="1"/>
  <c r="Z23" i="9" a="1"/>
  <c r="AS28" i="9" a="1"/>
  <c r="Y32" i="9" a="1"/>
  <c r="U23" i="9" a="1"/>
  <c r="AW31" i="9" a="1"/>
  <c r="BT29" i="9" a="1"/>
  <c r="K32" i="9" a="1"/>
  <c r="BO33" i="9" a="1"/>
  <c r="CO23" i="9" a="1"/>
  <c r="BV26" i="9" a="1"/>
  <c r="BJ35" i="9" a="1"/>
  <c r="AN27" i="9" a="1"/>
  <c r="O30" i="9" a="1"/>
  <c r="BO30" i="9" a="1"/>
  <c r="T31" i="9" a="1"/>
  <c r="CO32" i="9" a="1"/>
  <c r="CM28" i="9" a="1"/>
  <c r="BS30" i="9" a="1"/>
  <c r="R21" i="9" a="1"/>
  <c r="CJ25" i="9" a="1"/>
  <c r="BM29" i="9" a="1"/>
  <c r="X31" i="9" a="1"/>
  <c r="CQ35" i="9" a="1"/>
  <c r="AC27" i="9" a="1"/>
  <c r="BO29" i="9" a="1"/>
  <c r="CN32" i="9" a="1"/>
  <c r="BA22" i="9" a="1"/>
  <c r="BK31" i="9" a="1"/>
  <c r="K1388" i="22"/>
  <c r="BC33" i="9" a="1"/>
  <c r="CP28" i="9" a="1"/>
  <c r="AU27" i="9" a="1"/>
  <c r="AS31" i="9" a="1"/>
  <c r="AE30" i="9" a="1"/>
  <c r="BB23" i="9" a="1"/>
  <c r="AR31" i="9" a="1"/>
  <c r="X26" i="9" a="1"/>
  <c r="BC26" i="9" a="1"/>
  <c r="K1198" i="22"/>
  <c r="W27" i="9" a="1"/>
  <c r="BJ24" i="9" a="1"/>
  <c r="L20" i="9" a="1"/>
  <c r="W23" i="9" a="1"/>
  <c r="AT22" i="9" a="1"/>
  <c r="AL20" i="9" a="1"/>
  <c r="L32" i="9" a="1"/>
  <c r="AL31" i="9" a="1"/>
  <c r="AJ20" i="9" a="1"/>
  <c r="BT32" i="9" a="1"/>
  <c r="V24" i="9" a="1"/>
  <c r="W20" i="9" a="1"/>
  <c r="AZ22" i="9" a="1"/>
  <c r="Q27" i="9" a="1"/>
  <c r="BD30" i="9" a="1"/>
  <c r="CF34" i="9" a="1"/>
  <c r="AN32" i="9" a="1"/>
  <c r="BA26" i="9" a="1"/>
  <c r="AJ23" i="9" a="1"/>
  <c r="BL23" i="9" a="1"/>
  <c r="M26" i="9" a="1"/>
  <c r="BV22" i="9" a="1"/>
  <c r="BD32" i="9" a="1"/>
  <c r="L25" i="9" a="1"/>
  <c r="BR24" i="9" a="1"/>
  <c r="K96" i="13"/>
  <c r="H29" i="9" a="1"/>
  <c r="BF22" i="9" a="1"/>
  <c r="K96" i="22"/>
  <c r="BV32" i="9" a="1"/>
  <c r="CP21" i="9" a="1"/>
  <c r="T23" i="9" a="1"/>
  <c r="CB33" i="9" a="1"/>
  <c r="AZ32" i="9" a="1"/>
  <c r="AN23" i="9" a="1"/>
  <c r="AA28" i="9" a="1"/>
  <c r="AW28" i="9" a="1"/>
  <c r="CJ32" i="9" a="1"/>
  <c r="E20" i="9" a="1"/>
  <c r="AT29" i="9" a="1"/>
  <c r="CD29" i="9" a="1"/>
  <c r="F21" i="9" a="1"/>
  <c r="AW29" i="9" a="1"/>
  <c r="BG23" i="9" a="1"/>
  <c r="R35" i="9" a="1"/>
  <c r="BQ31" i="9" a="1"/>
  <c r="BD34" i="9" a="1"/>
  <c r="K21" i="9" a="1"/>
  <c r="CE34" i="9" a="1"/>
  <c r="AO34" i="9" a="1"/>
  <c r="M23" i="9" a="1"/>
  <c r="AI31" i="9" a="1"/>
  <c r="BN28" i="9" a="1"/>
  <c r="BW20" i="9" a="1"/>
  <c r="AT27" i="9" a="1"/>
  <c r="AT34" i="9" a="1"/>
  <c r="AZ29" i="9" a="1"/>
  <c r="BJ22" i="9" a="1"/>
  <c r="CN33" i="9" a="1"/>
  <c r="CG25" i="9" a="1"/>
  <c r="AA27" i="9" a="1"/>
  <c r="BR21" i="9" a="1"/>
  <c r="CQ27" i="9" a="1"/>
  <c r="AG22" i="9" a="1"/>
  <c r="BQ20" i="9" a="1"/>
  <c r="O32" i="9" a="1"/>
  <c r="R20" i="9" a="1"/>
  <c r="E27" i="9" a="1"/>
  <c r="BS29" i="9" a="1"/>
  <c r="R30" i="9" a="1"/>
  <c r="AO22" i="9" a="1"/>
  <c r="AP32" i="9" a="1"/>
  <c r="K20" i="18"/>
  <c r="U21" i="9" a="1"/>
  <c r="Y33" i="9" a="1"/>
  <c r="J35" i="9" a="1"/>
  <c r="AP31" i="9" a="1"/>
  <c r="P31" i="9" a="1"/>
  <c r="J22" i="9" a="1"/>
  <c r="AL22" i="9" a="1"/>
  <c r="BZ28" i="9" a="1"/>
  <c r="J34" i="9" a="1"/>
  <c r="CN35" i="9" a="1"/>
  <c r="BH22" i="9" a="1"/>
  <c r="CP22" i="9" a="1"/>
  <c r="T24" i="9" a="1"/>
  <c r="CC30" i="9" a="1"/>
  <c r="CI22" i="9" a="1"/>
  <c r="CR29" i="9" a="1"/>
  <c r="BM23" i="9" a="1"/>
  <c r="BT22" i="9" a="1"/>
  <c r="Z25" i="9" a="1"/>
  <c r="S24" i="9" a="1"/>
  <c r="S32" i="9" a="1"/>
  <c r="J33" i="9" a="1"/>
  <c r="V28" i="9" a="1"/>
  <c r="AX24" i="9" a="1"/>
  <c r="AN28" i="9" a="1"/>
  <c r="BV31" i="9" a="1"/>
  <c r="AJ26" i="9" a="1"/>
  <c r="AS21" i="9" a="1"/>
  <c r="CK28" i="9" a="1"/>
  <c r="BT34" i="9" a="1"/>
  <c r="AT20" i="9" a="1"/>
  <c r="AD21" i="9" a="1"/>
  <c r="BM21" i="9" a="1"/>
  <c r="BQ29" i="9" a="1"/>
  <c r="X28" i="9" a="1"/>
  <c r="AC33" i="9" a="1"/>
  <c r="BM33" i="9" a="1"/>
  <c r="L35" i="9" a="1"/>
  <c r="CQ34" i="9" a="1"/>
  <c r="AI30" i="9" a="1"/>
  <c r="K20" i="5"/>
  <c r="CD26" i="9" a="1"/>
  <c r="E24" i="9" a="1"/>
  <c r="CB25" i="9" a="1"/>
  <c r="AG23" i="9" a="1"/>
  <c r="O25" i="9" a="1"/>
  <c r="AW20" i="9" a="1"/>
  <c r="K704" i="14"/>
  <c r="BM20" i="9" a="1"/>
  <c r="E35" i="9" a="1"/>
  <c r="CD34" i="9" a="1"/>
  <c r="AK30" i="9" a="1"/>
  <c r="CF35" i="9" a="1"/>
  <c r="BG34" i="9" a="1"/>
  <c r="AG33" i="9" a="1"/>
  <c r="AT33" i="9" a="1"/>
  <c r="CD35" i="9" a="1"/>
  <c r="AW23" i="9" a="1"/>
  <c r="AZ21" i="9" a="1"/>
  <c r="L26" i="9" a="1"/>
  <c r="Q21" i="9" a="1"/>
  <c r="BJ28" i="9" a="1"/>
  <c r="BX25" i="9" a="1"/>
  <c r="AC29" i="9" a="1"/>
  <c r="CE28" i="9" a="1"/>
  <c r="AF33" i="9" a="1"/>
  <c r="AD24" i="9" a="1"/>
  <c r="BN23" i="9" a="1"/>
  <c r="BI34" i="9" a="1"/>
  <c r="CA24" i="9" a="1"/>
  <c r="CB27" i="9" a="1"/>
  <c r="CI30" i="9" a="1"/>
  <c r="CR33" i="9" a="1"/>
  <c r="CO20" i="9" a="1"/>
  <c r="CE27" i="9" a="1"/>
  <c r="CQ20" i="9" a="1"/>
  <c r="V27" i="9" a="1"/>
  <c r="AU35" i="9" a="1"/>
  <c r="M30" i="9" a="1"/>
  <c r="K1806" i="22"/>
  <c r="BO31" i="9" a="1"/>
  <c r="CJ34" i="9" a="1"/>
  <c r="E31" i="9" a="1"/>
  <c r="AW34" i="9" a="1"/>
  <c r="CJ23" i="9" a="1"/>
  <c r="AD35" i="9" a="1"/>
  <c r="X34" i="9" a="1"/>
  <c r="CA34" i="9" a="1"/>
  <c r="X25" i="9" a="1"/>
  <c r="H21" i="9" a="1"/>
  <c r="AO20" i="9" a="1"/>
  <c r="T28" i="9" a="1"/>
  <c r="N32" i="9" a="1"/>
  <c r="CJ31" i="9" a="1"/>
  <c r="BU33" i="9" a="1"/>
  <c r="J24" i="9" a="1"/>
  <c r="BZ31" i="9" a="1"/>
  <c r="H34" i="9" a="1"/>
  <c r="BH24" i="9" a="1"/>
  <c r="K742" i="22"/>
  <c r="K286" i="15"/>
  <c r="AT35" i="9" a="1"/>
  <c r="AL29" i="9" a="1"/>
  <c r="BU27" i="9" a="1"/>
  <c r="BQ32" i="9" a="1"/>
  <c r="CN23" i="9" a="1"/>
  <c r="H32" i="9" a="1"/>
  <c r="Y22" i="9" a="1"/>
  <c r="I31" i="9" a="1"/>
  <c r="BX35" i="9" a="1"/>
  <c r="V30" i="9" a="1"/>
  <c r="BU29" i="9" a="1"/>
  <c r="K1274" i="22"/>
  <c r="K666" i="22"/>
  <c r="CE24" i="9" a="1"/>
  <c r="CC29" i="9" a="1"/>
  <c r="F20" i="9" a="1"/>
  <c r="T30" i="9" a="1"/>
  <c r="BW22" i="9" a="1"/>
  <c r="BA27" i="9" a="1"/>
  <c r="O24" i="9" a="1"/>
  <c r="R31" i="9" a="1"/>
  <c r="BM34" i="9" a="1"/>
  <c r="K1502" i="22"/>
  <c r="K22" i="9" a="1"/>
  <c r="W26" i="9" a="1"/>
  <c r="P23" i="9" a="1"/>
  <c r="L30" i="9" a="1"/>
  <c r="CA35" i="9" a="1"/>
  <c r="CA32" i="9" a="1"/>
  <c r="W28" i="9" a="1"/>
  <c r="BY32" i="9" a="1"/>
  <c r="AD29" i="9" a="1"/>
  <c r="CD31" i="9" a="1"/>
  <c r="CF21" i="9" a="1"/>
  <c r="K1084" i="22"/>
  <c r="CB32" i="9" a="1"/>
  <c r="AJ33" i="9" a="1"/>
  <c r="T34" i="9" a="1"/>
  <c r="BG33" i="9" a="1"/>
  <c r="AB35" i="9" a="1"/>
  <c r="BJ26" i="9" a="1"/>
  <c r="CK31" i="9" a="1"/>
  <c r="BD33" i="9" a="1"/>
  <c r="P28" i="9" a="1"/>
  <c r="AA20" i="9" a="1"/>
  <c r="T21" i="9" a="1"/>
  <c r="AO28" i="9" a="1"/>
  <c r="AF34" i="9" a="1"/>
  <c r="BE23" i="9" a="1"/>
  <c r="AL21" i="9" a="1"/>
  <c r="M25" i="9" a="1"/>
  <c r="AX31" i="9" a="1"/>
  <c r="BZ30" i="9" a="1"/>
  <c r="CH20" i="9" a="1"/>
  <c r="X32" i="9" a="1"/>
  <c r="BG22" i="9" a="1"/>
  <c r="P34" i="9" a="1"/>
  <c r="BL30" i="9" a="1"/>
  <c r="CL31" i="9" a="1"/>
  <c r="BG35" i="9" a="1"/>
  <c r="CC22" i="9" a="1"/>
  <c r="Y28" i="9" a="1"/>
  <c r="AX21" i="9" a="1"/>
  <c r="AJ32" i="9" a="1"/>
  <c r="BF33" i="9" a="1"/>
  <c r="BL24" i="9" a="1"/>
  <c r="CM31" i="9" a="1"/>
  <c r="AH35" i="9" a="1"/>
  <c r="AF26" i="9" a="1"/>
  <c r="AL27" i="9" a="1"/>
  <c r="AP26" i="9" a="1"/>
  <c r="T25" i="9" a="1"/>
  <c r="BM27" i="9" a="1"/>
  <c r="BX30" i="9" a="1"/>
  <c r="H28" i="9" a="1"/>
  <c r="CL26" i="9" a="1"/>
  <c r="T26" i="9" a="1"/>
  <c r="G33" i="9" a="1"/>
  <c r="BQ35" i="9" a="1"/>
  <c r="BC34" i="9" a="1"/>
  <c r="CO25" i="9" a="1"/>
  <c r="AD31" i="9" a="1"/>
  <c r="BJ21" i="9" a="1"/>
  <c r="AU33" i="9" a="1"/>
  <c r="F30" i="9" a="1"/>
  <c r="AS33" i="9" a="1"/>
  <c r="V35" i="9" a="1"/>
  <c r="BN32" i="9" a="1"/>
  <c r="AI34" i="9" a="1"/>
  <c r="K172" i="5"/>
  <c r="N23" i="9" a="1"/>
  <c r="BE34" i="9" a="1"/>
  <c r="CH28" i="9" a="1"/>
  <c r="BY30" i="9" a="1"/>
  <c r="CC31" i="9" a="1"/>
  <c r="AE23" i="9" a="1"/>
  <c r="BZ29" i="9" a="1"/>
  <c r="K20" i="14"/>
  <c r="BW25" i="9" a="1"/>
  <c r="CA23" i="9" a="1"/>
  <c r="F32" i="9" a="1"/>
  <c r="BD23" i="9" a="1"/>
  <c r="AQ31" i="9" a="1"/>
  <c r="AY32" i="9" a="1"/>
  <c r="BC30" i="9" a="1"/>
  <c r="BD21" i="9" a="1"/>
  <c r="BA33" i="9" a="1"/>
  <c r="BL28" i="9" a="1"/>
  <c r="AB34" i="9" a="1"/>
  <c r="BT31" i="9" a="1"/>
  <c r="AG26" i="9" a="1"/>
  <c r="AY23" i="9" a="1"/>
  <c r="O20" i="9" a="1"/>
  <c r="AP23" i="9" a="1"/>
  <c r="Q29" i="9" a="1"/>
  <c r="CI35" i="9" a="1"/>
  <c r="BR34" i="9" a="1"/>
  <c r="AH29" i="9" a="1"/>
  <c r="AL30" i="9" a="1"/>
  <c r="CQ25" i="9" a="1"/>
  <c r="AC31" i="9" a="1"/>
  <c r="M32" i="9" a="1"/>
  <c r="BS20" i="9" a="1"/>
  <c r="BR27" i="9" a="1"/>
  <c r="G29" i="9" a="1"/>
  <c r="AW22" i="9" a="1"/>
  <c r="K628" i="14"/>
  <c r="BL26" i="9" a="1"/>
  <c r="F27" i="9" a="1"/>
  <c r="CL28" i="9" a="1"/>
  <c r="Y31" i="9" a="1"/>
  <c r="K362" i="14"/>
  <c r="CM33" i="9" a="1"/>
  <c r="AC25" i="9" a="1"/>
  <c r="J29" i="9" a="1"/>
  <c r="CB26" i="9" a="1"/>
  <c r="AN24" i="9" a="1"/>
  <c r="K172" i="14"/>
  <c r="CQ23" i="9" a="1"/>
  <c r="BI35" i="9" a="1"/>
  <c r="CP30" i="9" a="1"/>
  <c r="AV28" i="9" a="1"/>
  <c r="F34" i="9" a="1"/>
  <c r="CP20" i="9" a="1"/>
  <c r="CP33" i="9" a="1"/>
  <c r="AV30" i="9" a="1"/>
  <c r="AA23" i="9" a="1"/>
  <c r="I24" i="9" a="1"/>
  <c r="BY21" i="9" a="1"/>
  <c r="BK27" i="9" a="1"/>
  <c r="BR33" i="9" a="1"/>
  <c r="AS34" i="9" a="1"/>
  <c r="CD22" i="9" a="1"/>
  <c r="BT28" i="9" a="1"/>
  <c r="AE28" i="9" a="1"/>
  <c r="CB30" i="9" a="1"/>
  <c r="CH26" i="9" a="1"/>
  <c r="I25" i="9" a="1"/>
  <c r="BQ21" i="9" a="1"/>
  <c r="G27" i="9" a="1"/>
  <c r="BF32" i="9" a="1"/>
  <c r="CF22" i="9" a="1"/>
  <c r="O22" i="9" a="1"/>
  <c r="M35" i="9" a="1"/>
  <c r="AF30" i="9" a="1"/>
  <c r="L34" i="9" a="1"/>
  <c r="V33" i="9" a="1"/>
  <c r="K704" i="22"/>
  <c r="AL33" i="9" a="1"/>
  <c r="AF29" i="9" a="1"/>
  <c r="M27" i="9" a="1"/>
  <c r="AZ20" i="9" a="1"/>
  <c r="AO29" i="9" a="1"/>
  <c r="BB32" i="9" a="1"/>
  <c r="K780" i="22"/>
  <c r="AO32" i="9" a="1"/>
  <c r="AU21" i="9" a="1"/>
  <c r="Y35" i="9" a="1"/>
  <c r="W30" i="9" a="1"/>
  <c r="K1540" i="22"/>
  <c r="BO23" i="9" a="1"/>
  <c r="CE21" i="9" a="1"/>
  <c r="CM34" i="9" a="1"/>
  <c r="BY27" i="9" a="1"/>
  <c r="AH26" i="9" a="1"/>
  <c r="Z26" i="9" a="1"/>
  <c r="BJ29" i="9" a="1"/>
  <c r="CI34" i="9" a="1"/>
  <c r="CH33" i="9" a="1"/>
  <c r="BG31" i="9" a="1"/>
  <c r="S22" i="9" a="1"/>
  <c r="AS32" i="9" a="1"/>
  <c r="CK34" i="9" a="1"/>
  <c r="CH22" i="9" a="1"/>
  <c r="CE25" i="9" a="1"/>
  <c r="AO23" i="9" a="1"/>
  <c r="AY30" i="9" a="1"/>
  <c r="R33" i="9" a="1"/>
  <c r="AK21" i="9" a="1"/>
  <c r="CK35" i="9" a="1"/>
  <c r="CK22" i="9" a="1"/>
  <c r="L27" i="9" a="1"/>
  <c r="CO29" i="9" a="1"/>
  <c r="BZ34" i="9" a="1"/>
  <c r="K476" i="22"/>
  <c r="F25" i="9" a="1"/>
  <c r="BR20" i="9" a="1"/>
  <c r="O29" i="9" a="1"/>
  <c r="AM34" i="9" a="1"/>
  <c r="BN27" i="9" a="1"/>
  <c r="H27" i="9" a="1"/>
  <c r="BT25" i="9" a="1"/>
  <c r="BK34" i="9" a="1"/>
  <c r="L31" i="9" a="1"/>
  <c r="K210" i="15"/>
  <c r="S34" i="9" a="1"/>
  <c r="CC24" i="9" a="1"/>
  <c r="BQ34" i="9" a="1"/>
  <c r="CR32" i="9" a="1"/>
  <c r="Q23" i="9" a="1"/>
  <c r="BG26" i="9" a="1"/>
  <c r="BA35" i="9" a="1"/>
  <c r="BH25" i="9" a="1"/>
  <c r="BN29" i="9" a="1"/>
  <c r="CR24" i="9" a="1"/>
  <c r="BX34" i="9" a="1"/>
  <c r="BK22" i="9" a="1"/>
  <c r="G25" i="9" a="1"/>
  <c r="AY21" i="9" a="1"/>
  <c r="BI27" i="9" a="1"/>
  <c r="AR22" i="9" a="1"/>
  <c r="BY22" i="9" a="1"/>
  <c r="BZ26" i="9" a="1"/>
  <c r="CG32" i="9" a="1"/>
  <c r="BD35" i="9" a="1"/>
  <c r="BT35" i="9" a="1"/>
  <c r="BP28" i="9" a="1"/>
  <c r="Y34" i="9" a="1"/>
  <c r="AM22" i="9" a="1"/>
  <c r="BI23" i="9" a="1"/>
  <c r="AK32" i="9" a="1"/>
  <c r="BX27" i="9" a="1"/>
  <c r="CJ33" i="9" a="1"/>
  <c r="AX30" i="9" a="1"/>
  <c r="AV31" i="9" a="1"/>
  <c r="K26" i="9" a="1"/>
  <c r="AS22" i="9" a="1"/>
  <c r="AG30" i="9" a="1"/>
  <c r="S35" i="9" a="1"/>
  <c r="U30" i="9" a="1"/>
  <c r="AI22" i="9" a="1"/>
  <c r="H26" i="9" a="1"/>
  <c r="BF28" i="9" a="1"/>
  <c r="AQ30" i="9" a="1"/>
  <c r="AV27" i="9" a="1"/>
  <c r="AD27" i="9" a="1"/>
  <c r="BA31" i="9" a="1"/>
  <c r="CG35" i="9" a="1"/>
  <c r="CE31" i="9" a="1"/>
  <c r="BC21" i="9" a="1"/>
  <c r="J27" i="9" a="1"/>
  <c r="BD27" i="9" a="1"/>
  <c r="E28" i="9" a="1"/>
  <c r="AA33" i="9" a="1"/>
  <c r="BL31" i="9" a="1"/>
  <c r="CL27" i="9" a="1"/>
  <c r="S30" i="9" a="1"/>
  <c r="F29" i="9" a="1"/>
  <c r="CA20" i="9" a="1"/>
  <c r="BA21" i="9" a="1"/>
  <c r="BC29" i="9" a="1"/>
  <c r="CD27" i="9" a="1"/>
  <c r="I21" i="9" a="1"/>
  <c r="AP34" i="9" a="1"/>
  <c r="BV25" i="9" a="1"/>
  <c r="BO27" i="9" a="1"/>
  <c r="BW31" i="9" a="1"/>
  <c r="W22" i="9" a="1"/>
  <c r="AB25" i="9" a="1"/>
  <c r="BA20" i="9" a="1"/>
  <c r="Q32" i="9" a="1"/>
  <c r="CM26" i="9" a="1"/>
  <c r="S26" i="9" a="1"/>
  <c r="V31" i="9" a="1"/>
  <c r="AQ34" i="9" a="1"/>
  <c r="AE21" i="9" a="1"/>
  <c r="CP35" i="9" a="1"/>
  <c r="AC35" i="9" a="1"/>
  <c r="O27" i="9" a="1"/>
  <c r="BL32" i="9" a="1"/>
  <c r="BD31" i="9" a="1"/>
  <c r="BY24" i="9" a="1"/>
  <c r="AB20" i="9" a="1"/>
  <c r="AJ34" i="9" a="1"/>
  <c r="BC22" i="9" a="1"/>
  <c r="BN34" i="9" a="1"/>
  <c r="CN22" i="9" a="1"/>
  <c r="N30" i="9" a="1"/>
  <c r="BN30" i="9" a="1"/>
  <c r="AH28" i="9" a="1"/>
  <c r="CR27" i="9" a="1"/>
  <c r="AZ30" i="9" a="1"/>
  <c r="CD32" i="9" a="1"/>
  <c r="BT27" i="9" a="1"/>
  <c r="T32" i="9" a="1"/>
  <c r="CE33" i="9" a="1"/>
  <c r="CB20" i="9" a="1"/>
  <c r="AF23" i="9" a="1"/>
  <c r="AP27" i="9" a="1"/>
  <c r="CJ30" i="9" a="1"/>
  <c r="AZ27" i="9" a="1"/>
  <c r="J26" i="9" a="1"/>
  <c r="CF29" i="9" a="1"/>
  <c r="BJ32" i="9" a="1"/>
  <c r="BX33" i="9" a="1"/>
  <c r="I30" i="9" a="1"/>
  <c r="AU30" i="9" a="1"/>
  <c r="AD26" i="9" a="1"/>
  <c r="CK32" i="9" a="1"/>
  <c r="CG33" i="9" a="1"/>
  <c r="CF27" i="9" a="1"/>
  <c r="BB27" i="9" a="1"/>
  <c r="AY22" i="9" a="1"/>
  <c r="BR32" i="9" a="1"/>
  <c r="BL33" i="9" a="1"/>
  <c r="T33" i="9" a="1"/>
  <c r="AX28" i="9" a="1"/>
  <c r="K58" i="14"/>
  <c r="K324" i="22"/>
  <c r="BA34" i="9" a="1"/>
  <c r="L21" i="9" a="1"/>
  <c r="AG34" i="9" a="1"/>
  <c r="BJ25" i="9" a="1"/>
  <c r="K1844" i="22"/>
  <c r="AC34" i="9" a="1"/>
  <c r="BY33" i="9" a="1"/>
  <c r="BE22" i="9" a="1"/>
  <c r="BB33" i="9" a="1"/>
  <c r="BU32" i="9" a="1"/>
  <c r="AS23" i="9" a="1"/>
  <c r="AN20" i="9" a="1"/>
  <c r="BA28" i="9" a="1"/>
  <c r="BQ30" i="9" a="1"/>
  <c r="BJ31" i="9" a="1"/>
  <c r="E32" i="9" a="1"/>
  <c r="CF30" i="9" a="1"/>
  <c r="R22" i="9" a="1"/>
  <c r="O33" i="9" a="1"/>
  <c r="L23" i="9" a="1"/>
  <c r="AT23" i="9" a="1"/>
  <c r="CM21" i="9" a="1"/>
  <c r="AR28" i="9" a="1"/>
  <c r="BO21" i="9" a="1"/>
  <c r="AE22" i="9" a="1"/>
  <c r="CA26" i="9" a="1"/>
  <c r="V34" i="9" a="1"/>
  <c r="AE24" i="9" a="1"/>
  <c r="AQ33" i="9" a="1"/>
  <c r="BF34" i="9" a="1"/>
  <c r="R24" i="9" a="1"/>
  <c r="CJ20" i="9" a="1"/>
  <c r="U31" i="9" a="1"/>
  <c r="Q20" i="9" a="1"/>
  <c r="AP28" i="9" a="1"/>
  <c r="BJ33" i="9" a="1"/>
  <c r="K514" i="14"/>
  <c r="AW25" i="9" a="1"/>
  <c r="L24" i="9" a="1"/>
  <c r="AS30" i="9" a="1"/>
  <c r="AH33" i="9" a="1"/>
  <c r="BH26" i="9" a="1"/>
  <c r="AH22" i="9" a="1"/>
  <c r="AI32" i="9" a="1"/>
  <c r="Z28" i="9" a="1"/>
  <c r="K1768" i="22"/>
  <c r="BX29" i="9" a="1"/>
  <c r="S21" i="9" a="1"/>
  <c r="BH29" i="9" a="1"/>
  <c r="BG20" i="9" a="1"/>
  <c r="AP20" i="9" a="1"/>
  <c r="AK26" i="9" a="1"/>
  <c r="AV29" i="9" a="1"/>
  <c r="CP31" i="9" a="1"/>
  <c r="N20" i="9" a="1"/>
  <c r="P33" i="9" a="1"/>
  <c r="Z30" i="9" a="1"/>
  <c r="AK33" i="9" a="1"/>
  <c r="K134" i="14"/>
  <c r="AF22" i="9" a="1"/>
  <c r="Q24" i="9" a="1"/>
  <c r="AX25" i="9" a="1"/>
  <c r="AD22" i="9" a="1"/>
  <c r="BX22" i="9" a="1"/>
  <c r="CF20" i="9" a="1"/>
  <c r="AB28" i="9" a="1"/>
  <c r="BY23" i="9" a="1"/>
  <c r="H24" i="9" a="1"/>
  <c r="BB26" i="9" a="1"/>
  <c r="K590" i="22"/>
  <c r="CN25" i="9" a="1"/>
  <c r="BR25" i="9" a="1"/>
  <c r="AZ34" i="9" a="1"/>
  <c r="K514" i="22"/>
  <c r="K476" i="14"/>
  <c r="BL29" i="9" a="1"/>
  <c r="AX32" i="9" a="1"/>
  <c r="I33" i="9" a="1"/>
  <c r="AH30" i="9" a="1"/>
  <c r="CI33" i="9" a="1"/>
  <c r="BL34" i="9" a="1"/>
  <c r="X33" i="9" a="1"/>
  <c r="J21" i="9" a="1"/>
  <c r="AQ27" i="9" a="1"/>
  <c r="AA34" i="9" a="1"/>
  <c r="Z32" i="9" a="1"/>
  <c r="F26" i="9" a="1"/>
  <c r="E23" i="9" a="1"/>
  <c r="BE35" i="9" a="1"/>
  <c r="BP25" i="9" a="1"/>
  <c r="CH32" i="9" a="1"/>
  <c r="CH25" i="9" a="1"/>
  <c r="AQ25" i="9" a="1"/>
  <c r="BO26" i="9" a="1"/>
  <c r="BQ25" i="9" a="1"/>
  <c r="AZ28" i="9" a="1"/>
  <c r="CG23" i="9" a="1"/>
  <c r="CC26" i="9" a="1"/>
  <c r="BR26" i="9" a="1"/>
  <c r="U32" i="9" a="1"/>
  <c r="CI32" i="9" a="1"/>
  <c r="Q34" i="9" a="1"/>
  <c r="BM22" i="9" a="1"/>
  <c r="K1730" i="22"/>
  <c r="R29" i="9" a="1"/>
  <c r="K438" i="22"/>
  <c r="AY27" i="9" a="1"/>
  <c r="BE28" i="9" a="1"/>
  <c r="AN34" i="9" a="1"/>
  <c r="CC35" i="9" a="1"/>
  <c r="AX34" i="9" a="1"/>
  <c r="AV34" i="9" a="1"/>
  <c r="AG31" i="9" a="1"/>
  <c r="AI27" i="9" a="1"/>
  <c r="CD33" i="9" a="1"/>
  <c r="BB31" i="9" a="1"/>
  <c r="S29" i="9" a="1"/>
  <c r="CL32" i="9" a="1"/>
  <c r="BY26" i="9" a="1"/>
  <c r="CF31" i="9" a="1"/>
  <c r="CL21" i="9" a="1"/>
  <c r="CN30" i="9" a="1"/>
  <c r="BR28" i="9" a="1"/>
  <c r="AM23" i="9" a="1"/>
  <c r="AR33" i="9" a="1"/>
  <c r="BV28" i="9" a="1"/>
  <c r="BK25" i="9" a="1"/>
  <c r="V23" i="9" a="1"/>
  <c r="AB31" i="9" a="1"/>
  <c r="AH27" i="9" a="1"/>
  <c r="AG25" i="9" a="1"/>
  <c r="CB23" i="9" a="1"/>
  <c r="BF29" i="9" a="1"/>
  <c r="BG27" i="9" a="1"/>
  <c r="BZ20" i="9" a="1"/>
  <c r="BV29" i="9" a="1"/>
  <c r="AX22" i="9" a="1"/>
  <c r="K324" i="14"/>
  <c r="Q31" i="9" a="1"/>
  <c r="BW21" i="9" a="1"/>
  <c r="J28" i="9" a="1"/>
  <c r="BU31" i="9" a="1"/>
  <c r="BE27" i="9" a="1"/>
  <c r="AN35" i="9" a="1"/>
  <c r="G30" i="9" a="1"/>
  <c r="Y23" i="9" a="1"/>
  <c r="CR23" i="9" a="1"/>
  <c r="Q26" i="9" a="1"/>
  <c r="BB28" i="9" a="1"/>
  <c r="BD28" i="9" a="1"/>
  <c r="G24" i="9" a="1"/>
  <c r="AN31" i="9" a="1"/>
  <c r="BE25" i="9" a="1"/>
  <c r="BW32" i="9" a="1"/>
  <c r="BV34" i="9" a="1"/>
  <c r="W35" i="9" a="1"/>
  <c r="CJ26" i="9" a="1"/>
  <c r="R23" i="9" a="1"/>
  <c r="K96" i="5"/>
  <c r="BZ27" i="9" a="1"/>
  <c r="BY20" i="9" a="1"/>
  <c r="AC23" i="9" a="1"/>
  <c r="S20" i="9" a="1"/>
  <c r="H25" i="9" a="1"/>
  <c r="AO27" i="9" a="1"/>
  <c r="BA25" i="9" a="1"/>
  <c r="CM22" i="9" a="1"/>
  <c r="V22" i="9" a="1"/>
  <c r="CF32" i="9" a="1"/>
  <c r="AW35" i="9" a="1"/>
  <c r="CM27" i="9" a="1"/>
  <c r="AK24" i="9" a="1"/>
  <c r="I32" i="9" a="1"/>
  <c r="AY31" i="9" a="1"/>
  <c r="E21" i="9" a="1"/>
  <c r="AX23" i="9" a="1"/>
  <c r="W31" i="9" a="1"/>
  <c r="BU34" i="9" a="1"/>
  <c r="BH34" i="9" a="1"/>
  <c r="H20" i="9" a="1"/>
  <c r="BF24" i="9" a="1"/>
  <c r="BW30" i="9" a="1"/>
  <c r="K172" i="22"/>
  <c r="E26" i="9" a="1"/>
  <c r="CI31" i="9" a="1"/>
  <c r="CR30" i="9" a="1"/>
  <c r="U33" i="9" a="1"/>
  <c r="AN33" i="9" a="1"/>
  <c r="BR23" i="9" a="1"/>
  <c r="AU31" i="9" a="1"/>
  <c r="K438" i="14"/>
  <c r="CA31" i="9" a="1"/>
  <c r="AL35" i="9" a="1"/>
  <c r="AB27" i="9" a="1"/>
  <c r="F24" i="9" a="1"/>
  <c r="AD28" i="9" a="1"/>
  <c r="K33" i="9" a="1"/>
  <c r="CL20" i="9" a="1"/>
  <c r="AM27" i="9" a="1"/>
  <c r="CH30" i="9" a="1"/>
  <c r="BS32" i="9" a="1"/>
  <c r="BG21" i="9" a="1"/>
  <c r="AU28" i="9" a="1"/>
  <c r="AZ35" i="9" a="1"/>
  <c r="CQ31" i="9" a="1"/>
  <c r="CL33" i="9" a="1"/>
  <c r="BT33" i="9" a="1"/>
  <c r="K28" i="9" a="1"/>
  <c r="K666" i="14"/>
  <c r="BC20" i="9" a="1"/>
  <c r="U20" i="9" a="1"/>
  <c r="K856" i="22"/>
  <c r="AR26" i="9" a="1"/>
  <c r="CF28" i="9" a="1"/>
  <c r="CJ24" i="9" a="1"/>
  <c r="BZ35" i="9" a="1"/>
  <c r="BZ32" i="9" a="1"/>
  <c r="AG21" i="9" a="1"/>
  <c r="CI29" i="9" a="1"/>
  <c r="BL25" i="9" a="1"/>
  <c r="CA33" i="9" a="1"/>
  <c r="CM25" i="9" a="1"/>
  <c r="AZ23" i="9" a="1"/>
  <c r="AA35" i="9" a="1"/>
  <c r="BB34" i="9" a="1"/>
  <c r="BF31" i="9" a="1"/>
  <c r="BP24" i="9" a="1"/>
  <c r="BF25" i="9" a="1"/>
  <c r="K970" i="22"/>
  <c r="O23" i="9" a="1"/>
  <c r="CJ27" i="9" a="1"/>
  <c r="CR31" i="9" a="1"/>
  <c r="P29" i="9" a="1"/>
  <c r="BM24" i="9" a="1"/>
  <c r="BI20" i="9" a="1"/>
  <c r="AS29" i="9" a="1"/>
  <c r="CB24" i="9" a="1"/>
  <c r="CR20" i="9" a="1"/>
  <c r="M33" i="9" a="1"/>
  <c r="S25" i="9" a="1"/>
  <c r="CK23" i="9" a="1"/>
  <c r="AO30" i="9" a="1"/>
  <c r="BF30" i="9" a="1"/>
  <c r="Z24" i="9" a="1"/>
  <c r="V25" i="9" a="1"/>
  <c r="AX29" i="9" a="1"/>
  <c r="CH34" i="9" a="1"/>
  <c r="CH21" i="9" a="1"/>
  <c r="AV26" i="9" a="1"/>
  <c r="BV33" i="9" a="1"/>
  <c r="AY20" i="9" a="1"/>
  <c r="CB29" i="9" a="1"/>
  <c r="AE32" i="9" a="1"/>
  <c r="AB24" i="9" a="1"/>
  <c r="P30" i="9" a="1"/>
  <c r="BN25" i="9" a="1"/>
  <c r="BY25" i="9" a="1"/>
  <c r="BH20" i="9" a="1"/>
  <c r="AD30" i="9" a="1"/>
  <c r="AK23" i="9" a="1"/>
  <c r="S23" i="9" a="1"/>
  <c r="K362" i="22"/>
  <c r="AR21" i="9" a="1"/>
  <c r="O31" i="9" a="1"/>
  <c r="P22" i="9" a="1"/>
  <c r="Z20" i="9" a="1"/>
  <c r="CJ21" i="9" a="1"/>
  <c r="U24" i="9" a="1"/>
  <c r="AL32" i="9" a="1"/>
  <c r="BG28" i="9" a="1"/>
  <c r="BK32" i="9" a="1"/>
  <c r="Y29" i="9" a="1"/>
  <c r="AF31" i="9" a="1"/>
  <c r="P35" i="9" a="1"/>
  <c r="BS25" i="9" a="1"/>
  <c r="BS24" i="9" a="1"/>
  <c r="K34" i="9" a="1"/>
  <c r="S33" i="9" a="1"/>
  <c r="BB30" i="9" a="1"/>
  <c r="CA28" i="9" a="1"/>
  <c r="AS27" i="9" a="1"/>
  <c r="AE27" i="9" a="1"/>
  <c r="AS24" i="9" a="1"/>
  <c r="AP21" i="9" a="1"/>
  <c r="AA26" i="9" a="1"/>
  <c r="BC25" i="9" a="1"/>
  <c r="AQ20" i="9" a="1"/>
  <c r="Z21" i="9" a="1"/>
  <c r="K248" i="22"/>
  <c r="BX23" i="9" a="1"/>
  <c r="BI25" i="9" a="1"/>
  <c r="AM26" i="9" a="1"/>
  <c r="AT21" i="9" a="1"/>
  <c r="AG24" i="9" a="1"/>
  <c r="BP23" i="9" a="1"/>
  <c r="BH21" i="9" a="1"/>
  <c r="CG28" i="9" a="1"/>
  <c r="AO24" i="9" a="1"/>
  <c r="AX26" i="9" a="1"/>
  <c r="W25" i="9" a="1"/>
  <c r="AK20" i="9" a="1"/>
  <c r="X21" i="9" a="1"/>
  <c r="BT30" i="9" a="1"/>
  <c r="CQ28" i="9" a="1"/>
  <c r="CG34" i="9" a="1"/>
  <c r="CC28" i="9" a="1"/>
  <c r="BE24" i="9" a="1"/>
  <c r="BK24" i="9" a="1"/>
  <c r="CC32" i="9" a="1"/>
  <c r="BW35" i="9" a="1"/>
  <c r="AF21" i="9" a="1"/>
  <c r="AD34" i="9" a="1"/>
  <c r="BV21" i="9" a="1"/>
  <c r="AW33" i="9" a="1"/>
  <c r="BM31" i="9" a="1"/>
  <c r="CQ30" i="9" a="1"/>
  <c r="CO33" i="9" a="1"/>
  <c r="AY33" i="9" a="1"/>
  <c r="AL28" i="9" a="1"/>
  <c r="R26" i="9" a="1"/>
  <c r="BK23" i="9" a="1"/>
  <c r="AP30" i="9" a="1"/>
  <c r="BN26" i="9" a="1"/>
  <c r="U35" i="9" a="1"/>
  <c r="BU25" i="9" a="1"/>
  <c r="R32" i="9" a="1"/>
  <c r="CI25" i="9" a="1"/>
  <c r="AO31" i="9" a="1"/>
  <c r="AK22" i="9" a="1"/>
  <c r="AV20" i="9" a="1"/>
  <c r="CB31" i="9" a="1"/>
  <c r="BZ24" i="9" a="1"/>
  <c r="BE20" i="9" a="1"/>
  <c r="AM25" i="9" a="1"/>
  <c r="AT25" i="9" a="1"/>
  <c r="U28" i="9" a="1"/>
  <c r="BL22" i="9" a="1"/>
  <c r="AJ28" i="9" a="1"/>
  <c r="X23" i="9" a="1"/>
  <c r="K818" i="22"/>
  <c r="AP24" i="9" a="1"/>
  <c r="BC28" i="9" a="1"/>
  <c r="BV30" i="9" a="1"/>
  <c r="BX26" i="9" a="1"/>
  <c r="BT21" i="9" a="1"/>
  <c r="R28" i="9" a="1"/>
  <c r="K134" i="18"/>
  <c r="BD25" i="9" a="1"/>
  <c r="BE31" i="9" a="1"/>
  <c r="AG32" i="9" a="1"/>
  <c r="CK30" i="9" a="1"/>
  <c r="BS33" i="9" a="1"/>
  <c r="AM32" i="9" a="1"/>
  <c r="AA29" i="9" a="1"/>
  <c r="CP29" i="9" a="1"/>
  <c r="AT32" i="9" a="1"/>
  <c r="CD30" i="9" a="1"/>
  <c r="CP27" i="9" a="1"/>
  <c r="AT24" i="9" a="1"/>
  <c r="CI28" i="9" a="1"/>
  <c r="O28" i="9" a="1"/>
  <c r="AS35" i="9" a="1"/>
  <c r="AT28" i="9" a="1"/>
  <c r="AI24" i="9" a="1"/>
  <c r="AR32" i="9" a="1"/>
  <c r="CG31" i="9" a="1"/>
  <c r="AI26" i="9" a="1"/>
  <c r="BH32" i="9" a="1"/>
  <c r="CJ22" i="9" a="1"/>
  <c r="I20" i="9" a="1"/>
  <c r="X27" i="9" a="1"/>
  <c r="M21" i="9" a="1"/>
  <c r="BJ20" i="9" a="1"/>
  <c r="CB21" i="9" a="1"/>
  <c r="K134" i="5"/>
  <c r="R27" i="9" a="1"/>
  <c r="N21" i="9" a="1"/>
  <c r="AN26" i="9" a="1"/>
  <c r="AD20" i="9" a="1"/>
  <c r="BP30" i="9" a="1"/>
  <c r="CI23" i="9" a="1"/>
  <c r="AQ24" i="9" a="1"/>
  <c r="BE21" i="9" a="1"/>
  <c r="CH24" i="9" a="1"/>
  <c r="BL27" i="9" a="1"/>
  <c r="AB32" i="9" a="1"/>
  <c r="K29" i="9" a="1"/>
  <c r="BM25" i="9" a="1"/>
  <c r="AS20" i="9" a="1"/>
  <c r="K552" i="14"/>
  <c r="BQ23" i="9" a="1"/>
  <c r="AB30" i="9" a="1"/>
  <c r="CG27" i="9" a="1"/>
  <c r="AK35" i="9" a="1"/>
  <c r="BW24" i="9" a="1"/>
  <c r="Y20" i="9" a="1"/>
  <c r="AW21" i="9" a="1"/>
  <c r="BA29" i="9" a="1"/>
  <c r="Y26" i="9" a="1"/>
  <c r="K20" i="22"/>
  <c r="CL24" i="9" a="1"/>
  <c r="CM30" i="9" a="1"/>
  <c r="CM32" i="9" a="1"/>
  <c r="BF27" i="9" a="1"/>
  <c r="BP34" i="9" a="1"/>
  <c r="AI21" i="9" a="1"/>
  <c r="AF28" i="9" a="1"/>
  <c r="P32" i="9" a="1"/>
  <c r="BR29" i="9" a="1"/>
  <c r="O21" i="9" a="1"/>
  <c r="BL20" i="9" a="1"/>
  <c r="BX32" i="9" a="1"/>
  <c r="CE29" i="9" a="1"/>
  <c r="BD29" i="9" a="1"/>
  <c r="K286" i="14"/>
  <c r="CO35" i="9" a="1"/>
  <c r="K1616" i="22"/>
  <c r="AU24" i="9" a="1"/>
  <c r="CO34" i="9" a="1"/>
  <c r="CQ29" i="9" a="1"/>
  <c r="J31" i="9" a="1"/>
  <c r="CO22" i="9" a="1"/>
  <c r="CE22" i="9" a="1"/>
  <c r="BI31" i="9" a="1"/>
  <c r="AV25" i="9" a="1"/>
  <c r="AV23" i="9" a="1"/>
  <c r="AE35" i="9" a="1"/>
  <c r="BE29" i="9" a="1"/>
  <c r="BH28" i="9" a="1"/>
  <c r="CR28" i="9" a="1"/>
  <c r="BO35" i="9" a="1"/>
  <c r="BO28" i="9" a="1"/>
  <c r="K1654" i="22"/>
  <c r="BO32" i="9" a="1"/>
  <c r="H31" i="9" a="1"/>
  <c r="K1312" i="22"/>
  <c r="AF24" i="9" a="1"/>
  <c r="AM28" i="9" a="1"/>
  <c r="G22" i="9" a="1"/>
  <c r="H23" i="9" a="1"/>
  <c r="F22" i="9" a="1"/>
  <c r="AQ22" i="9" a="1"/>
  <c r="G34" i="9" a="1"/>
  <c r="BU20" i="9" a="1"/>
  <c r="BA24" i="9" a="1"/>
  <c r="AX20" i="9" a="1"/>
  <c r="X30" i="9" a="1"/>
  <c r="BK29" i="9" a="1"/>
  <c r="G31" i="9" a="1"/>
  <c r="U26" i="9" a="1"/>
  <c r="Z33" i="9" a="1"/>
  <c r="BD26" i="9" a="1"/>
  <c r="K25" i="9" a="1"/>
  <c r="BN31" i="9" a="1"/>
  <c r="AL34" i="9" a="1"/>
  <c r="BS22" i="9" a="1"/>
  <c r="BC27" i="9" a="1"/>
  <c r="BO25" i="9" a="1"/>
  <c r="CO26" i="9" a="1"/>
  <c r="X35" i="9" a="1"/>
  <c r="AA32" i="9" a="1"/>
  <c r="CF26" i="9" a="1"/>
  <c r="BP26" i="9" a="1"/>
  <c r="K1350" i="22"/>
  <c r="BE33" i="9" a="1"/>
  <c r="BK35" i="9" a="1"/>
  <c r="N31" i="9" a="1"/>
  <c r="AY25" i="9" a="1"/>
  <c r="CQ32" i="9" a="1"/>
  <c r="CG21" i="9" a="1"/>
  <c r="BB22" i="9" a="1"/>
  <c r="BV27" i="9" a="1"/>
  <c r="BS27" i="9" a="1"/>
  <c r="CC33" i="9" a="1"/>
  <c r="AU32" i="9" a="1"/>
  <c r="CB34" i="9" a="1"/>
  <c r="F33" i="9" a="1"/>
  <c r="BZ22" i="9" a="1"/>
  <c r="BS21" i="9" a="1"/>
  <c r="BS26" i="9" a="1"/>
  <c r="X29" i="9" a="1"/>
  <c r="AB26" i="9" a="1"/>
  <c r="AY26" i="9" a="1"/>
  <c r="BR30" i="9" a="1"/>
  <c r="AJ29" i="9" a="1"/>
  <c r="BP22" i="9" a="1"/>
  <c r="BU22" i="9" a="1"/>
  <c r="AK29" i="9" a="1"/>
  <c r="CR22" i="9" a="1"/>
  <c r="AT31" i="9" a="1"/>
  <c r="AR29" i="9" a="1"/>
  <c r="AE26" i="9" a="1"/>
  <c r="BR35" i="9" a="1"/>
  <c r="Z34" i="9" a="1"/>
  <c r="W34" i="9" a="1"/>
  <c r="BB21" i="9" a="1"/>
  <c r="AH34" i="9" a="1"/>
  <c r="CC20" i="9" a="1"/>
  <c r="K24" i="9" a="1"/>
  <c r="BQ27" i="9" a="1"/>
  <c r="AJ30" i="9" a="1"/>
  <c r="BO24" i="9" a="1"/>
  <c r="CC21" i="9" a="1"/>
  <c r="S28" i="9" a="1"/>
  <c r="AR25" i="9" a="1"/>
  <c r="AY34" i="9" a="1"/>
  <c r="CE30" i="9" a="1"/>
  <c r="CG22" i="9" a="1"/>
  <c r="BB29" i="9" a="1"/>
  <c r="BQ26" i="9" a="1"/>
  <c r="CK25" i="9" a="1"/>
  <c r="CH31" i="9" a="1"/>
  <c r="AG27" i="9" a="1"/>
  <c r="CC23" i="9" a="1"/>
  <c r="V29" i="9" a="1"/>
  <c r="R25" i="9" a="1"/>
  <c r="AR23" i="9" a="1"/>
  <c r="BI29" i="9" a="1"/>
  <c r="R34" i="9" a="1"/>
  <c r="Z29" i="9" a="1"/>
  <c r="J20" i="9" a="1"/>
  <c r="AW24" i="9" a="1"/>
  <c r="AK28" i="9" a="1"/>
  <c r="BI21" i="9" a="1"/>
  <c r="CF24" i="9" a="1"/>
  <c r="CD25" i="9" a="1"/>
  <c r="W32" i="9" a="1"/>
  <c r="G35" i="9" a="1"/>
  <c r="P24" i="9" a="1"/>
  <c r="X20" i="9" a="1"/>
  <c r="H35" i="9" a="1"/>
  <c r="AF32" i="9" a="1"/>
  <c r="AB29" i="9" a="1"/>
  <c r="BL21" i="9" a="1"/>
  <c r="K27" i="9" a="1"/>
  <c r="CN28" i="9" a="1"/>
  <c r="AS26" i="9" a="1"/>
  <c r="K96" i="18"/>
  <c r="AR30" i="9" a="1"/>
  <c r="CF23" i="9" a="1"/>
  <c r="CN20" i="9" a="1"/>
  <c r="BN20" i="9" a="1"/>
  <c r="BT20" i="9" a="1"/>
  <c r="Q22" i="9" a="1"/>
  <c r="BB20" i="9" a="1"/>
  <c r="BR22" i="9" a="1"/>
  <c r="P20" i="9" a="1"/>
  <c r="CK29" i="9" a="1"/>
  <c r="AO26" i="9" a="1"/>
  <c r="CD21" i="9" a="1"/>
  <c r="CF33" i="9" a="1"/>
  <c r="K58" i="22"/>
  <c r="BZ33" i="9" a="1"/>
  <c r="BC32" i="9" a="1"/>
  <c r="AN30" i="9" a="1"/>
  <c r="AI23" i="9" a="1"/>
  <c r="BS34" i="9" a="1"/>
  <c r="CL22" i="9" a="1"/>
  <c r="AV33" i="9" a="1"/>
  <c r="BS31" i="9" a="1"/>
  <c r="K1578" i="22"/>
  <c r="I29" i="9" a="1"/>
  <c r="AN22" i="9" a="1"/>
  <c r="G28" i="9" a="1"/>
  <c r="T20" i="9" a="1"/>
  <c r="BC35" i="9" a="1"/>
  <c r="I23" i="9" a="1"/>
  <c r="BN22" i="9" a="1"/>
  <c r="BK30" i="9" a="1"/>
  <c r="T22" i="9" a="1"/>
  <c r="T27" i="9" a="1"/>
  <c r="CP24" i="9" a="1"/>
  <c r="AQ35" i="9" a="1"/>
  <c r="AZ31" i="9" a="1"/>
  <c r="J23" i="9" a="1"/>
  <c r="Z22" i="9" a="1"/>
  <c r="AI33" i="9" a="1"/>
  <c r="AJ31" i="9" a="1"/>
  <c r="P25" i="9" a="1"/>
  <c r="AC32" i="9" a="1"/>
  <c r="BH30" i="9" a="1"/>
  <c r="CB28" i="9" a="1"/>
  <c r="N25" i="9" a="1"/>
  <c r="V26" i="9" a="1"/>
  <c r="BB24" i="9" a="1"/>
  <c r="AQ28" i="9" a="1"/>
  <c r="CI21" i="9" a="1"/>
  <c r="BH31" i="9" a="1"/>
  <c r="CM35" i="9" a="1"/>
  <c r="BQ24" i="9" a="1"/>
  <c r="CK21" i="9" a="1"/>
  <c r="K590" i="14"/>
  <c r="AR34" i="9" a="1"/>
  <c r="K286" i="22"/>
  <c r="AA30" i="9" a="1"/>
  <c r="CR34" i="9" a="1"/>
  <c r="BI32" i="9" a="1"/>
  <c r="BQ33" i="9" a="1"/>
  <c r="K20" i="9" a="1"/>
  <c r="CB35" i="9" a="1"/>
  <c r="BV20" i="9" a="1"/>
  <c r="J32" i="9" a="1"/>
  <c r="BU35" i="9" a="1"/>
  <c r="G20" i="9" a="1"/>
  <c r="CP26" i="9" a="1"/>
  <c r="S31" i="9" a="1"/>
  <c r="AM31" i="9" a="1"/>
  <c r="AE20" i="9" a="1"/>
  <c r="I35" i="9" a="1"/>
  <c r="M28" i="9" a="1"/>
  <c r="BA30" i="9" a="1"/>
  <c r="AD23" i="9" a="1"/>
  <c r="AH23" i="9" a="1"/>
  <c r="AE29" i="9" a="1"/>
  <c r="AM21" i="9" a="1"/>
  <c r="Y24" i="9" a="1"/>
  <c r="BM30" i="9" a="1"/>
  <c r="AF20" i="9" a="1"/>
  <c r="W29" i="9" a="1"/>
  <c r="AN29" i="9" a="1"/>
  <c r="CM24" i="9" a="1"/>
  <c r="CA22" i="9" a="1"/>
  <c r="BX28" i="9" a="1"/>
  <c r="AP25" i="9" a="1"/>
  <c r="CI24" i="9" a="1"/>
  <c r="AI28" i="9" a="1"/>
  <c r="AL25" i="9" a="1"/>
  <c r="AH25" i="9" a="1"/>
  <c r="AQ29" i="9" a="1"/>
  <c r="AC20" i="9" a="1"/>
  <c r="AE34" i="9" a="1"/>
  <c r="K1426" i="22"/>
  <c r="CL29" i="9" a="1"/>
  <c r="BJ34" i="9" a="1"/>
  <c r="AP29" i="9" a="1"/>
  <c r="AV22" i="9" a="1"/>
  <c r="K552" i="22"/>
  <c r="BI30" i="9" a="1"/>
  <c r="AW32" i="9" a="1"/>
  <c r="K20" i="13"/>
  <c r="AK31" i="9" a="1"/>
  <c r="AY28" i="9" a="1"/>
  <c r="BT24" i="9" a="1"/>
  <c r="CO24" i="9" a="1"/>
  <c r="BY31" i="9" a="1"/>
  <c r="BH27" i="9" a="1"/>
  <c r="BZ21" i="9" a="1"/>
  <c r="AD32" i="9" a="1"/>
  <c r="P27" i="9" a="1"/>
  <c r="AK25" i="9" a="1"/>
  <c r="BU30" i="9" a="1"/>
  <c r="CJ35" i="9" a="1"/>
  <c r="Y27" i="9" a="1"/>
  <c r="AC26" i="9" a="1"/>
  <c r="AA31" i="9" a="1"/>
  <c r="K894" i="22"/>
  <c r="BI33" i="9" a="1"/>
  <c r="CR25" i="9" a="1"/>
  <c r="K400" i="22"/>
  <c r="K400" i="14"/>
  <c r="M22" i="9" a="1"/>
  <c r="BW23" i="9" a="1"/>
  <c r="CO30" i="9" a="1"/>
  <c r="G32" i="9" a="1"/>
  <c r="AH24" i="9" a="1"/>
  <c r="G21" i="9" a="1"/>
  <c r="CG24" i="9" a="1"/>
  <c r="BC24" i="9" a="1"/>
  <c r="CA21" i="9" a="1"/>
  <c r="K248" i="14"/>
  <c r="CE20" i="9" a="1"/>
  <c r="AA25" i="9" a="1"/>
  <c r="AM24" i="9" a="1"/>
  <c r="U29" i="9" a="1"/>
  <c r="CD20" i="9" a="1"/>
  <c r="K1236" i="22"/>
  <c r="BP21" i="9" a="1"/>
  <c r="AW27" i="9" a="1"/>
  <c r="BI22" i="9" a="1"/>
  <c r="F28" i="9" a="1"/>
  <c r="BE30" i="9" a="1"/>
  <c r="BS23" i="9" a="1"/>
  <c r="BW27" i="9" a="1"/>
  <c r="V20" i="9" a="1"/>
  <c r="E29" i="9" a="1"/>
  <c r="BI28" i="9" a="1"/>
  <c r="V32" i="9" a="1"/>
  <c r="CA25" i="9" a="1"/>
  <c r="CN21" i="9" a="1"/>
  <c r="AX33" i="9" a="1"/>
  <c r="AA22" i="9" a="1"/>
  <c r="BO34" i="9" a="1"/>
  <c r="BX21" i="9" a="1"/>
  <c r="CK27" i="9" a="1"/>
  <c r="W24" i="9" a="1"/>
  <c r="L29" i="9" a="1"/>
  <c r="BF21" i="9" a="1"/>
  <c r="Y21" i="9" a="1"/>
  <c r="AP22" i="9" a="1"/>
  <c r="CP25" i="9" a="1"/>
  <c r="CN31" i="9" a="1"/>
  <c r="AD33" i="9" a="1"/>
  <c r="AK27" i="9" a="1"/>
  <c r="CK24" i="9" a="1"/>
  <c r="BT26" i="9" a="1"/>
  <c r="BY35" i="9" a="1"/>
  <c r="CJ29" i="9" a="1"/>
  <c r="AO25" i="9" a="1"/>
  <c r="AC21" i="9" a="1"/>
  <c r="AF27" i="9" a="1"/>
  <c r="AV35" i="9" a="1"/>
  <c r="K172" i="15"/>
  <c r="X24" i="9" a="1"/>
  <c r="K58" i="18"/>
  <c r="U25" i="9" a="1"/>
  <c r="AH32" i="9" a="1"/>
  <c r="CH29" i="9" a="1"/>
  <c r="AH20" i="9" a="1"/>
  <c r="AE33" i="9" a="1"/>
  <c r="AU34" i="9" a="1"/>
  <c r="AP33" i="9" a="1"/>
  <c r="AQ23" i="9" a="1"/>
  <c r="AI25" i="9" a="1"/>
  <c r="K1464" i="22"/>
  <c r="BK33" i="9" a="1"/>
  <c r="BM26" i="9" a="1"/>
  <c r="K172" i="18"/>
  <c r="K134" i="15"/>
  <c r="AJ27" i="9" a="1"/>
  <c r="K35" i="9" a="1"/>
  <c r="BP35" i="9" a="1"/>
  <c r="CN24" i="9" a="1"/>
  <c r="CA29" i="9" a="1"/>
  <c r="O26" i="9" a="1"/>
  <c r="AU20" i="9" a="1"/>
  <c r="K324" i="15"/>
  <c r="BT23" i="9" a="1"/>
  <c r="K30" i="9" a="1"/>
  <c r="CI27" i="9" a="1"/>
  <c r="BU28" i="9" a="1"/>
  <c r="AM30" i="9" a="1"/>
  <c r="CL35" i="9" a="1"/>
  <c r="BY34" i="9" a="1"/>
  <c r="AV21" i="9" a="1"/>
  <c r="AA21" i="9" a="1"/>
  <c r="CI26" i="9" a="1"/>
  <c r="AJ35" i="9" a="1"/>
  <c r="I28" i="9" a="1"/>
  <c r="F23" i="9" a="1"/>
  <c r="AM29" i="9" a="1"/>
  <c r="BP27" i="9" a="1"/>
  <c r="AE25" i="9" a="1"/>
  <c r="CM23" i="9" a="1"/>
  <c r="AY35" i="9" a="1"/>
  <c r="Z31" i="9" a="1"/>
  <c r="AK34" i="9" a="1"/>
  <c r="BV35" i="9" a="1"/>
  <c r="BA23" i="9" a="1"/>
  <c r="CR21" i="9" a="1"/>
  <c r="X22" i="9" a="1"/>
  <c r="W33" i="9" a="1"/>
  <c r="BF26" i="9" a="1"/>
  <c r="K96" i="14"/>
  <c r="AU23" i="9" a="1"/>
  <c r="BR31" i="9" a="1"/>
  <c r="G26" i="9" a="1"/>
  <c r="U22" i="9" a="1"/>
  <c r="Q30" i="9" a="1"/>
  <c r="BN21" i="9" a="1"/>
  <c r="AU29" i="9" a="1"/>
  <c r="AG20" i="9" a="1"/>
  <c r="BK20" i="9" a="1"/>
  <c r="K58" i="5"/>
  <c r="CK20" i="9" a="1"/>
  <c r="CN34" i="9" a="1"/>
  <c r="AB22" i="9" a="1"/>
  <c r="BQ22" i="9" a="1"/>
  <c r="K1692" i="22"/>
  <c r="BQ22" i="9" l="1"/>
  <c r="AB22" i="9"/>
  <c r="CN34" i="9"/>
  <c r="DJ17" i="19" s="1"/>
  <c r="CK20" i="9"/>
  <c r="BK20" i="9"/>
  <c r="AG20" i="9"/>
  <c r="AU29" i="9"/>
  <c r="BQ12" i="19" s="1"/>
  <c r="BN21" i="9"/>
  <c r="Q30" i="9"/>
  <c r="AM13" i="19" s="1"/>
  <c r="U22" i="9"/>
  <c r="G26" i="9"/>
  <c r="AC9" i="19" s="1"/>
  <c r="BR31" i="9"/>
  <c r="CN14" i="19" s="1"/>
  <c r="AU23" i="9"/>
  <c r="BF26" i="9"/>
  <c r="CB9" i="19" s="1"/>
  <c r="W33" i="9"/>
  <c r="AS16" i="19" s="1"/>
  <c r="X22" i="9"/>
  <c r="CR21" i="9"/>
  <c r="BA23" i="9"/>
  <c r="BV35" i="9"/>
  <c r="CR18" i="19" s="1"/>
  <c r="AK34" i="9"/>
  <c r="BG17" i="19" s="1"/>
  <c r="Z31" i="9"/>
  <c r="AV14" i="19" s="1"/>
  <c r="AY35" i="9"/>
  <c r="BU18" i="19" s="1"/>
  <c r="CM23" i="9"/>
  <c r="AE25" i="9"/>
  <c r="BA8" i="19" s="1"/>
  <c r="BP27" i="9"/>
  <c r="CL10" i="19" s="1"/>
  <c r="AM29" i="9"/>
  <c r="BI12" i="19" s="1"/>
  <c r="F23" i="9"/>
  <c r="I28" i="9"/>
  <c r="AE11" i="19" s="1"/>
  <c r="AJ35" i="9"/>
  <c r="BF18" i="19" s="1"/>
  <c r="CI26" i="9"/>
  <c r="DE9" i="19" s="1"/>
  <c r="AA21" i="9"/>
  <c r="AV21" i="9"/>
  <c r="BY34" i="9"/>
  <c r="CU17" i="19" s="1"/>
  <c r="CL35" i="9"/>
  <c r="DH18" i="19" s="1"/>
  <c r="AM30" i="9"/>
  <c r="BI13" i="19" s="1"/>
  <c r="BU28" i="9"/>
  <c r="CQ11" i="19" s="1"/>
  <c r="CI27" i="9"/>
  <c r="DE10" i="19" s="1"/>
  <c r="K30" i="9"/>
  <c r="AG13" i="19" s="1"/>
  <c r="BT23" i="9"/>
  <c r="AU20" i="9"/>
  <c r="O26" i="9"/>
  <c r="AK9" i="19" s="1"/>
  <c r="CA29" i="9"/>
  <c r="CW12" i="19" s="1"/>
  <c r="CN24" i="9"/>
  <c r="DJ7" i="19" s="1"/>
  <c r="BP35" i="9"/>
  <c r="CL18" i="19" s="1"/>
  <c r="K35" i="9"/>
  <c r="AG18" i="19" s="1"/>
  <c r="AJ27" i="9"/>
  <c r="BF10" i="19" s="1"/>
  <c r="BM26" i="9"/>
  <c r="CI9" i="19" s="1"/>
  <c r="BK33" i="9"/>
  <c r="CG16" i="19" s="1"/>
  <c r="AI25" i="9"/>
  <c r="BE8" i="19" s="1"/>
  <c r="AQ23" i="9"/>
  <c r="AP33" i="9"/>
  <c r="BL16" i="19" s="1"/>
  <c r="AU34" i="9"/>
  <c r="BQ17" i="19" s="1"/>
  <c r="AE33" i="9"/>
  <c r="BA16" i="19" s="1"/>
  <c r="AH20" i="9"/>
  <c r="CH29" i="9"/>
  <c r="DD12" i="19" s="1"/>
  <c r="AH32" i="9"/>
  <c r="BD15" i="19" s="1"/>
  <c r="U25" i="9"/>
  <c r="AQ8" i="19" s="1"/>
  <c r="X24" i="9"/>
  <c r="AT7" i="19" s="1"/>
  <c r="AV35" i="9"/>
  <c r="BR18" i="19" s="1"/>
  <c r="AF27" i="9"/>
  <c r="BB10" i="19" s="1"/>
  <c r="AC21" i="9"/>
  <c r="AO25" i="9"/>
  <c r="BK8" i="19" s="1"/>
  <c r="CJ29" i="9"/>
  <c r="DF12" i="19" s="1"/>
  <c r="BY35" i="9"/>
  <c r="CU18" i="19" s="1"/>
  <c r="BT26" i="9"/>
  <c r="CP9" i="19" s="1"/>
  <c r="CK24" i="9"/>
  <c r="DG7" i="19" s="1"/>
  <c r="AK27" i="9"/>
  <c r="BG10" i="19" s="1"/>
  <c r="AD33" i="9"/>
  <c r="AZ16" i="19" s="1"/>
  <c r="CN31" i="9"/>
  <c r="DJ14" i="19" s="1"/>
  <c r="CP25" i="9"/>
  <c r="DL8" i="19" s="1"/>
  <c r="AP22" i="9"/>
  <c r="Y21" i="9"/>
  <c r="BF21" i="9"/>
  <c r="L29" i="9"/>
  <c r="AH12" i="19" s="1"/>
  <c r="W24" i="9"/>
  <c r="AS7" i="19" s="1"/>
  <c r="CK27" i="9"/>
  <c r="DG10" i="19" s="1"/>
  <c r="BX21" i="9"/>
  <c r="BO34" i="9"/>
  <c r="CK17" i="19" s="1"/>
  <c r="AA22" i="9"/>
  <c r="AX33" i="9"/>
  <c r="BT16" i="19" s="1"/>
  <c r="CN21" i="9"/>
  <c r="CA25" i="9"/>
  <c r="CW8" i="19" s="1"/>
  <c r="V32" i="9"/>
  <c r="AR15" i="19" s="1"/>
  <c r="BI28" i="9"/>
  <c r="CE11" i="19" s="1"/>
  <c r="E29" i="9"/>
  <c r="AA12" i="19" s="1"/>
  <c r="V20" i="9"/>
  <c r="BW27" i="9"/>
  <c r="CS10" i="19" s="1"/>
  <c r="BS23" i="9"/>
  <c r="BE30" i="9"/>
  <c r="CA13" i="19" s="1"/>
  <c r="F28" i="9"/>
  <c r="AB11" i="19" s="1"/>
  <c r="BI22" i="9"/>
  <c r="AW27" i="9"/>
  <c r="BS10" i="19" s="1"/>
  <c r="BP21" i="9"/>
  <c r="CD20" i="9"/>
  <c r="U29" i="9"/>
  <c r="AQ12" i="19" s="1"/>
  <c r="AM24" i="9"/>
  <c r="BI7" i="19" s="1"/>
  <c r="AA25" i="9"/>
  <c r="AW8" i="19" s="1"/>
  <c r="CE20" i="9"/>
  <c r="CA21" i="9"/>
  <c r="BC24" i="9"/>
  <c r="BY7" i="19" s="1"/>
  <c r="CG24" i="9"/>
  <c r="DC7" i="19" s="1"/>
  <c r="G21" i="9"/>
  <c r="AH24" i="9"/>
  <c r="BD7" i="19" s="1"/>
  <c r="G32" i="9"/>
  <c r="AC15" i="19" s="1"/>
  <c r="CO30" i="9"/>
  <c r="DK13" i="19" s="1"/>
  <c r="BW23" i="9"/>
  <c r="M22" i="9"/>
  <c r="CR25" i="9"/>
  <c r="DN8" i="19" s="1"/>
  <c r="BI33" i="9"/>
  <c r="CE16" i="19" s="1"/>
  <c r="AA31" i="9"/>
  <c r="AW14" i="19" s="1"/>
  <c r="AC26" i="9"/>
  <c r="AY9" i="19" s="1"/>
  <c r="Y27" i="9"/>
  <c r="AU10" i="19" s="1"/>
  <c r="CJ35" i="9"/>
  <c r="DF18" i="19" s="1"/>
  <c r="BU30" i="9"/>
  <c r="CQ13" i="19" s="1"/>
  <c r="AK25" i="9"/>
  <c r="BG8" i="19" s="1"/>
  <c r="P27" i="9"/>
  <c r="AL10" i="19" s="1"/>
  <c r="AD32" i="9"/>
  <c r="AZ15" i="19" s="1"/>
  <c r="BZ21" i="9"/>
  <c r="BH27" i="9"/>
  <c r="CD10" i="19" s="1"/>
  <c r="BY31" i="9"/>
  <c r="CU14" i="19" s="1"/>
  <c r="CO24" i="9"/>
  <c r="DK7" i="19" s="1"/>
  <c r="BT24" i="9"/>
  <c r="CP7" i="19" s="1"/>
  <c r="AY28" i="9"/>
  <c r="BU11" i="19" s="1"/>
  <c r="AK31" i="9"/>
  <c r="BG14" i="19" s="1"/>
  <c r="AW32" i="9"/>
  <c r="BS15" i="19" s="1"/>
  <c r="BI30" i="9"/>
  <c r="CE13" i="19" s="1"/>
  <c r="AV22" i="9"/>
  <c r="AP29" i="9"/>
  <c r="BL12" i="19" s="1"/>
  <c r="BJ34" i="9"/>
  <c r="CF17" i="19" s="1"/>
  <c r="CL29" i="9"/>
  <c r="DH12" i="19" s="1"/>
  <c r="AE34" i="9"/>
  <c r="BA17" i="19" s="1"/>
  <c r="AC20" i="9"/>
  <c r="AQ29" i="9"/>
  <c r="BM12" i="19" s="1"/>
  <c r="AH25" i="9"/>
  <c r="BD8" i="19" s="1"/>
  <c r="AL25" i="9"/>
  <c r="BH8" i="19" s="1"/>
  <c r="AI28" i="9"/>
  <c r="BE11" i="19" s="1"/>
  <c r="CI24" i="9"/>
  <c r="DE7" i="19" s="1"/>
  <c r="AP25" i="9"/>
  <c r="BL8" i="19" s="1"/>
  <c r="BX28" i="9"/>
  <c r="CT11" i="19" s="1"/>
  <c r="CA22" i="9"/>
  <c r="CM24" i="9"/>
  <c r="DI7" i="19" s="1"/>
  <c r="AN29" i="9"/>
  <c r="BJ12" i="19" s="1"/>
  <c r="W29" i="9"/>
  <c r="AS12" i="19" s="1"/>
  <c r="AF20" i="9"/>
  <c r="BM30" i="9"/>
  <c r="CI13" i="19" s="1"/>
  <c r="Y24" i="9"/>
  <c r="AU7" i="19" s="1"/>
  <c r="AM21" i="9"/>
  <c r="AE29" i="9"/>
  <c r="BA12" i="19" s="1"/>
  <c r="AH23" i="9"/>
  <c r="AD23" i="9"/>
  <c r="AZ6" i="19" s="1"/>
  <c r="BA30" i="9"/>
  <c r="BW13" i="19" s="1"/>
  <c r="M28" i="9"/>
  <c r="AI11" i="19" s="1"/>
  <c r="I35" i="9"/>
  <c r="AE18" i="19" s="1"/>
  <c r="AE20" i="9"/>
  <c r="BA3" i="19" s="1"/>
  <c r="AM31" i="9"/>
  <c r="BI14" i="19" s="1"/>
  <c r="S31" i="9"/>
  <c r="AO14" i="19" s="1"/>
  <c r="CP26" i="9"/>
  <c r="DL9" i="19" s="1"/>
  <c r="G20" i="9"/>
  <c r="BU35" i="9"/>
  <c r="CQ18" i="19" s="1"/>
  <c r="J32" i="9"/>
  <c r="AF15" i="19" s="1"/>
  <c r="BV20" i="9"/>
  <c r="CB35" i="9"/>
  <c r="CX18" i="19" s="1"/>
  <c r="K20" i="9"/>
  <c r="BQ33" i="9"/>
  <c r="CM16" i="19" s="1"/>
  <c r="BI32" i="9"/>
  <c r="CE15" i="19" s="1"/>
  <c r="CR34" i="9"/>
  <c r="DN17" i="19" s="1"/>
  <c r="AA30" i="9"/>
  <c r="AW13" i="19" s="1"/>
  <c r="AR34" i="9"/>
  <c r="BN17" i="19" s="1"/>
  <c r="CK21" i="9"/>
  <c r="BQ24" i="9"/>
  <c r="CM7" i="19" s="1"/>
  <c r="CM35" i="9"/>
  <c r="DI18" i="19" s="1"/>
  <c r="BH31" i="9"/>
  <c r="CD14" i="19" s="1"/>
  <c r="CI21" i="9"/>
  <c r="AQ28" i="9"/>
  <c r="BM11" i="19" s="1"/>
  <c r="BB24" i="9"/>
  <c r="BX7" i="19" s="1"/>
  <c r="V26" i="9"/>
  <c r="AR9" i="19" s="1"/>
  <c r="N25" i="9"/>
  <c r="AJ8" i="19" s="1"/>
  <c r="CB28" i="9"/>
  <c r="CX11" i="19" s="1"/>
  <c r="BH30" i="9"/>
  <c r="CD13" i="19" s="1"/>
  <c r="AC32" i="9"/>
  <c r="AY15" i="19" s="1"/>
  <c r="P25" i="9"/>
  <c r="AL8" i="19" s="1"/>
  <c r="AJ31" i="9"/>
  <c r="BF14" i="19" s="1"/>
  <c r="AI33" i="9"/>
  <c r="BE16" i="19" s="1"/>
  <c r="Z22" i="9"/>
  <c r="J23" i="9"/>
  <c r="AZ31" i="9"/>
  <c r="BV14" i="19" s="1"/>
  <c r="AQ35" i="9"/>
  <c r="BM18" i="19" s="1"/>
  <c r="CP24" i="9"/>
  <c r="DL7" i="19" s="1"/>
  <c r="T27" i="9"/>
  <c r="AP10" i="19" s="1"/>
  <c r="T22" i="9"/>
  <c r="BK30" i="9"/>
  <c r="CG13" i="19" s="1"/>
  <c r="BN22" i="9"/>
  <c r="I23" i="9"/>
  <c r="BC35" i="9"/>
  <c r="BY18" i="19" s="1"/>
  <c r="T20" i="9"/>
  <c r="G28" i="9"/>
  <c r="AC11" i="19" s="1"/>
  <c r="AN22" i="9"/>
  <c r="I29" i="9"/>
  <c r="AE12" i="19" s="1"/>
  <c r="BS31" i="9"/>
  <c r="CO14" i="19" s="1"/>
  <c r="AV33" i="9"/>
  <c r="BR16" i="19" s="1"/>
  <c r="CL22" i="9"/>
  <c r="BS34" i="9"/>
  <c r="CO17" i="19" s="1"/>
  <c r="AI23" i="9"/>
  <c r="AN30" i="9"/>
  <c r="BJ13" i="19" s="1"/>
  <c r="BC32" i="9"/>
  <c r="BY15" i="19" s="1"/>
  <c r="BZ33" i="9"/>
  <c r="CV16" i="19" s="1"/>
  <c r="CF33" i="9"/>
  <c r="DB16" i="19" s="1"/>
  <c r="CD21" i="9"/>
  <c r="AO26" i="9"/>
  <c r="BK9" i="19" s="1"/>
  <c r="CK29" i="9"/>
  <c r="DG12" i="19" s="1"/>
  <c r="P20" i="9"/>
  <c r="BR22" i="9"/>
  <c r="BB20" i="9"/>
  <c r="Q22" i="9"/>
  <c r="BT20" i="9"/>
  <c r="BN20" i="9"/>
  <c r="CN20" i="9"/>
  <c r="CF23" i="9"/>
  <c r="AR30" i="9"/>
  <c r="BN13" i="19" s="1"/>
  <c r="AS26" i="9"/>
  <c r="BO9" i="19" s="1"/>
  <c r="CN28" i="9"/>
  <c r="DJ11" i="19" s="1"/>
  <c r="K27" i="9"/>
  <c r="AG10" i="19" s="1"/>
  <c r="BL21" i="9"/>
  <c r="AB29" i="9"/>
  <c r="AX12" i="19" s="1"/>
  <c r="AF32" i="9"/>
  <c r="BB15" i="19" s="1"/>
  <c r="H35" i="9"/>
  <c r="AD18" i="19" s="1"/>
  <c r="X20" i="9"/>
  <c r="P24" i="9"/>
  <c r="AL7" i="19" s="1"/>
  <c r="G35" i="9"/>
  <c r="AC18" i="19" s="1"/>
  <c r="W32" i="9"/>
  <c r="AS15" i="19" s="1"/>
  <c r="CD25" i="9"/>
  <c r="CZ8" i="19" s="1"/>
  <c r="CF24" i="9"/>
  <c r="DB7" i="19" s="1"/>
  <c r="BI21" i="9"/>
  <c r="AK28" i="9"/>
  <c r="BG11" i="19" s="1"/>
  <c r="AW24" i="9"/>
  <c r="BS7" i="19" s="1"/>
  <c r="J20" i="9"/>
  <c r="Z29" i="9"/>
  <c r="AV12" i="19" s="1"/>
  <c r="R34" i="9"/>
  <c r="AN17" i="19" s="1"/>
  <c r="BI29" i="9"/>
  <c r="CE12" i="19" s="1"/>
  <c r="AR23" i="9"/>
  <c r="R25" i="9"/>
  <c r="AN8" i="19" s="1"/>
  <c r="V29" i="9"/>
  <c r="AR12" i="19" s="1"/>
  <c r="CC23" i="9"/>
  <c r="AG27" i="9"/>
  <c r="BC10" i="19" s="1"/>
  <c r="CH31" i="9"/>
  <c r="DD14" i="19" s="1"/>
  <c r="CK25" i="9"/>
  <c r="DG8" i="19" s="1"/>
  <c r="BQ26" i="9"/>
  <c r="CM9" i="19" s="1"/>
  <c r="BB29" i="9"/>
  <c r="BX12" i="19" s="1"/>
  <c r="CG22" i="9"/>
  <c r="DC5" i="19" s="1"/>
  <c r="CE30" i="9"/>
  <c r="DA13" i="19" s="1"/>
  <c r="AY34" i="9"/>
  <c r="BU17" i="19" s="1"/>
  <c r="AR25" i="9"/>
  <c r="BN8" i="19" s="1"/>
  <c r="S28" i="9"/>
  <c r="AO11" i="19" s="1"/>
  <c r="CC21" i="9"/>
  <c r="BO24" i="9"/>
  <c r="CK7" i="19" s="1"/>
  <c r="AJ30" i="9"/>
  <c r="BF13" i="19" s="1"/>
  <c r="BQ27" i="9"/>
  <c r="CM10" i="19" s="1"/>
  <c r="K24" i="9"/>
  <c r="AG7" i="19" s="1"/>
  <c r="CC20" i="9"/>
  <c r="AH34" i="9"/>
  <c r="BD17" i="19" s="1"/>
  <c r="BB21" i="9"/>
  <c r="W34" i="9"/>
  <c r="AS17" i="19" s="1"/>
  <c r="Z34" i="9"/>
  <c r="AV17" i="19" s="1"/>
  <c r="BR35" i="9"/>
  <c r="CN18" i="19" s="1"/>
  <c r="AE26" i="9"/>
  <c r="BA9" i="19" s="1"/>
  <c r="AR29" i="9"/>
  <c r="BN12" i="19" s="1"/>
  <c r="AT31" i="9"/>
  <c r="BP14" i="19" s="1"/>
  <c r="CR22" i="9"/>
  <c r="AK29" i="9"/>
  <c r="BG12" i="19" s="1"/>
  <c r="BU22" i="9"/>
  <c r="BP22" i="9"/>
  <c r="AJ29" i="9"/>
  <c r="BF12" i="19" s="1"/>
  <c r="BR30" i="9"/>
  <c r="CN13" i="19" s="1"/>
  <c r="AY26" i="9"/>
  <c r="BU9" i="19" s="1"/>
  <c r="AB26" i="9"/>
  <c r="AX9" i="19" s="1"/>
  <c r="X29" i="9"/>
  <c r="AT12" i="19" s="1"/>
  <c r="BS26" i="9"/>
  <c r="CO9" i="19" s="1"/>
  <c r="BS21" i="9"/>
  <c r="BZ22" i="9"/>
  <c r="F33" i="9"/>
  <c r="AB16" i="19" s="1"/>
  <c r="CB34" i="9"/>
  <c r="CX17" i="19" s="1"/>
  <c r="AU32" i="9"/>
  <c r="BQ15" i="19" s="1"/>
  <c r="CC33" i="9"/>
  <c r="CY16" i="19" s="1"/>
  <c r="BS27" i="9"/>
  <c r="CO10" i="19" s="1"/>
  <c r="BV27" i="9"/>
  <c r="CR10" i="19" s="1"/>
  <c r="BB22" i="9"/>
  <c r="CG21" i="9"/>
  <c r="DC4" i="19" s="1"/>
  <c r="CQ32" i="9"/>
  <c r="DM15" i="19" s="1"/>
  <c r="AY25" i="9"/>
  <c r="BU8" i="19" s="1"/>
  <c r="N31" i="9"/>
  <c r="AJ14" i="19" s="1"/>
  <c r="BK35" i="9"/>
  <c r="CG18" i="19" s="1"/>
  <c r="BE33" i="9"/>
  <c r="CA16" i="19" s="1"/>
  <c r="BP26" i="9"/>
  <c r="CL9" i="19" s="1"/>
  <c r="CF26" i="9"/>
  <c r="DB9" i="19" s="1"/>
  <c r="AA32" i="9"/>
  <c r="AW15" i="19" s="1"/>
  <c r="X35" i="9"/>
  <c r="AT18" i="19" s="1"/>
  <c r="CO26" i="9"/>
  <c r="DK9" i="19" s="1"/>
  <c r="BO25" i="9"/>
  <c r="CK8" i="19" s="1"/>
  <c r="BC27" i="9"/>
  <c r="BY10" i="19" s="1"/>
  <c r="BS22" i="9"/>
  <c r="AL34" i="9"/>
  <c r="BH17" i="19" s="1"/>
  <c r="BN31" i="9"/>
  <c r="CJ14" i="19" s="1"/>
  <c r="K25" i="9"/>
  <c r="AG8" i="19" s="1"/>
  <c r="BD26" i="9"/>
  <c r="BZ9" i="19" s="1"/>
  <c r="Z33" i="9"/>
  <c r="AV16" i="19" s="1"/>
  <c r="U26" i="9"/>
  <c r="AQ9" i="19" s="1"/>
  <c r="G31" i="9"/>
  <c r="AC14" i="19" s="1"/>
  <c r="BK29" i="9"/>
  <c r="CG12" i="19" s="1"/>
  <c r="X30" i="9"/>
  <c r="AT13" i="19" s="1"/>
  <c r="AX20" i="9"/>
  <c r="BA24" i="9"/>
  <c r="BW7" i="19" s="1"/>
  <c r="BU20" i="9"/>
  <c r="G34" i="9"/>
  <c r="AC17" i="19" s="1"/>
  <c r="AQ22" i="9"/>
  <c r="F22" i="9"/>
  <c r="H23" i="9"/>
  <c r="G22" i="9"/>
  <c r="AM28" i="9"/>
  <c r="BI11" i="19" s="1"/>
  <c r="AF24" i="9"/>
  <c r="BB7" i="19" s="1"/>
  <c r="H31" i="9"/>
  <c r="AD14" i="19" s="1"/>
  <c r="BO32" i="9"/>
  <c r="CK15" i="19" s="1"/>
  <c r="BO28" i="9"/>
  <c r="CK11" i="19" s="1"/>
  <c r="BO35" i="9"/>
  <c r="CK18" i="19" s="1"/>
  <c r="CR28" i="9"/>
  <c r="DN11" i="19" s="1"/>
  <c r="BH28" i="9"/>
  <c r="CD11" i="19" s="1"/>
  <c r="BE29" i="9"/>
  <c r="CA12" i="19" s="1"/>
  <c r="AE35" i="9"/>
  <c r="BA18" i="19" s="1"/>
  <c r="AV23" i="9"/>
  <c r="AV25" i="9"/>
  <c r="BR8" i="19" s="1"/>
  <c r="BI31" i="9"/>
  <c r="CE14" i="19" s="1"/>
  <c r="CE22" i="9"/>
  <c r="CO22" i="9"/>
  <c r="J31" i="9"/>
  <c r="AF14" i="19" s="1"/>
  <c r="CQ29" i="9"/>
  <c r="DM12" i="19" s="1"/>
  <c r="CO34" i="9"/>
  <c r="DK17" i="19" s="1"/>
  <c r="AU24" i="9"/>
  <c r="BQ7" i="19" s="1"/>
  <c r="CO35" i="9"/>
  <c r="DK18" i="19" s="1"/>
  <c r="BD29" i="9"/>
  <c r="BZ12" i="19" s="1"/>
  <c r="CE29" i="9"/>
  <c r="DA12" i="19" s="1"/>
  <c r="BX32" i="9"/>
  <c r="CT15" i="19" s="1"/>
  <c r="BL20" i="9"/>
  <c r="O21" i="9"/>
  <c r="BR29" i="9"/>
  <c r="CN12" i="19" s="1"/>
  <c r="P32" i="9"/>
  <c r="AL15" i="19" s="1"/>
  <c r="AF28" i="9"/>
  <c r="BB11" i="19" s="1"/>
  <c r="AI21" i="9"/>
  <c r="BP34" i="9"/>
  <c r="CL17" i="19" s="1"/>
  <c r="BF27" i="9"/>
  <c r="CB10" i="19" s="1"/>
  <c r="CM32" i="9"/>
  <c r="DI15" i="19" s="1"/>
  <c r="CM30" i="9"/>
  <c r="DI13" i="19" s="1"/>
  <c r="CL24" i="9"/>
  <c r="DH7" i="19" s="1"/>
  <c r="K14" i="22"/>
  <c r="Y26" i="9"/>
  <c r="AU9" i="19" s="1"/>
  <c r="BA29" i="9"/>
  <c r="BW12" i="19" s="1"/>
  <c r="AW21" i="9"/>
  <c r="Y20" i="9"/>
  <c r="BW24" i="9"/>
  <c r="CS7" i="19" s="1"/>
  <c r="AK35" i="9"/>
  <c r="BG18" i="19" s="1"/>
  <c r="CG27" i="9"/>
  <c r="DC10" i="19" s="1"/>
  <c r="AB30" i="9"/>
  <c r="AX13" i="19" s="1"/>
  <c r="BQ23" i="9"/>
  <c r="AS20" i="9"/>
  <c r="BM25" i="9"/>
  <c r="CI8" i="19" s="1"/>
  <c r="K29" i="9"/>
  <c r="AG12" i="19" s="1"/>
  <c r="AB32" i="9"/>
  <c r="AX15" i="19" s="1"/>
  <c r="BL27" i="9"/>
  <c r="CH10" i="19" s="1"/>
  <c r="CH24" i="9"/>
  <c r="DD7" i="19" s="1"/>
  <c r="BE21" i="9"/>
  <c r="AQ24" i="9"/>
  <c r="BM7" i="19" s="1"/>
  <c r="CI23" i="9"/>
  <c r="BP30" i="9"/>
  <c r="CL13" i="19" s="1"/>
  <c r="AD20" i="9"/>
  <c r="AZ3" i="19" s="1"/>
  <c r="AN26" i="9"/>
  <c r="BJ9" i="19" s="1"/>
  <c r="N21" i="9"/>
  <c r="R27" i="9"/>
  <c r="AN10" i="19" s="1"/>
  <c r="CB21" i="9"/>
  <c r="BJ20" i="9"/>
  <c r="M21" i="9"/>
  <c r="X27" i="9"/>
  <c r="AT10" i="19" s="1"/>
  <c r="I20" i="9"/>
  <c r="CJ22" i="9"/>
  <c r="BH32" i="9"/>
  <c r="CD15" i="19" s="1"/>
  <c r="AI26" i="9"/>
  <c r="BE9" i="19" s="1"/>
  <c r="CG31" i="9"/>
  <c r="DC14" i="19" s="1"/>
  <c r="AR32" i="9"/>
  <c r="BN15" i="19" s="1"/>
  <c r="AI24" i="9"/>
  <c r="BE7" i="19" s="1"/>
  <c r="AT28" i="9"/>
  <c r="BP11" i="19" s="1"/>
  <c r="AS35" i="9"/>
  <c r="BO18" i="19" s="1"/>
  <c r="O28" i="9"/>
  <c r="AK11" i="19" s="1"/>
  <c r="CI28" i="9"/>
  <c r="DE11" i="19" s="1"/>
  <c r="AT24" i="9"/>
  <c r="BP7" i="19" s="1"/>
  <c r="CP27" i="9"/>
  <c r="DL10" i="19" s="1"/>
  <c r="CD30" i="9"/>
  <c r="CZ13" i="19" s="1"/>
  <c r="AT32" i="9"/>
  <c r="BP15" i="19" s="1"/>
  <c r="CP29" i="9"/>
  <c r="DL12" i="19" s="1"/>
  <c r="AA29" i="9"/>
  <c r="AW12" i="19" s="1"/>
  <c r="AM32" i="9"/>
  <c r="BI15" i="19" s="1"/>
  <c r="BS33" i="9"/>
  <c r="CO16" i="19" s="1"/>
  <c r="CK30" i="9"/>
  <c r="DG13" i="19" s="1"/>
  <c r="AG32" i="9"/>
  <c r="BC15" i="19" s="1"/>
  <c r="BE31" i="9"/>
  <c r="CA14" i="19" s="1"/>
  <c r="BD25" i="9"/>
  <c r="BZ8" i="19" s="1"/>
  <c r="R28" i="9"/>
  <c r="AN11" i="19" s="1"/>
  <c r="BT21" i="9"/>
  <c r="BX26" i="9"/>
  <c r="CT9" i="19" s="1"/>
  <c r="BV30" i="9"/>
  <c r="CR13" i="19" s="1"/>
  <c r="BC28" i="9"/>
  <c r="BY11" i="19" s="1"/>
  <c r="AP24" i="9"/>
  <c r="BL7" i="19" s="1"/>
  <c r="X23" i="9"/>
  <c r="AT6" i="19" s="1"/>
  <c r="AJ28" i="9"/>
  <c r="BF11" i="19" s="1"/>
  <c r="BL22" i="9"/>
  <c r="U28" i="9"/>
  <c r="AQ11" i="19" s="1"/>
  <c r="AT25" i="9"/>
  <c r="BP8" i="19" s="1"/>
  <c r="AM25" i="9"/>
  <c r="BI8" i="19" s="1"/>
  <c r="BE20" i="9"/>
  <c r="BZ24" i="9"/>
  <c r="CV7" i="19" s="1"/>
  <c r="CB31" i="9"/>
  <c r="CX14" i="19" s="1"/>
  <c r="AV20" i="9"/>
  <c r="AK22" i="9"/>
  <c r="AO31" i="9"/>
  <c r="BK14" i="19" s="1"/>
  <c r="CI25" i="9"/>
  <c r="DE8" i="19" s="1"/>
  <c r="R32" i="9"/>
  <c r="AN15" i="19" s="1"/>
  <c r="BU25" i="9"/>
  <c r="CQ8" i="19" s="1"/>
  <c r="U35" i="9"/>
  <c r="AQ18" i="19" s="1"/>
  <c r="BN26" i="9"/>
  <c r="CJ9" i="19" s="1"/>
  <c r="AP30" i="9"/>
  <c r="BL13" i="19" s="1"/>
  <c r="BK23" i="9"/>
  <c r="R26" i="9"/>
  <c r="AN9" i="19" s="1"/>
  <c r="AL28" i="9"/>
  <c r="BH11" i="19" s="1"/>
  <c r="AY33" i="9"/>
  <c r="BU16" i="19" s="1"/>
  <c r="CO33" i="9"/>
  <c r="DK16" i="19" s="1"/>
  <c r="CQ30" i="9"/>
  <c r="DM13" i="19" s="1"/>
  <c r="BM31" i="9"/>
  <c r="CI14" i="19" s="1"/>
  <c r="AW33" i="9"/>
  <c r="BS16" i="19" s="1"/>
  <c r="BV21" i="9"/>
  <c r="AD34" i="9"/>
  <c r="AZ17" i="19" s="1"/>
  <c r="AF21" i="9"/>
  <c r="BW35" i="9"/>
  <c r="CS18" i="19" s="1"/>
  <c r="CC32" i="9"/>
  <c r="CY15" i="19" s="1"/>
  <c r="BK24" i="9"/>
  <c r="CG7" i="19" s="1"/>
  <c r="BE24" i="9"/>
  <c r="CA7" i="19" s="1"/>
  <c r="CC28" i="9"/>
  <c r="CY11" i="19" s="1"/>
  <c r="CG34" i="9"/>
  <c r="DC17" i="19" s="1"/>
  <c r="CQ28" i="9"/>
  <c r="DM11" i="19" s="1"/>
  <c r="BT30" i="9"/>
  <c r="CP13" i="19" s="1"/>
  <c r="X21" i="9"/>
  <c r="AK20" i="9"/>
  <c r="W25" i="9"/>
  <c r="AS8" i="19" s="1"/>
  <c r="AX26" i="9"/>
  <c r="BT9" i="19" s="1"/>
  <c r="AO24" i="9"/>
  <c r="BK7" i="19" s="1"/>
  <c r="CG28" i="9"/>
  <c r="DC11" i="19" s="1"/>
  <c r="BH21" i="9"/>
  <c r="BP23" i="9"/>
  <c r="AG24" i="9"/>
  <c r="BC7" i="19" s="1"/>
  <c r="AT21" i="9"/>
  <c r="AM26" i="9"/>
  <c r="BI9" i="19" s="1"/>
  <c r="BI25" i="9"/>
  <c r="CE8" i="19" s="1"/>
  <c r="BX23" i="9"/>
  <c r="Z21" i="9"/>
  <c r="AQ20" i="9"/>
  <c r="BC25" i="9"/>
  <c r="BY8" i="19" s="1"/>
  <c r="AA26" i="9"/>
  <c r="AW9" i="19" s="1"/>
  <c r="AP21" i="9"/>
  <c r="AS24" i="9"/>
  <c r="BO7" i="19" s="1"/>
  <c r="AE27" i="9"/>
  <c r="BA10" i="19" s="1"/>
  <c r="AS27" i="9"/>
  <c r="BO10" i="19" s="1"/>
  <c r="CA28" i="9"/>
  <c r="CW11" i="19" s="1"/>
  <c r="BB30" i="9"/>
  <c r="BX13" i="19" s="1"/>
  <c r="S33" i="9"/>
  <c r="AO16" i="19" s="1"/>
  <c r="K34" i="9"/>
  <c r="AG17" i="19" s="1"/>
  <c r="BS24" i="9"/>
  <c r="CO7" i="19" s="1"/>
  <c r="BS25" i="9"/>
  <c r="CO8" i="19" s="1"/>
  <c r="P35" i="9"/>
  <c r="AL18" i="19" s="1"/>
  <c r="AF31" i="9"/>
  <c r="BB14" i="19" s="1"/>
  <c r="Y29" i="9"/>
  <c r="AU12" i="19" s="1"/>
  <c r="BK32" i="9"/>
  <c r="CG15" i="19" s="1"/>
  <c r="BG28" i="9"/>
  <c r="CC11" i="19" s="1"/>
  <c r="AL32" i="9"/>
  <c r="BH15" i="19" s="1"/>
  <c r="U24" i="9"/>
  <c r="AQ7" i="19" s="1"/>
  <c r="CJ21" i="9"/>
  <c r="Z20" i="9"/>
  <c r="P22" i="9"/>
  <c r="O31" i="9"/>
  <c r="AK14" i="19" s="1"/>
  <c r="AR21" i="9"/>
  <c r="S23" i="9"/>
  <c r="AK23" i="9"/>
  <c r="AD30" i="9"/>
  <c r="AZ13" i="19" s="1"/>
  <c r="BH20" i="9"/>
  <c r="BY25" i="9"/>
  <c r="CU8" i="19" s="1"/>
  <c r="BN25" i="9"/>
  <c r="CJ8" i="19" s="1"/>
  <c r="P30" i="9"/>
  <c r="AL13" i="19" s="1"/>
  <c r="AB24" i="9"/>
  <c r="AX7" i="19" s="1"/>
  <c r="AE32" i="9"/>
  <c r="BA15" i="19" s="1"/>
  <c r="CB29" i="9"/>
  <c r="CX12" i="19" s="1"/>
  <c r="AY20" i="9"/>
  <c r="BV33" i="9"/>
  <c r="CR16" i="19" s="1"/>
  <c r="AV26" i="9"/>
  <c r="BR9" i="19" s="1"/>
  <c r="CH21" i="9"/>
  <c r="CH34" i="9"/>
  <c r="DD17" i="19" s="1"/>
  <c r="AX29" i="9"/>
  <c r="BT12" i="19" s="1"/>
  <c r="V25" i="9"/>
  <c r="AR8" i="19" s="1"/>
  <c r="Z24" i="9"/>
  <c r="AV7" i="19" s="1"/>
  <c r="BF30" i="9"/>
  <c r="CB13" i="19" s="1"/>
  <c r="AO30" i="9"/>
  <c r="BK13" i="19" s="1"/>
  <c r="CK23" i="9"/>
  <c r="S25" i="9"/>
  <c r="AO8" i="19" s="1"/>
  <c r="M33" i="9"/>
  <c r="AI16" i="19" s="1"/>
  <c r="CR20" i="9"/>
  <c r="CB24" i="9"/>
  <c r="CX7" i="19" s="1"/>
  <c r="AS29" i="9"/>
  <c r="BO12" i="19" s="1"/>
  <c r="BI20" i="9"/>
  <c r="BM24" i="9"/>
  <c r="CI7" i="19" s="1"/>
  <c r="P29" i="9"/>
  <c r="AL12" i="19" s="1"/>
  <c r="CR31" i="9"/>
  <c r="DN14" i="19" s="1"/>
  <c r="CJ27" i="9"/>
  <c r="DF10" i="19" s="1"/>
  <c r="O23" i="9"/>
  <c r="BF25" i="9"/>
  <c r="CB8" i="19" s="1"/>
  <c r="BP24" i="9"/>
  <c r="CL7" i="19" s="1"/>
  <c r="BF31" i="9"/>
  <c r="CB14" i="19" s="1"/>
  <c r="BB34" i="9"/>
  <c r="BX17" i="19" s="1"/>
  <c r="AA35" i="9"/>
  <c r="AW18" i="19" s="1"/>
  <c r="AZ23" i="9"/>
  <c r="CM25" i="9"/>
  <c r="DI8" i="19" s="1"/>
  <c r="CA33" i="9"/>
  <c r="CW16" i="19" s="1"/>
  <c r="BL25" i="9"/>
  <c r="CH8" i="19" s="1"/>
  <c r="CI29" i="9"/>
  <c r="DE12" i="19" s="1"/>
  <c r="AG21" i="9"/>
  <c r="BZ32" i="9"/>
  <c r="CV15" i="19" s="1"/>
  <c r="BZ35" i="9"/>
  <c r="CV18" i="19" s="1"/>
  <c r="CJ24" i="9"/>
  <c r="DF7" i="19" s="1"/>
  <c r="CF28" i="9"/>
  <c r="DB11" i="19" s="1"/>
  <c r="AR26" i="9"/>
  <c r="BN9" i="19" s="1"/>
  <c r="U20" i="9"/>
  <c r="BC20" i="9"/>
  <c r="K28" i="9"/>
  <c r="AG11" i="19" s="1"/>
  <c r="BT33" i="9"/>
  <c r="CP16" i="19" s="1"/>
  <c r="CL33" i="9"/>
  <c r="DH16" i="19" s="1"/>
  <c r="CQ31" i="9"/>
  <c r="DM14" i="19" s="1"/>
  <c r="AZ35" i="9"/>
  <c r="BV18" i="19" s="1"/>
  <c r="AU28" i="9"/>
  <c r="BQ11" i="19" s="1"/>
  <c r="BG21" i="9"/>
  <c r="BS32" i="9"/>
  <c r="CO15" i="19" s="1"/>
  <c r="CH30" i="9"/>
  <c r="DD13" i="19" s="1"/>
  <c r="AM27" i="9"/>
  <c r="BI10" i="19" s="1"/>
  <c r="CL20" i="9"/>
  <c r="K33" i="9"/>
  <c r="AG16" i="19" s="1"/>
  <c r="AD28" i="9"/>
  <c r="AZ11" i="19" s="1"/>
  <c r="F24" i="9"/>
  <c r="AB7" i="19" s="1"/>
  <c r="AB27" i="9"/>
  <c r="AX10" i="19" s="1"/>
  <c r="AL35" i="9"/>
  <c r="BH18" i="19" s="1"/>
  <c r="CA31" i="9"/>
  <c r="CW14" i="19" s="1"/>
  <c r="AU31" i="9"/>
  <c r="BQ14" i="19" s="1"/>
  <c r="BR23" i="9"/>
  <c r="AN33" i="9"/>
  <c r="BJ16" i="19" s="1"/>
  <c r="U33" i="9"/>
  <c r="AQ16" i="19" s="1"/>
  <c r="CR30" i="9"/>
  <c r="DN13" i="19" s="1"/>
  <c r="CI31" i="9"/>
  <c r="DE14" i="19" s="1"/>
  <c r="E26" i="9"/>
  <c r="AA9" i="19" s="1"/>
  <c r="BW30" i="9"/>
  <c r="CS13" i="19" s="1"/>
  <c r="BF24" i="9"/>
  <c r="CB7" i="19" s="1"/>
  <c r="H20" i="9"/>
  <c r="BH34" i="9"/>
  <c r="CD17" i="19" s="1"/>
  <c r="BU34" i="9"/>
  <c r="CQ17" i="19" s="1"/>
  <c r="W31" i="9"/>
  <c r="AS14" i="19" s="1"/>
  <c r="AX23" i="9"/>
  <c r="E21" i="9"/>
  <c r="AY31" i="9"/>
  <c r="BU14" i="19" s="1"/>
  <c r="I32" i="9"/>
  <c r="AE15" i="19" s="1"/>
  <c r="AK24" i="9"/>
  <c r="BG7" i="19" s="1"/>
  <c r="CM27" i="9"/>
  <c r="DI10" i="19" s="1"/>
  <c r="AW35" i="9"/>
  <c r="BS18" i="19" s="1"/>
  <c r="CF32" i="9"/>
  <c r="DB15" i="19" s="1"/>
  <c r="V22" i="9"/>
  <c r="CM22" i="9"/>
  <c r="BA25" i="9"/>
  <c r="BW8" i="19" s="1"/>
  <c r="AO27" i="9"/>
  <c r="BK10" i="19" s="1"/>
  <c r="H25" i="9"/>
  <c r="AD8" i="19" s="1"/>
  <c r="S20" i="9"/>
  <c r="AC23" i="9"/>
  <c r="BY20" i="9"/>
  <c r="BZ27" i="9"/>
  <c r="CV10" i="19" s="1"/>
  <c r="R23" i="9"/>
  <c r="CJ26" i="9"/>
  <c r="DF9" i="19" s="1"/>
  <c r="W35" i="9"/>
  <c r="AS18" i="19" s="1"/>
  <c r="BV34" i="9"/>
  <c r="CR17" i="19" s="1"/>
  <c r="BW32" i="9"/>
  <c r="CS15" i="19" s="1"/>
  <c r="BE25" i="9"/>
  <c r="CA8" i="19" s="1"/>
  <c r="AN31" i="9"/>
  <c r="BJ14" i="19" s="1"/>
  <c r="G24" i="9"/>
  <c r="AC7" i="19" s="1"/>
  <c r="BD28" i="9"/>
  <c r="BZ11" i="19" s="1"/>
  <c r="BB28" i="9"/>
  <c r="BX11" i="19" s="1"/>
  <c r="Q26" i="9"/>
  <c r="AM9" i="19" s="1"/>
  <c r="CR23" i="9"/>
  <c r="Y23" i="9"/>
  <c r="AU6" i="19" s="1"/>
  <c r="G30" i="9"/>
  <c r="AC13" i="19" s="1"/>
  <c r="AN35" i="9"/>
  <c r="BJ18" i="19" s="1"/>
  <c r="BE27" i="9"/>
  <c r="CA10" i="19" s="1"/>
  <c r="BU31" i="9"/>
  <c r="CQ14" i="19" s="1"/>
  <c r="J28" i="9"/>
  <c r="AF11" i="19" s="1"/>
  <c r="BW21" i="9"/>
  <c r="Q31" i="9"/>
  <c r="AM14" i="19" s="1"/>
  <c r="AX22" i="9"/>
  <c r="BV29" i="9"/>
  <c r="CR12" i="19" s="1"/>
  <c r="BZ20" i="9"/>
  <c r="BG27" i="9"/>
  <c r="CC10" i="19" s="1"/>
  <c r="BF29" i="9"/>
  <c r="CB12" i="19" s="1"/>
  <c r="CB23" i="9"/>
  <c r="AG25" i="9"/>
  <c r="BC8" i="19" s="1"/>
  <c r="AH27" i="9"/>
  <c r="BD10" i="19" s="1"/>
  <c r="AB31" i="9"/>
  <c r="AX14" i="19" s="1"/>
  <c r="V23" i="9"/>
  <c r="AR6" i="19" s="1"/>
  <c r="BK25" i="9"/>
  <c r="CG8" i="19" s="1"/>
  <c r="BV28" i="9"/>
  <c r="CR11" i="19" s="1"/>
  <c r="AR33" i="9"/>
  <c r="BN16" i="19" s="1"/>
  <c r="AM23" i="9"/>
  <c r="BR28" i="9"/>
  <c r="CN11" i="19" s="1"/>
  <c r="CN30" i="9"/>
  <c r="DJ13" i="19" s="1"/>
  <c r="CL21" i="9"/>
  <c r="CF31" i="9"/>
  <c r="DB14" i="19" s="1"/>
  <c r="BY26" i="9"/>
  <c r="CU9" i="19" s="1"/>
  <c r="CL32" i="9"/>
  <c r="DH15" i="19" s="1"/>
  <c r="S29" i="9"/>
  <c r="AO12" i="19" s="1"/>
  <c r="BB31" i="9"/>
  <c r="BX14" i="19" s="1"/>
  <c r="CD33" i="9"/>
  <c r="CZ16" i="19" s="1"/>
  <c r="AI27" i="9"/>
  <c r="BE10" i="19" s="1"/>
  <c r="AG31" i="9"/>
  <c r="BC14" i="19" s="1"/>
  <c r="AV34" i="9"/>
  <c r="BR17" i="19" s="1"/>
  <c r="AX34" i="9"/>
  <c r="BT17" i="19" s="1"/>
  <c r="CC35" i="9"/>
  <c r="CY18" i="19" s="1"/>
  <c r="AN34" i="9"/>
  <c r="BJ17" i="19" s="1"/>
  <c r="BE28" i="9"/>
  <c r="CA11" i="19" s="1"/>
  <c r="AY27" i="9"/>
  <c r="BU10" i="19" s="1"/>
  <c r="R29" i="9"/>
  <c r="AN12" i="19" s="1"/>
  <c r="BM22" i="9"/>
  <c r="Q34" i="9"/>
  <c r="AM17" i="19" s="1"/>
  <c r="CI32" i="9"/>
  <c r="DE15" i="19" s="1"/>
  <c r="U32" i="9"/>
  <c r="AQ15" i="19" s="1"/>
  <c r="BR26" i="9"/>
  <c r="CN9" i="19" s="1"/>
  <c r="CC26" i="9"/>
  <c r="CY9" i="19" s="1"/>
  <c r="CG23" i="9"/>
  <c r="DC6" i="19" s="1"/>
  <c r="AZ28" i="9"/>
  <c r="BV11" i="19" s="1"/>
  <c r="BQ25" i="9"/>
  <c r="CM8" i="19" s="1"/>
  <c r="BO26" i="9"/>
  <c r="CK9" i="19" s="1"/>
  <c r="AQ25" i="9"/>
  <c r="BM8" i="19" s="1"/>
  <c r="CH25" i="9"/>
  <c r="DD8" i="19" s="1"/>
  <c r="CH32" i="9"/>
  <c r="DD15" i="19" s="1"/>
  <c r="BP25" i="9"/>
  <c r="CL8" i="19" s="1"/>
  <c r="BE35" i="9"/>
  <c r="CA18" i="19" s="1"/>
  <c r="E23" i="9"/>
  <c r="F26" i="9"/>
  <c r="AB9" i="19" s="1"/>
  <c r="Z32" i="9"/>
  <c r="AV15" i="19" s="1"/>
  <c r="AA34" i="9"/>
  <c r="AW17" i="19" s="1"/>
  <c r="AQ27" i="9"/>
  <c r="BM10" i="19" s="1"/>
  <c r="J21" i="9"/>
  <c r="X33" i="9"/>
  <c r="AT16" i="19" s="1"/>
  <c r="BL34" i="9"/>
  <c r="CH17" i="19" s="1"/>
  <c r="CI33" i="9"/>
  <c r="DE16" i="19" s="1"/>
  <c r="AH30" i="9"/>
  <c r="BD13" i="19" s="1"/>
  <c r="I33" i="9"/>
  <c r="AE16" i="19" s="1"/>
  <c r="AX32" i="9"/>
  <c r="BT15" i="19" s="1"/>
  <c r="BL29" i="9"/>
  <c r="CH12" i="19" s="1"/>
  <c r="AZ34" i="9"/>
  <c r="BV17" i="19" s="1"/>
  <c r="BR25" i="9"/>
  <c r="CN8" i="19" s="1"/>
  <c r="CN25" i="9"/>
  <c r="DJ8" i="19" s="1"/>
  <c r="BB26" i="9"/>
  <c r="BX9" i="19" s="1"/>
  <c r="H24" i="9"/>
  <c r="AD7" i="19" s="1"/>
  <c r="BY23" i="9"/>
  <c r="AB28" i="9"/>
  <c r="AX11" i="19" s="1"/>
  <c r="CF20" i="9"/>
  <c r="BX22" i="9"/>
  <c r="AD22" i="9"/>
  <c r="AZ5" i="19" s="1"/>
  <c r="AX25" i="9"/>
  <c r="BT8" i="19" s="1"/>
  <c r="Q24" i="9"/>
  <c r="AM7" i="19" s="1"/>
  <c r="AF22" i="9"/>
  <c r="AK33" i="9"/>
  <c r="BG16" i="19" s="1"/>
  <c r="Z30" i="9"/>
  <c r="AV13" i="19" s="1"/>
  <c r="P33" i="9"/>
  <c r="AL16" i="19" s="1"/>
  <c r="N20" i="9"/>
  <c r="CP31" i="9"/>
  <c r="DL14" i="19" s="1"/>
  <c r="AV29" i="9"/>
  <c r="BR12" i="19" s="1"/>
  <c r="AK26" i="9"/>
  <c r="BG9" i="19" s="1"/>
  <c r="AP20" i="9"/>
  <c r="BG20" i="9"/>
  <c r="BH29" i="9"/>
  <c r="CD12" i="19" s="1"/>
  <c r="S21" i="9"/>
  <c r="BX29" i="9"/>
  <c r="CT12" i="19" s="1"/>
  <c r="Z28" i="9"/>
  <c r="AV11" i="19" s="1"/>
  <c r="AI32" i="9"/>
  <c r="BE15" i="19" s="1"/>
  <c r="AH22" i="9"/>
  <c r="BH26" i="9"/>
  <c r="CD9" i="19" s="1"/>
  <c r="AH33" i="9"/>
  <c r="BD16" i="19" s="1"/>
  <c r="AS30" i="9"/>
  <c r="BO13" i="19" s="1"/>
  <c r="L24" i="9"/>
  <c r="AH7" i="19" s="1"/>
  <c r="AW25" i="9"/>
  <c r="BS8" i="19" s="1"/>
  <c r="BJ33" i="9"/>
  <c r="CF16" i="19" s="1"/>
  <c r="AP28" i="9"/>
  <c r="BL11" i="19" s="1"/>
  <c r="Q20" i="9"/>
  <c r="U31" i="9"/>
  <c r="AQ14" i="19" s="1"/>
  <c r="CJ20" i="9"/>
  <c r="R24" i="9"/>
  <c r="AN7" i="19" s="1"/>
  <c r="BF34" i="9"/>
  <c r="CB17" i="19" s="1"/>
  <c r="AQ33" i="9"/>
  <c r="BM16" i="19" s="1"/>
  <c r="AE24" i="9"/>
  <c r="BA7" i="19" s="1"/>
  <c r="V34" i="9"/>
  <c r="AR17" i="19" s="1"/>
  <c r="CA26" i="9"/>
  <c r="CW9" i="19" s="1"/>
  <c r="AE22" i="9"/>
  <c r="BA5" i="19" s="1"/>
  <c r="BO21" i="9"/>
  <c r="AR28" i="9"/>
  <c r="BN11" i="19" s="1"/>
  <c r="CM21" i="9"/>
  <c r="AT23" i="9"/>
  <c r="L23" i="9"/>
  <c r="O33" i="9"/>
  <c r="AK16" i="19" s="1"/>
  <c r="R22" i="9"/>
  <c r="CF30" i="9"/>
  <c r="DB13" i="19" s="1"/>
  <c r="E32" i="9"/>
  <c r="AA15" i="19" s="1"/>
  <c r="BJ31" i="9"/>
  <c r="CF14" i="19" s="1"/>
  <c r="BQ30" i="9"/>
  <c r="CM13" i="19" s="1"/>
  <c r="BA28" i="9"/>
  <c r="BW11" i="19" s="1"/>
  <c r="AN20" i="9"/>
  <c r="AS23" i="9"/>
  <c r="BU32" i="9"/>
  <c r="CQ15" i="19" s="1"/>
  <c r="BB33" i="9"/>
  <c r="BX16" i="19" s="1"/>
  <c r="BE22" i="9"/>
  <c r="BY33" i="9"/>
  <c r="CU16" i="19" s="1"/>
  <c r="AC34" i="9"/>
  <c r="AY17" i="19" s="1"/>
  <c r="BJ25" i="9"/>
  <c r="CF8" i="19" s="1"/>
  <c r="AG34" i="9"/>
  <c r="BC17" i="19" s="1"/>
  <c r="L21" i="9"/>
  <c r="BA34" i="9"/>
  <c r="BW17" i="19" s="1"/>
  <c r="AX28" i="9"/>
  <c r="BT11" i="19" s="1"/>
  <c r="T33" i="9"/>
  <c r="AP16" i="19" s="1"/>
  <c r="BL33" i="9"/>
  <c r="CH16" i="19" s="1"/>
  <c r="BR32" i="9"/>
  <c r="CN15" i="19" s="1"/>
  <c r="AY22" i="9"/>
  <c r="BB27" i="9"/>
  <c r="BX10" i="19" s="1"/>
  <c r="CF27" i="9"/>
  <c r="DB10" i="19" s="1"/>
  <c r="CG33" i="9"/>
  <c r="DC16" i="19" s="1"/>
  <c r="CK32" i="9"/>
  <c r="DG15" i="19" s="1"/>
  <c r="AD26" i="9"/>
  <c r="AZ9" i="19" s="1"/>
  <c r="AU30" i="9"/>
  <c r="BQ13" i="19" s="1"/>
  <c r="I30" i="9"/>
  <c r="AE13" i="19" s="1"/>
  <c r="BX33" i="9"/>
  <c r="CT16" i="19" s="1"/>
  <c r="BJ32" i="9"/>
  <c r="CF15" i="19" s="1"/>
  <c r="CF29" i="9"/>
  <c r="DB12" i="19" s="1"/>
  <c r="J26" i="9"/>
  <c r="AF9" i="19" s="1"/>
  <c r="AZ27" i="9"/>
  <c r="BV10" i="19" s="1"/>
  <c r="CJ30" i="9"/>
  <c r="DF13" i="19" s="1"/>
  <c r="AP27" i="9"/>
  <c r="BL10" i="19" s="1"/>
  <c r="AF23" i="9"/>
  <c r="CB20" i="9"/>
  <c r="CE33" i="9"/>
  <c r="DA16" i="19" s="1"/>
  <c r="T32" i="9"/>
  <c r="AP15" i="19" s="1"/>
  <c r="BT27" i="9"/>
  <c r="CP10" i="19" s="1"/>
  <c r="CD32" i="9"/>
  <c r="CZ15" i="19" s="1"/>
  <c r="AZ30" i="9"/>
  <c r="BV13" i="19" s="1"/>
  <c r="CR27" i="9"/>
  <c r="DN10" i="19" s="1"/>
  <c r="AH28" i="9"/>
  <c r="BD11" i="19" s="1"/>
  <c r="BN30" i="9"/>
  <c r="CJ13" i="19" s="1"/>
  <c r="N30" i="9"/>
  <c r="AJ13" i="19" s="1"/>
  <c r="CN22" i="9"/>
  <c r="BN34" i="9"/>
  <c r="CJ17" i="19" s="1"/>
  <c r="BC22" i="9"/>
  <c r="AJ34" i="9"/>
  <c r="BF17" i="19" s="1"/>
  <c r="AB20" i="9"/>
  <c r="BY24" i="9"/>
  <c r="CU7" i="19" s="1"/>
  <c r="BD31" i="9"/>
  <c r="BZ14" i="19" s="1"/>
  <c r="BL32" i="9"/>
  <c r="CH15" i="19" s="1"/>
  <c r="O27" i="9"/>
  <c r="AK10" i="19" s="1"/>
  <c r="AC35" i="9"/>
  <c r="AY18" i="19" s="1"/>
  <c r="CP35" i="9"/>
  <c r="DL18" i="19" s="1"/>
  <c r="AE21" i="9"/>
  <c r="BA4" i="19" s="1"/>
  <c r="AQ34" i="9"/>
  <c r="BM17" i="19" s="1"/>
  <c r="V31" i="9"/>
  <c r="AR14" i="19" s="1"/>
  <c r="S26" i="9"/>
  <c r="AO9" i="19" s="1"/>
  <c r="CM26" i="9"/>
  <c r="DI9" i="19" s="1"/>
  <c r="Q32" i="9"/>
  <c r="AM15" i="19" s="1"/>
  <c r="BA20" i="9"/>
  <c r="AB25" i="9"/>
  <c r="AX8" i="19" s="1"/>
  <c r="W22" i="9"/>
  <c r="BW31" i="9"/>
  <c r="CS14" i="19" s="1"/>
  <c r="BO27" i="9"/>
  <c r="CK10" i="19" s="1"/>
  <c r="BV25" i="9"/>
  <c r="CR8" i="19" s="1"/>
  <c r="AP34" i="9"/>
  <c r="BL17" i="19" s="1"/>
  <c r="I21" i="9"/>
  <c r="CD27" i="9"/>
  <c r="CZ10" i="19" s="1"/>
  <c r="BC29" i="9"/>
  <c r="BY12" i="19" s="1"/>
  <c r="BA21" i="9"/>
  <c r="CA20" i="9"/>
  <c r="F29" i="9"/>
  <c r="AB12" i="19" s="1"/>
  <c r="S30" i="9"/>
  <c r="AO13" i="19" s="1"/>
  <c r="CL27" i="9"/>
  <c r="DH10" i="19" s="1"/>
  <c r="BL31" i="9"/>
  <c r="CH14" i="19" s="1"/>
  <c r="AA33" i="9"/>
  <c r="AW16" i="19" s="1"/>
  <c r="E28" i="9"/>
  <c r="AA11" i="19" s="1"/>
  <c r="BD27" i="9"/>
  <c r="BZ10" i="19" s="1"/>
  <c r="J27" i="9"/>
  <c r="AF10" i="19" s="1"/>
  <c r="BC21" i="9"/>
  <c r="CE31" i="9"/>
  <c r="DA14" i="19" s="1"/>
  <c r="CG35" i="9"/>
  <c r="DC18" i="19" s="1"/>
  <c r="BA31" i="9"/>
  <c r="BW14" i="19" s="1"/>
  <c r="AD27" i="9"/>
  <c r="AZ10" i="19" s="1"/>
  <c r="AV27" i="9"/>
  <c r="BR10" i="19" s="1"/>
  <c r="AQ30" i="9"/>
  <c r="BM13" i="19" s="1"/>
  <c r="BF28" i="9"/>
  <c r="CB11" i="19" s="1"/>
  <c r="H26" i="9"/>
  <c r="AD9" i="19" s="1"/>
  <c r="AI22" i="9"/>
  <c r="U30" i="9"/>
  <c r="AQ13" i="19" s="1"/>
  <c r="S35" i="9"/>
  <c r="AO18" i="19" s="1"/>
  <c r="AG30" i="9"/>
  <c r="BC13" i="19" s="1"/>
  <c r="AS22" i="9"/>
  <c r="K26" i="9"/>
  <c r="AG9" i="19" s="1"/>
  <c r="AV31" i="9"/>
  <c r="BR14" i="19" s="1"/>
  <c r="AX30" i="9"/>
  <c r="BT13" i="19" s="1"/>
  <c r="CJ33" i="9"/>
  <c r="DF16" i="19" s="1"/>
  <c r="BX27" i="9"/>
  <c r="CT10" i="19" s="1"/>
  <c r="AK32" i="9"/>
  <c r="BG15" i="19" s="1"/>
  <c r="BI23" i="9"/>
  <c r="AM22" i="9"/>
  <c r="Y34" i="9"/>
  <c r="AU17" i="19" s="1"/>
  <c r="BP28" i="9"/>
  <c r="CL11" i="19" s="1"/>
  <c r="BT35" i="9"/>
  <c r="CP18" i="19" s="1"/>
  <c r="BD35" i="9"/>
  <c r="BZ18" i="19" s="1"/>
  <c r="CG32" i="9"/>
  <c r="DC15" i="19" s="1"/>
  <c r="BZ26" i="9"/>
  <c r="CV9" i="19" s="1"/>
  <c r="BY22" i="9"/>
  <c r="AR22" i="9"/>
  <c r="BI27" i="9"/>
  <c r="CE10" i="19" s="1"/>
  <c r="AY21" i="9"/>
  <c r="G25" i="9"/>
  <c r="AC8" i="19" s="1"/>
  <c r="BK22" i="9"/>
  <c r="BX34" i="9"/>
  <c r="CT17" i="19" s="1"/>
  <c r="CR24" i="9"/>
  <c r="DN7" i="19" s="1"/>
  <c r="BN29" i="9"/>
  <c r="CJ12" i="19" s="1"/>
  <c r="BH25" i="9"/>
  <c r="CD8" i="19" s="1"/>
  <c r="BA35" i="9"/>
  <c r="BW18" i="19" s="1"/>
  <c r="BG26" i="9"/>
  <c r="CC9" i="19" s="1"/>
  <c r="Q23" i="9"/>
  <c r="CR32" i="9"/>
  <c r="DN15" i="19" s="1"/>
  <c r="BQ34" i="9"/>
  <c r="CM17" i="19" s="1"/>
  <c r="CC24" i="9"/>
  <c r="CY7" i="19" s="1"/>
  <c r="S34" i="9"/>
  <c r="AO17" i="19" s="1"/>
  <c r="L31" i="9"/>
  <c r="AH14" i="19" s="1"/>
  <c r="BK34" i="9"/>
  <c r="CG17" i="19" s="1"/>
  <c r="BT25" i="9"/>
  <c r="CP8" i="19" s="1"/>
  <c r="H27" i="9"/>
  <c r="AD10" i="19" s="1"/>
  <c r="BN27" i="9"/>
  <c r="CJ10" i="19" s="1"/>
  <c r="AM34" i="9"/>
  <c r="BI17" i="19" s="1"/>
  <c r="O29" i="9"/>
  <c r="AK12" i="19" s="1"/>
  <c r="BR20" i="9"/>
  <c r="F25" i="9"/>
  <c r="AB8" i="19" s="1"/>
  <c r="BZ34" i="9"/>
  <c r="CV17" i="19" s="1"/>
  <c r="CO29" i="9"/>
  <c r="DK12" i="19" s="1"/>
  <c r="L27" i="9"/>
  <c r="AH10" i="19" s="1"/>
  <c r="CK22" i="9"/>
  <c r="CK35" i="9"/>
  <c r="DG18" i="19" s="1"/>
  <c r="AK21" i="9"/>
  <c r="R33" i="9"/>
  <c r="AN16" i="19" s="1"/>
  <c r="AY30" i="9"/>
  <c r="BU13" i="19" s="1"/>
  <c r="AO23" i="9"/>
  <c r="CE25" i="9"/>
  <c r="DA8" i="19" s="1"/>
  <c r="CH22" i="9"/>
  <c r="CK34" i="9"/>
  <c r="DG17" i="19" s="1"/>
  <c r="AS32" i="9"/>
  <c r="BO15" i="19" s="1"/>
  <c r="S22" i="9"/>
  <c r="BG31" i="9"/>
  <c r="CC14" i="19" s="1"/>
  <c r="CH33" i="9"/>
  <c r="DD16" i="19" s="1"/>
  <c r="CI34" i="9"/>
  <c r="DE17" i="19" s="1"/>
  <c r="BJ29" i="9"/>
  <c r="CF12" i="19" s="1"/>
  <c r="Z26" i="9"/>
  <c r="AV9" i="19" s="1"/>
  <c r="AH26" i="9"/>
  <c r="BD9" i="19" s="1"/>
  <c r="BY27" i="9"/>
  <c r="CU10" i="19" s="1"/>
  <c r="CM34" i="9"/>
  <c r="DI17" i="19" s="1"/>
  <c r="CE21" i="9"/>
  <c r="BO23" i="9"/>
  <c r="W30" i="9"/>
  <c r="AS13" i="19" s="1"/>
  <c r="Y35" i="9"/>
  <c r="AU18" i="19" s="1"/>
  <c r="AU21" i="9"/>
  <c r="AO32" i="9"/>
  <c r="BK15" i="19" s="1"/>
  <c r="BB32" i="9"/>
  <c r="BX15" i="19" s="1"/>
  <c r="AO29" i="9"/>
  <c r="BK12" i="19" s="1"/>
  <c r="AZ20" i="9"/>
  <c r="M27" i="9"/>
  <c r="AI10" i="19" s="1"/>
  <c r="AF29" i="9"/>
  <c r="BB12" i="19" s="1"/>
  <c r="AL33" i="9"/>
  <c r="BH16" i="19" s="1"/>
  <c r="V33" i="9"/>
  <c r="AR16" i="19" s="1"/>
  <c r="L34" i="9"/>
  <c r="AH17" i="19" s="1"/>
  <c r="AF30" i="9"/>
  <c r="BB13" i="19" s="1"/>
  <c r="M35" i="9"/>
  <c r="AI18" i="19" s="1"/>
  <c r="O22" i="9"/>
  <c r="CF22" i="9"/>
  <c r="BF32" i="9"/>
  <c r="CB15" i="19" s="1"/>
  <c r="G27" i="9"/>
  <c r="AC10" i="19" s="1"/>
  <c r="BQ21" i="9"/>
  <c r="I25" i="9"/>
  <c r="AE8" i="19" s="1"/>
  <c r="CH26" i="9"/>
  <c r="DD9" i="19" s="1"/>
  <c r="CB30" i="9"/>
  <c r="CX13" i="19" s="1"/>
  <c r="AE28" i="9"/>
  <c r="BA11" i="19" s="1"/>
  <c r="BT28" i="9"/>
  <c r="CP11" i="19" s="1"/>
  <c r="CD22" i="9"/>
  <c r="AS34" i="9"/>
  <c r="BO17" i="19" s="1"/>
  <c r="BR33" i="9"/>
  <c r="CN16" i="19" s="1"/>
  <c r="BK27" i="9"/>
  <c r="CG10" i="19" s="1"/>
  <c r="BY21" i="9"/>
  <c r="I24" i="9"/>
  <c r="AE7" i="19" s="1"/>
  <c r="AA23" i="9"/>
  <c r="AV30" i="9"/>
  <c r="BR13" i="19" s="1"/>
  <c r="CP33" i="9"/>
  <c r="DL16" i="19" s="1"/>
  <c r="CP20" i="9"/>
  <c r="F34" i="9"/>
  <c r="AB17" i="19" s="1"/>
  <c r="AV28" i="9"/>
  <c r="BR11" i="19" s="1"/>
  <c r="CP30" i="9"/>
  <c r="DL13" i="19" s="1"/>
  <c r="BI35" i="9"/>
  <c r="CE18" i="19" s="1"/>
  <c r="CQ23" i="9"/>
  <c r="AN24" i="9"/>
  <c r="BJ7" i="19" s="1"/>
  <c r="CB26" i="9"/>
  <c r="CX9" i="19" s="1"/>
  <c r="J29" i="9"/>
  <c r="AF12" i="19" s="1"/>
  <c r="AC25" i="9"/>
  <c r="AY8" i="19" s="1"/>
  <c r="CM33" i="9"/>
  <c r="DI16" i="19" s="1"/>
  <c r="Y31" i="9"/>
  <c r="AU14" i="19" s="1"/>
  <c r="CL28" i="9"/>
  <c r="DH11" i="19" s="1"/>
  <c r="F27" i="9"/>
  <c r="AB10" i="19" s="1"/>
  <c r="BL26" i="9"/>
  <c r="CH9" i="19" s="1"/>
  <c r="AW22" i="9"/>
  <c r="G29" i="9"/>
  <c r="AC12" i="19" s="1"/>
  <c r="BR27" i="9"/>
  <c r="CN10" i="19" s="1"/>
  <c r="BS20" i="9"/>
  <c r="M32" i="9"/>
  <c r="AI15" i="19" s="1"/>
  <c r="AC31" i="9"/>
  <c r="AY14" i="19" s="1"/>
  <c r="CQ25" i="9"/>
  <c r="DM8" i="19" s="1"/>
  <c r="AL30" i="9"/>
  <c r="BH13" i="19" s="1"/>
  <c r="AH29" i="9"/>
  <c r="BD12" i="19" s="1"/>
  <c r="BR34" i="9"/>
  <c r="CN17" i="19" s="1"/>
  <c r="CI35" i="9"/>
  <c r="DE18" i="19" s="1"/>
  <c r="Q29" i="9"/>
  <c r="AM12" i="19" s="1"/>
  <c r="AP23" i="9"/>
  <c r="O20" i="9"/>
  <c r="AY23" i="9"/>
  <c r="AG26" i="9"/>
  <c r="BC9" i="19" s="1"/>
  <c r="BT31" i="9"/>
  <c r="CP14" i="19" s="1"/>
  <c r="AB34" i="9"/>
  <c r="AX17" i="19" s="1"/>
  <c r="BL28" i="9"/>
  <c r="CH11" i="19" s="1"/>
  <c r="BA33" i="9"/>
  <c r="BW16" i="19" s="1"/>
  <c r="BD21" i="9"/>
  <c r="BC30" i="9"/>
  <c r="BY13" i="19" s="1"/>
  <c r="AY32" i="9"/>
  <c r="BU15" i="19" s="1"/>
  <c r="AQ31" i="9"/>
  <c r="BM14" i="19" s="1"/>
  <c r="BD23" i="9"/>
  <c r="F32" i="9"/>
  <c r="AB15" i="19" s="1"/>
  <c r="CA23" i="9"/>
  <c r="BW25" i="9"/>
  <c r="CS8" i="19" s="1"/>
  <c r="BZ29" i="9"/>
  <c r="CV12" i="19" s="1"/>
  <c r="AE23" i="9"/>
  <c r="BA6" i="19" s="1"/>
  <c r="CC31" i="9"/>
  <c r="CY14" i="19" s="1"/>
  <c r="BY30" i="9"/>
  <c r="CU13" i="19" s="1"/>
  <c r="CH28" i="9"/>
  <c r="DD11" i="19" s="1"/>
  <c r="BE34" i="9"/>
  <c r="CA17" i="19" s="1"/>
  <c r="N23" i="9"/>
  <c r="AI34" i="9"/>
  <c r="BE17" i="19" s="1"/>
  <c r="BN32" i="9"/>
  <c r="CJ15" i="19" s="1"/>
  <c r="V35" i="9"/>
  <c r="AR18" i="19" s="1"/>
  <c r="AS33" i="9"/>
  <c r="BO16" i="19" s="1"/>
  <c r="F30" i="9"/>
  <c r="AB13" i="19" s="1"/>
  <c r="AU33" i="9"/>
  <c r="BQ16" i="19" s="1"/>
  <c r="BJ21" i="9"/>
  <c r="AD31" i="9"/>
  <c r="AZ14" i="19" s="1"/>
  <c r="CO25" i="9"/>
  <c r="DK8" i="19" s="1"/>
  <c r="BC34" i="9"/>
  <c r="BY17" i="19" s="1"/>
  <c r="BQ35" i="9"/>
  <c r="CM18" i="19" s="1"/>
  <c r="G33" i="9"/>
  <c r="AC16" i="19" s="1"/>
  <c r="T26" i="9"/>
  <c r="AP9" i="19" s="1"/>
  <c r="CL26" i="9"/>
  <c r="DH9" i="19" s="1"/>
  <c r="H28" i="9"/>
  <c r="AD11" i="19" s="1"/>
  <c r="BX30" i="9"/>
  <c r="CT13" i="19" s="1"/>
  <c r="BM27" i="9"/>
  <c r="CI10" i="19" s="1"/>
  <c r="T25" i="9"/>
  <c r="AP8" i="19" s="1"/>
  <c r="AP26" i="9"/>
  <c r="BL9" i="19" s="1"/>
  <c r="AL27" i="9"/>
  <c r="BH10" i="19" s="1"/>
  <c r="AF26" i="9"/>
  <c r="BB9" i="19" s="1"/>
  <c r="AH35" i="9"/>
  <c r="BD18" i="19" s="1"/>
  <c r="CM31" i="9"/>
  <c r="DI14" i="19" s="1"/>
  <c r="BL24" i="9"/>
  <c r="CH7" i="19" s="1"/>
  <c r="BF33" i="9"/>
  <c r="CB16" i="19" s="1"/>
  <c r="AJ32" i="9"/>
  <c r="BF15" i="19" s="1"/>
  <c r="AX21" i="9"/>
  <c r="Y28" i="9"/>
  <c r="AU11" i="19" s="1"/>
  <c r="CC22" i="9"/>
  <c r="BG35" i="9"/>
  <c r="CC18" i="19" s="1"/>
  <c r="CL31" i="9"/>
  <c r="DH14" i="19" s="1"/>
  <c r="BL30" i="9"/>
  <c r="CH13" i="19" s="1"/>
  <c r="P34" i="9"/>
  <c r="AL17" i="19" s="1"/>
  <c r="BG22" i="9"/>
  <c r="X32" i="9"/>
  <c r="AT15" i="19" s="1"/>
  <c r="CH20" i="9"/>
  <c r="BZ30" i="9"/>
  <c r="CV13" i="19" s="1"/>
  <c r="AX31" i="9"/>
  <c r="BT14" i="19" s="1"/>
  <c r="M25" i="9"/>
  <c r="AI8" i="19" s="1"/>
  <c r="AL21" i="9"/>
  <c r="BE23" i="9"/>
  <c r="AF34" i="9"/>
  <c r="BB17" i="19" s="1"/>
  <c r="AO28" i="9"/>
  <c r="BK11" i="19" s="1"/>
  <c r="T21" i="9"/>
  <c r="AA20" i="9"/>
  <c r="P28" i="9"/>
  <c r="AL11" i="19" s="1"/>
  <c r="BD33" i="9"/>
  <c r="BZ16" i="19" s="1"/>
  <c r="CK31" i="9"/>
  <c r="DG14" i="19" s="1"/>
  <c r="BJ26" i="9"/>
  <c r="CF9" i="19" s="1"/>
  <c r="AB35" i="9"/>
  <c r="AX18" i="19" s="1"/>
  <c r="BG33" i="9"/>
  <c r="CC16" i="19" s="1"/>
  <c r="T34" i="9"/>
  <c r="AP17" i="19" s="1"/>
  <c r="AJ33" i="9"/>
  <c r="BF16" i="19" s="1"/>
  <c r="CB32" i="9"/>
  <c r="CX15" i="19" s="1"/>
  <c r="CF21" i="9"/>
  <c r="CD31" i="9"/>
  <c r="CZ14" i="19" s="1"/>
  <c r="AD29" i="9"/>
  <c r="AZ12" i="19" s="1"/>
  <c r="BY32" i="9"/>
  <c r="CU15" i="19" s="1"/>
  <c r="W28" i="9"/>
  <c r="AS11" i="19" s="1"/>
  <c r="CA32" i="9"/>
  <c r="CW15" i="19" s="1"/>
  <c r="CA35" i="9"/>
  <c r="CW18" i="19" s="1"/>
  <c r="L30" i="9"/>
  <c r="AH13" i="19" s="1"/>
  <c r="P23" i="9"/>
  <c r="W26" i="9"/>
  <c r="AS9" i="19" s="1"/>
  <c r="K22" i="9"/>
  <c r="BM34" i="9"/>
  <c r="CI17" i="19" s="1"/>
  <c r="R31" i="9"/>
  <c r="AN14" i="19" s="1"/>
  <c r="O24" i="9"/>
  <c r="AK7" i="19" s="1"/>
  <c r="BA27" i="9"/>
  <c r="BW10" i="19" s="1"/>
  <c r="BW22" i="9"/>
  <c r="T30" i="9"/>
  <c r="AP13" i="19" s="1"/>
  <c r="F20" i="9"/>
  <c r="CC29" i="9"/>
  <c r="CY12" i="19" s="1"/>
  <c r="CE24" i="9"/>
  <c r="DA7" i="19" s="1"/>
  <c r="BU29" i="9"/>
  <c r="CQ12" i="19" s="1"/>
  <c r="V30" i="9"/>
  <c r="AR13" i="19" s="1"/>
  <c r="BX35" i="9"/>
  <c r="CT18" i="19" s="1"/>
  <c r="I31" i="9"/>
  <c r="AE14" i="19" s="1"/>
  <c r="Y22" i="9"/>
  <c r="H32" i="9"/>
  <c r="AD15" i="19" s="1"/>
  <c r="CN23" i="9"/>
  <c r="BQ32" i="9"/>
  <c r="CM15" i="19" s="1"/>
  <c r="BU27" i="9"/>
  <c r="CQ10" i="19" s="1"/>
  <c r="AL29" i="9"/>
  <c r="BH12" i="19" s="1"/>
  <c r="AT35" i="9"/>
  <c r="BP18" i="19" s="1"/>
  <c r="BH24" i="9"/>
  <c r="CD7" i="19" s="1"/>
  <c r="H34" i="9"/>
  <c r="AD17" i="19" s="1"/>
  <c r="BZ31" i="9"/>
  <c r="CV14" i="19" s="1"/>
  <c r="J24" i="9"/>
  <c r="AF7" i="19" s="1"/>
  <c r="BU33" i="9"/>
  <c r="CQ16" i="19" s="1"/>
  <c r="CJ31" i="9"/>
  <c r="DF14" i="19" s="1"/>
  <c r="N32" i="9"/>
  <c r="AJ15" i="19" s="1"/>
  <c r="T28" i="9"/>
  <c r="AP11" i="19" s="1"/>
  <c r="AO20" i="9"/>
  <c r="H21" i="9"/>
  <c r="X25" i="9"/>
  <c r="AT8" i="19" s="1"/>
  <c r="CA34" i="9"/>
  <c r="CW17" i="19" s="1"/>
  <c r="X34" i="9"/>
  <c r="AT17" i="19" s="1"/>
  <c r="AD35" i="9"/>
  <c r="AZ18" i="19" s="1"/>
  <c r="CJ23" i="9"/>
  <c r="AW34" i="9"/>
  <c r="BS17" i="19" s="1"/>
  <c r="E31" i="9"/>
  <c r="AA14" i="19" s="1"/>
  <c r="CJ34" i="9"/>
  <c r="DF17" i="19" s="1"/>
  <c r="BO31" i="9"/>
  <c r="CK14" i="19" s="1"/>
  <c r="M30" i="9"/>
  <c r="AI13" i="19" s="1"/>
  <c r="AU35" i="9"/>
  <c r="BQ18" i="19" s="1"/>
  <c r="V27" i="9"/>
  <c r="AR10" i="19" s="1"/>
  <c r="CQ20" i="9"/>
  <c r="CE27" i="9"/>
  <c r="DA10" i="19" s="1"/>
  <c r="CO20" i="9"/>
  <c r="CR33" i="9"/>
  <c r="DN16" i="19" s="1"/>
  <c r="CI30" i="9"/>
  <c r="DE13" i="19" s="1"/>
  <c r="CB27" i="9"/>
  <c r="CX10" i="19" s="1"/>
  <c r="CA24" i="9"/>
  <c r="CW7" i="19" s="1"/>
  <c r="BI34" i="9"/>
  <c r="CE17" i="19" s="1"/>
  <c r="BN23" i="9"/>
  <c r="AD24" i="9"/>
  <c r="AZ7" i="19" s="1"/>
  <c r="AF33" i="9"/>
  <c r="BB16" i="19" s="1"/>
  <c r="CE28" i="9"/>
  <c r="DA11" i="19" s="1"/>
  <c r="AC29" i="9"/>
  <c r="AY12" i="19" s="1"/>
  <c r="BX25" i="9"/>
  <c r="CT8" i="19" s="1"/>
  <c r="BJ28" i="9"/>
  <c r="CF11" i="19" s="1"/>
  <c r="Q21" i="9"/>
  <c r="L26" i="9"/>
  <c r="AH9" i="19" s="1"/>
  <c r="AZ21" i="9"/>
  <c r="AW23" i="9"/>
  <c r="CD35" i="9"/>
  <c r="CZ18" i="19" s="1"/>
  <c r="AT33" i="9"/>
  <c r="BP16" i="19" s="1"/>
  <c r="AG33" i="9"/>
  <c r="BC16" i="19" s="1"/>
  <c r="BG34" i="9"/>
  <c r="CC17" i="19" s="1"/>
  <c r="CF35" i="9"/>
  <c r="DB18" i="19" s="1"/>
  <c r="AK30" i="9"/>
  <c r="BG13" i="19" s="1"/>
  <c r="CD34" i="9"/>
  <c r="CZ17" i="19" s="1"/>
  <c r="E35" i="9"/>
  <c r="AA18" i="19" s="1"/>
  <c r="BM20" i="9"/>
  <c r="AW20" i="9"/>
  <c r="O25" i="9"/>
  <c r="AK8" i="19" s="1"/>
  <c r="AG23" i="9"/>
  <c r="CB25" i="9"/>
  <c r="CX8" i="19" s="1"/>
  <c r="E24" i="9"/>
  <c r="AA7" i="19" s="1"/>
  <c r="CD26" i="9"/>
  <c r="CZ9" i="19" s="1"/>
  <c r="K14" i="5"/>
  <c r="AI30" i="9"/>
  <c r="BE13" i="19" s="1"/>
  <c r="CQ34" i="9"/>
  <c r="DM17" i="19" s="1"/>
  <c r="L35" i="9"/>
  <c r="AH18" i="19" s="1"/>
  <c r="BM33" i="9"/>
  <c r="CI16" i="19" s="1"/>
  <c r="AC33" i="9"/>
  <c r="AY16" i="19" s="1"/>
  <c r="X28" i="9"/>
  <c r="AT11" i="19" s="1"/>
  <c r="BQ29" i="9"/>
  <c r="CM12" i="19" s="1"/>
  <c r="BM21" i="9"/>
  <c r="AD21" i="9"/>
  <c r="AZ4" i="19" s="1"/>
  <c r="AT20" i="9"/>
  <c r="BT34" i="9"/>
  <c r="CP17" i="19" s="1"/>
  <c r="CK28" i="9"/>
  <c r="DG11" i="19" s="1"/>
  <c r="AS21" i="9"/>
  <c r="AJ26" i="9"/>
  <c r="BF9" i="19" s="1"/>
  <c r="BV31" i="9"/>
  <c r="CR14" i="19" s="1"/>
  <c r="AN28" i="9"/>
  <c r="BJ11" i="19" s="1"/>
  <c r="AX24" i="9"/>
  <c r="BT7" i="19" s="1"/>
  <c r="V28" i="9"/>
  <c r="AR11" i="19" s="1"/>
  <c r="J33" i="9"/>
  <c r="AF16" i="19" s="1"/>
  <c r="S32" i="9"/>
  <c r="AO15" i="19" s="1"/>
  <c r="S24" i="9"/>
  <c r="AO7" i="19" s="1"/>
  <c r="Z25" i="9"/>
  <c r="AV8" i="19" s="1"/>
  <c r="BT22" i="9"/>
  <c r="BM23" i="9"/>
  <c r="CR29" i="9"/>
  <c r="DN12" i="19" s="1"/>
  <c r="CI22" i="9"/>
  <c r="CC30" i="9"/>
  <c r="CY13" i="19" s="1"/>
  <c r="T24" i="9"/>
  <c r="AP7" i="19" s="1"/>
  <c r="CP22" i="9"/>
  <c r="BH22" i="9"/>
  <c r="CN35" i="9"/>
  <c r="DJ18" i="19" s="1"/>
  <c r="J34" i="9"/>
  <c r="AF17" i="19" s="1"/>
  <c r="BZ28" i="9"/>
  <c r="CV11" i="19" s="1"/>
  <c r="AL22" i="9"/>
  <c r="J22" i="9"/>
  <c r="P31" i="9"/>
  <c r="AL14" i="19" s="1"/>
  <c r="AP31" i="9"/>
  <c r="BL14" i="19" s="1"/>
  <c r="J35" i="9"/>
  <c r="AF18" i="19" s="1"/>
  <c r="Y33" i="9"/>
  <c r="AU16" i="19" s="1"/>
  <c r="U21" i="9"/>
  <c r="K14" i="18"/>
  <c r="AP32" i="9"/>
  <c r="BL15" i="19" s="1"/>
  <c r="AO22" i="9"/>
  <c r="R30" i="9"/>
  <c r="AN13" i="19" s="1"/>
  <c r="BS29" i="9"/>
  <c r="CO12" i="19" s="1"/>
  <c r="E27" i="9"/>
  <c r="AA10" i="19" s="1"/>
  <c r="R20" i="9"/>
  <c r="O32" i="9"/>
  <c r="AK15" i="19" s="1"/>
  <c r="BQ20" i="9"/>
  <c r="AG22" i="9"/>
  <c r="CQ27" i="9"/>
  <c r="DM10" i="19" s="1"/>
  <c r="BR21" i="9"/>
  <c r="AA27" i="9"/>
  <c r="AW10" i="19" s="1"/>
  <c r="CG25" i="9"/>
  <c r="DC8" i="19" s="1"/>
  <c r="CN33" i="9"/>
  <c r="DJ16" i="19" s="1"/>
  <c r="BJ22" i="9"/>
  <c r="AZ29" i="9"/>
  <c r="BV12" i="19" s="1"/>
  <c r="AT34" i="9"/>
  <c r="BP17" i="19" s="1"/>
  <c r="AT27" i="9"/>
  <c r="BP10" i="19" s="1"/>
  <c r="BW20" i="9"/>
  <c r="BN28" i="9"/>
  <c r="CJ11" i="19" s="1"/>
  <c r="AI31" i="9"/>
  <c r="BE14" i="19" s="1"/>
  <c r="M23" i="9"/>
  <c r="AO34" i="9"/>
  <c r="BK17" i="19" s="1"/>
  <c r="CE34" i="9"/>
  <c r="DA17" i="19" s="1"/>
  <c r="K21" i="9"/>
  <c r="BD34" i="9"/>
  <c r="BZ17" i="19" s="1"/>
  <c r="BQ31" i="9"/>
  <c r="CM14" i="19" s="1"/>
  <c r="R35" i="9"/>
  <c r="AN18" i="19" s="1"/>
  <c r="BG23" i="9"/>
  <c r="AW29" i="9"/>
  <c r="BS12" i="19" s="1"/>
  <c r="F21" i="9"/>
  <c r="CD29" i="9"/>
  <c r="CZ12" i="19" s="1"/>
  <c r="AT29" i="9"/>
  <c r="BP12" i="19" s="1"/>
  <c r="E20" i="9"/>
  <c r="CJ32" i="9"/>
  <c r="DF15" i="19" s="1"/>
  <c r="AW28" i="9"/>
  <c r="BS11" i="19" s="1"/>
  <c r="AA28" i="9"/>
  <c r="AW11" i="19" s="1"/>
  <c r="AN23" i="9"/>
  <c r="AZ32" i="9"/>
  <c r="BV15" i="19" s="1"/>
  <c r="CB33" i="9"/>
  <c r="CX16" i="19" s="1"/>
  <c r="T23" i="9"/>
  <c r="CP21" i="9"/>
  <c r="BV32" i="9"/>
  <c r="CR15" i="19" s="1"/>
  <c r="BF22" i="9"/>
  <c r="H29" i="9"/>
  <c r="AD12" i="19" s="1"/>
  <c r="BR24" i="9"/>
  <c r="CN7" i="19" s="1"/>
  <c r="L25" i="9"/>
  <c r="AH8" i="19" s="1"/>
  <c r="BD32" i="9"/>
  <c r="BZ15" i="19" s="1"/>
  <c r="BV22" i="9"/>
  <c r="M26" i="9"/>
  <c r="AI9" i="19" s="1"/>
  <c r="BL23" i="9"/>
  <c r="AJ23" i="9"/>
  <c r="BA26" i="9"/>
  <c r="BW9" i="19" s="1"/>
  <c r="AN32" i="9"/>
  <c r="BJ15" i="19" s="1"/>
  <c r="CF34" i="9"/>
  <c r="DB17" i="19" s="1"/>
  <c r="BD30" i="9"/>
  <c r="BZ13" i="19" s="1"/>
  <c r="Q27" i="9"/>
  <c r="AM10" i="19" s="1"/>
  <c r="AZ22" i="9"/>
  <c r="W20" i="9"/>
  <c r="V24" i="9"/>
  <c r="AR7" i="19" s="1"/>
  <c r="BT32" i="9"/>
  <c r="CP15" i="19" s="1"/>
  <c r="AJ20" i="9"/>
  <c r="AL31" i="9"/>
  <c r="BH14" i="19" s="1"/>
  <c r="L32" i="9"/>
  <c r="AH15" i="19" s="1"/>
  <c r="AL20" i="9"/>
  <c r="AT22" i="9"/>
  <c r="W23" i="9"/>
  <c r="AS6" i="19" s="1"/>
  <c r="L20" i="9"/>
  <c r="BJ24" i="9"/>
  <c r="CF7" i="19" s="1"/>
  <c r="W27" i="9"/>
  <c r="AS10" i="19" s="1"/>
  <c r="BC26" i="9"/>
  <c r="BY9" i="19" s="1"/>
  <c r="X26" i="9"/>
  <c r="AT9" i="19" s="1"/>
  <c r="AR31" i="9"/>
  <c r="BN14" i="19" s="1"/>
  <c r="BB23" i="9"/>
  <c r="AE30" i="9"/>
  <c r="BA13" i="19" s="1"/>
  <c r="AS31" i="9"/>
  <c r="BO14" i="19" s="1"/>
  <c r="AU27" i="9"/>
  <c r="BQ10" i="19" s="1"/>
  <c r="CP28" i="9"/>
  <c r="DL11" i="19" s="1"/>
  <c r="BC33" i="9"/>
  <c r="BY16" i="19" s="1"/>
  <c r="BK31" i="9"/>
  <c r="CG14" i="19" s="1"/>
  <c r="BA22" i="9"/>
  <c r="CN32" i="9"/>
  <c r="DJ15" i="19" s="1"/>
  <c r="BO29" i="9"/>
  <c r="CK12" i="19" s="1"/>
  <c r="AC27" i="9"/>
  <c r="AY10" i="19" s="1"/>
  <c r="CQ35" i="9"/>
  <c r="DM18" i="19" s="1"/>
  <c r="X31" i="9"/>
  <c r="AT14" i="19" s="1"/>
  <c r="BM29" i="9"/>
  <c r="CI12" i="19" s="1"/>
  <c r="CJ25" i="9"/>
  <c r="DF8" i="19" s="1"/>
  <c r="R21" i="9"/>
  <c r="BS30" i="9"/>
  <c r="CO13" i="19" s="1"/>
  <c r="CM28" i="9"/>
  <c r="DI11" i="19" s="1"/>
  <c r="CO32" i="9"/>
  <c r="DK15" i="19" s="1"/>
  <c r="T31" i="9"/>
  <c r="AP14" i="19" s="1"/>
  <c r="BO30" i="9"/>
  <c r="CK13" i="19" s="1"/>
  <c r="O30" i="9"/>
  <c r="AK13" i="19" s="1"/>
  <c r="AN27" i="9"/>
  <c r="BJ10" i="19" s="1"/>
  <c r="BJ35" i="9"/>
  <c r="CF18" i="19" s="1"/>
  <c r="BV26" i="9"/>
  <c r="CR9" i="19" s="1"/>
  <c r="CO23" i="9"/>
  <c r="BO33" i="9"/>
  <c r="CK16" i="19" s="1"/>
  <c r="K32" i="9"/>
  <c r="AG15" i="19" s="1"/>
  <c r="BT29" i="9"/>
  <c r="CP12" i="19" s="1"/>
  <c r="AW31" i="9"/>
  <c r="BS14" i="19" s="1"/>
  <c r="U23" i="9"/>
  <c r="AQ6" i="19" s="1"/>
  <c r="Y32" i="9"/>
  <c r="AU15" i="19" s="1"/>
  <c r="AS28" i="9"/>
  <c r="BO11" i="19" s="1"/>
  <c r="Z23" i="9"/>
  <c r="AV6" i="19" s="1"/>
  <c r="I26" i="9"/>
  <c r="AE9" i="19" s="1"/>
  <c r="CI20" i="9"/>
  <c r="CL30" i="9"/>
  <c r="DH13" i="19" s="1"/>
  <c r="AO33" i="9"/>
  <c r="BK16" i="19" s="1"/>
  <c r="BW34" i="9"/>
  <c r="CS17" i="19" s="1"/>
  <c r="BW28" i="9"/>
  <c r="CS11" i="19" s="1"/>
  <c r="CQ21" i="9"/>
  <c r="BK28" i="9"/>
  <c r="CG11" i="19" s="1"/>
  <c r="CB22" i="9"/>
  <c r="CA30" i="9"/>
  <c r="CW13" i="19" s="1"/>
  <c r="K14" i="15"/>
  <c r="AZ25" i="9"/>
  <c r="BV8" i="19" s="1"/>
  <c r="CC25" i="9"/>
  <c r="CY8" i="19" s="1"/>
  <c r="BB35" i="9"/>
  <c r="BX18" i="19" s="1"/>
  <c r="AP35" i="9"/>
  <c r="BL18" i="19" s="1"/>
  <c r="H22" i="9"/>
  <c r="BO20" i="9"/>
  <c r="I27" i="9"/>
  <c r="AE10" i="19" s="1"/>
  <c r="M31" i="9"/>
  <c r="AI14" i="19" s="1"/>
  <c r="L22" i="9"/>
  <c r="AF25" i="9"/>
  <c r="BB8" i="19" s="1"/>
  <c r="AH31" i="9"/>
  <c r="BD14" i="19" s="1"/>
  <c r="Y25" i="9"/>
  <c r="AU8" i="19" s="1"/>
  <c r="CL25" i="9"/>
  <c r="DH8" i="19" s="1"/>
  <c r="S27" i="9"/>
  <c r="AO10" i="19" s="1"/>
  <c r="CP32" i="9"/>
  <c r="DL15" i="19" s="1"/>
  <c r="AJ21" i="9"/>
  <c r="CG29" i="9"/>
  <c r="DC12" i="19" s="1"/>
  <c r="AZ33" i="9"/>
  <c r="BV16" i="19" s="1"/>
  <c r="AN21" i="9"/>
  <c r="BG30" i="9"/>
  <c r="CC13" i="19" s="1"/>
  <c r="BZ25" i="9"/>
  <c r="CV8" i="19" s="1"/>
  <c r="BH23" i="9"/>
  <c r="Q25" i="9"/>
  <c r="AM8" i="19" s="1"/>
  <c r="F35" i="9"/>
  <c r="AB18" i="19" s="1"/>
  <c r="BP29" i="9"/>
  <c r="CL12" i="19" s="1"/>
  <c r="AW30" i="9"/>
  <c r="BS13" i="19" s="1"/>
  <c r="BA32" i="9"/>
  <c r="BW15" i="19" s="1"/>
  <c r="AR24" i="9"/>
  <c r="BN7" i="19" s="1"/>
  <c r="CE26" i="9"/>
  <c r="DA9" i="19" s="1"/>
  <c r="Z35" i="9"/>
  <c r="AV18" i="19" s="1"/>
  <c r="AQ21" i="9"/>
  <c r="T35" i="9"/>
  <c r="AP18" i="19" s="1"/>
  <c r="CC27" i="9"/>
  <c r="CY10" i="19" s="1"/>
  <c r="BD20" i="9"/>
  <c r="BG29" i="9"/>
  <c r="CC12" i="19" s="1"/>
  <c r="BI26" i="9"/>
  <c r="CE9" i="19" s="1"/>
  <c r="BC31" i="9"/>
  <c r="BY14" i="19" s="1"/>
  <c r="BU21" i="9"/>
  <c r="CQ4" i="19" s="1"/>
  <c r="AR27" i="9"/>
  <c r="BN10" i="19" s="1"/>
  <c r="BM32" i="9"/>
  <c r="CI15" i="19" s="1"/>
  <c r="M24" i="9"/>
  <c r="AI7" i="19" s="1"/>
  <c r="BP31" i="9"/>
  <c r="CL14" i="19" s="1"/>
  <c r="M20" i="9"/>
  <c r="AQ26" i="9"/>
  <c r="BM9" i="19" s="1"/>
  <c r="L33" i="9"/>
  <c r="AH16" i="19" s="1"/>
  <c r="BX20" i="9"/>
  <c r="AV24" i="9"/>
  <c r="BR7" i="19" s="1"/>
  <c r="AL23" i="9"/>
  <c r="AI35" i="9"/>
  <c r="BE18" i="19" s="1"/>
  <c r="BC23" i="9"/>
  <c r="CG30" i="9"/>
  <c r="DC13" i="19" s="1"/>
  <c r="P21" i="9"/>
  <c r="BS35" i="9"/>
  <c r="CO18" i="19" s="1"/>
  <c r="K31" i="9"/>
  <c r="AG14" i="19" s="1"/>
  <c r="CD23" i="9"/>
  <c r="AM35" i="9"/>
  <c r="BI18" i="19" s="1"/>
  <c r="N35" i="9"/>
  <c r="AJ18" i="19" s="1"/>
  <c r="BD24" i="9"/>
  <c r="BZ7" i="19" s="1"/>
  <c r="CL23" i="9"/>
  <c r="BO22" i="9"/>
  <c r="BN35" i="9"/>
  <c r="CJ18" i="19" s="1"/>
  <c r="AT30" i="9"/>
  <c r="BP13" i="19" s="1"/>
  <c r="I22" i="9"/>
  <c r="AC22" i="9"/>
  <c r="U27" i="9"/>
  <c r="AQ10" i="19" s="1"/>
  <c r="CH35" i="9"/>
  <c r="DD18" i="19" s="1"/>
  <c r="AJ24" i="9"/>
  <c r="BF7" i="19" s="1"/>
  <c r="AJ25" i="9"/>
  <c r="BF8" i="19" s="1"/>
  <c r="AA24" i="9"/>
  <c r="AW7" i="19" s="1"/>
  <c r="BZ23" i="9"/>
  <c r="CC34" i="9"/>
  <c r="CY17" i="19" s="1"/>
  <c r="E25" i="9"/>
  <c r="AA8" i="19" s="1"/>
  <c r="AL26" i="9"/>
  <c r="BH9" i="19" s="1"/>
  <c r="O35" i="9"/>
  <c r="AK18" i="19" s="1"/>
  <c r="CP23" i="9"/>
  <c r="AG28" i="9"/>
  <c r="BC11" i="19" s="1"/>
  <c r="BJ27" i="9"/>
  <c r="CF10" i="19" s="1"/>
  <c r="Z27" i="9"/>
  <c r="AV10" i="19" s="1"/>
  <c r="J30" i="9"/>
  <c r="AF13" i="19" s="1"/>
  <c r="AX35" i="9"/>
  <c r="BT18" i="19" s="1"/>
  <c r="CG26" i="9"/>
  <c r="DC9" i="19" s="1"/>
  <c r="BF20" i="9"/>
  <c r="L28" i="9"/>
  <c r="AH11" i="19" s="1"/>
  <c r="CM20" i="9"/>
  <c r="Q28" i="9"/>
  <c r="AM11" i="19" s="1"/>
  <c r="H30" i="9"/>
  <c r="AD13" i="19" s="1"/>
  <c r="AB33" i="9"/>
  <c r="AX16" i="19" s="1"/>
  <c r="BF23" i="9"/>
  <c r="AY29" i="9"/>
  <c r="BU12" i="19" s="1"/>
  <c r="BP20" i="9"/>
  <c r="CE35" i="9"/>
  <c r="DA18" i="19" s="1"/>
  <c r="M29" i="9"/>
  <c r="AI12" i="19" s="1"/>
  <c r="M34" i="9"/>
  <c r="AI17" i="19" s="1"/>
  <c r="CQ22" i="9"/>
  <c r="I34" i="9"/>
  <c r="AE17" i="19" s="1"/>
  <c r="AU25" i="9"/>
  <c r="BQ8" i="19" s="1"/>
  <c r="Y30" i="9"/>
  <c r="AU13" i="19" s="1"/>
  <c r="CN29" i="9"/>
  <c r="DJ12" i="19" s="1"/>
  <c r="CM29" i="9"/>
  <c r="DI12" i="19" s="1"/>
  <c r="BY29" i="9"/>
  <c r="CU12" i="19" s="1"/>
  <c r="BV24" i="9"/>
  <c r="CR7" i="19" s="1"/>
  <c r="AG35" i="9"/>
  <c r="BC18" i="19" s="1"/>
  <c r="AQ32" i="9"/>
  <c r="BM15" i="19" s="1"/>
  <c r="CR35" i="9"/>
  <c r="DN18" i="19" s="1"/>
  <c r="CH23" i="9"/>
  <c r="BI24" i="9"/>
  <c r="CE7" i="19" s="1"/>
  <c r="P26" i="9"/>
  <c r="AL9" i="19" s="1"/>
  <c r="BU24" i="9"/>
  <c r="CQ7" i="19" s="1"/>
  <c r="BK21" i="9"/>
  <c r="BB25" i="9"/>
  <c r="BX8" i="19" s="1"/>
  <c r="CE32" i="9"/>
  <c r="DA15" i="19" s="1"/>
  <c r="AB23" i="9"/>
  <c r="AL24" i="9"/>
  <c r="BH7" i="19" s="1"/>
  <c r="CQ26" i="9"/>
  <c r="DM9" i="19" s="1"/>
  <c r="BQ28" i="9"/>
  <c r="CM11" i="19" s="1"/>
  <c r="CK26" i="9"/>
  <c r="DG9" i="19" s="1"/>
  <c r="AM20" i="9"/>
  <c r="CO28" i="9"/>
  <c r="DK11" i="19" s="1"/>
  <c r="BU23" i="9"/>
  <c r="AF35" i="9"/>
  <c r="BB18" i="19" s="1"/>
  <c r="CF25" i="9"/>
  <c r="DB8" i="19" s="1"/>
  <c r="BW33" i="9"/>
  <c r="CS16" i="19" s="1"/>
  <c r="CN26" i="9"/>
  <c r="DJ9" i="19" s="1"/>
  <c r="Q35" i="9"/>
  <c r="AM18" i="19" s="1"/>
  <c r="CD28" i="9"/>
  <c r="CZ11" i="19" s="1"/>
  <c r="E33" i="9"/>
  <c r="AA16" i="19" s="1"/>
  <c r="AZ24" i="9"/>
  <c r="BV7" i="19" s="1"/>
  <c r="AO21" i="9"/>
  <c r="CK33" i="9"/>
  <c r="DG16" i="19" s="1"/>
  <c r="BG25" i="9"/>
  <c r="CC8" i="19" s="1"/>
  <c r="BJ30" i="9"/>
  <c r="CF13" i="19" s="1"/>
  <c r="CD24" i="9"/>
  <c r="CZ7" i="19" s="1"/>
  <c r="N24" i="9"/>
  <c r="AJ7" i="19" s="1"/>
  <c r="CH27" i="9"/>
  <c r="DD10" i="19" s="1"/>
  <c r="BS28" i="9"/>
  <c r="CO11" i="19" s="1"/>
  <c r="AR35" i="9"/>
  <c r="BN18" i="19" s="1"/>
  <c r="AZ26" i="9"/>
  <c r="BV9" i="19" s="1"/>
  <c r="AH21" i="9"/>
  <c r="BU26" i="9"/>
  <c r="CQ9" i="19" s="1"/>
  <c r="AW26" i="9"/>
  <c r="BS9" i="19" s="1"/>
  <c r="T29" i="9"/>
  <c r="AP12" i="19" s="1"/>
  <c r="N34" i="9"/>
  <c r="AJ17" i="19" s="1"/>
  <c r="F31" i="9"/>
  <c r="AB14" i="19" s="1"/>
  <c r="BV23" i="9"/>
  <c r="AC28" i="9"/>
  <c r="AY11" i="19" s="1"/>
  <c r="BM28" i="9"/>
  <c r="CI11" i="19" s="1"/>
  <c r="AD25" i="9"/>
  <c r="AZ8" i="19" s="1"/>
  <c r="AU22" i="9"/>
  <c r="AJ22" i="9"/>
  <c r="AT26" i="9"/>
  <c r="BP9" i="19" s="1"/>
  <c r="BH33" i="9"/>
  <c r="CD16" i="19" s="1"/>
  <c r="AR20" i="9"/>
  <c r="AN25" i="9"/>
  <c r="BJ8" i="19" s="1"/>
  <c r="AC24" i="9"/>
  <c r="AY7" i="19" s="1"/>
  <c r="H33" i="9"/>
  <c r="AD16" i="19" s="1"/>
  <c r="BG32" i="9"/>
  <c r="CC15" i="19" s="1"/>
  <c r="BD22" i="9"/>
  <c r="K23" i="9"/>
  <c r="G23" i="9"/>
  <c r="N28" i="9"/>
  <c r="AJ11" i="19" s="1"/>
  <c r="AY24" i="9"/>
  <c r="BU7" i="19" s="1"/>
  <c r="CO27" i="9"/>
  <c r="DK10" i="19" s="1"/>
  <c r="CP34" i="9"/>
  <c r="DL17" i="19" s="1"/>
  <c r="BK26" i="9"/>
  <c r="CG9" i="19" s="1"/>
  <c r="CL34" i="9"/>
  <c r="DH17" i="19" s="1"/>
  <c r="CQ33" i="9"/>
  <c r="DM16" i="19" s="1"/>
  <c r="CE23" i="9"/>
  <c r="AC30" i="9"/>
  <c r="AY13" i="19" s="1"/>
  <c r="BN24" i="9"/>
  <c r="CJ7" i="19" s="1"/>
  <c r="BX24" i="9"/>
  <c r="CT7" i="19" s="1"/>
  <c r="E30" i="9"/>
  <c r="AA13" i="19" s="1"/>
  <c r="BE26" i="9"/>
  <c r="CA9" i="19" s="1"/>
  <c r="V21" i="9"/>
  <c r="N26" i="9"/>
  <c r="AJ9" i="19" s="1"/>
  <c r="CO21" i="9"/>
  <c r="N29" i="9"/>
  <c r="AJ12" i="19" s="1"/>
  <c r="AB21" i="9"/>
  <c r="BW29" i="9"/>
  <c r="CS12" i="19" s="1"/>
  <c r="O34" i="9"/>
  <c r="AK17" i="19" s="1"/>
  <c r="BH35" i="9"/>
  <c r="CD18" i="19" s="1"/>
  <c r="BP32" i="9"/>
  <c r="CL15" i="19" s="1"/>
  <c r="AI29" i="9"/>
  <c r="BE12" i="19" s="1"/>
  <c r="AS25" i="9"/>
  <c r="BO8" i="19" s="1"/>
  <c r="AU26" i="9"/>
  <c r="BQ9" i="19" s="1"/>
  <c r="W21" i="9"/>
  <c r="N22" i="9"/>
  <c r="BL35" i="9"/>
  <c r="CH18" i="19" s="1"/>
  <c r="AM33" i="9"/>
  <c r="BI16" i="19" s="1"/>
  <c r="BX31" i="9"/>
  <c r="CT14" i="19" s="1"/>
  <c r="N27" i="9"/>
  <c r="AJ10" i="19" s="1"/>
  <c r="BY28" i="9"/>
  <c r="CU11" i="19" s="1"/>
  <c r="AI20" i="9"/>
  <c r="BJ23" i="9"/>
  <c r="BP33" i="9"/>
  <c r="CL16" i="19" s="1"/>
  <c r="AO35" i="9"/>
  <c r="BK18" i="19" s="1"/>
  <c r="BM35" i="9"/>
  <c r="CI18" i="19" s="1"/>
  <c r="E22" i="9"/>
  <c r="CA27" i="9"/>
  <c r="CW10" i="19" s="1"/>
  <c r="BG24" i="9"/>
  <c r="CC7" i="19" s="1"/>
  <c r="AE31" i="9"/>
  <c r="BA14" i="19" s="1"/>
  <c r="AV32" i="9"/>
  <c r="BR15" i="19" s="1"/>
  <c r="CN27" i="9"/>
  <c r="DJ10" i="19" s="1"/>
  <c r="N33" i="9"/>
  <c r="AJ16" i="19" s="1"/>
  <c r="AG29" i="9"/>
  <c r="BC12" i="19" s="1"/>
  <c r="BF35" i="9"/>
  <c r="CB18" i="19" s="1"/>
  <c r="CQ24" i="9"/>
  <c r="DM7" i="19" s="1"/>
  <c r="CO31" i="9"/>
  <c r="DK14" i="19" s="1"/>
  <c r="BN33" i="9"/>
  <c r="CJ16" i="19" s="1"/>
  <c r="BW26" i="9"/>
  <c r="CS9" i="19" s="1"/>
  <c r="U34" i="9"/>
  <c r="AQ17" i="19" s="1"/>
  <c r="CJ28" i="9"/>
  <c r="DF11" i="19" s="1"/>
  <c r="CR26" i="9"/>
  <c r="DN9" i="19" s="1"/>
  <c r="BE32" i="9"/>
  <c r="CA15" i="19" s="1"/>
  <c r="Q33" i="9"/>
  <c r="AM16" i="19" s="1"/>
  <c r="J25" i="9"/>
  <c r="AF8" i="19" s="1"/>
  <c r="AX27" i="9"/>
  <c r="BT10" i="19" s="1"/>
  <c r="E34" i="9"/>
  <c r="AA17" i="19" s="1"/>
  <c r="DV37" i="19"/>
  <c r="FM3" i="19"/>
  <c r="CE6" i="19"/>
  <c r="CI5" i="19"/>
  <c r="CF4" i="19"/>
  <c r="DA4" i="19"/>
  <c r="CI4" i="19"/>
  <c r="CF3" i="19"/>
  <c r="CE3" i="19"/>
  <c r="FN4" i="19"/>
  <c r="FN3" i="19"/>
  <c r="FF4" i="19"/>
  <c r="FM4" i="19"/>
  <c r="EV4" i="19"/>
  <c r="P8" i="9"/>
  <c r="P9" i="9"/>
  <c r="L8" i="9"/>
  <c r="L9" i="9"/>
  <c r="L10"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BI55" i="9"/>
  <c r="BC55" i="9"/>
  <c r="F134" i="14"/>
  <c r="G704" i="14"/>
  <c r="BR55" i="9"/>
  <c r="CM55" i="9"/>
  <c r="CA55" i="9"/>
  <c r="CD55" i="9"/>
  <c r="G1882" i="22"/>
  <c r="I248" i="14"/>
  <c r="J1692" i="21"/>
  <c r="G400" i="14"/>
  <c r="H628" i="14"/>
  <c r="BB55" i="9"/>
  <c r="BS55" i="9"/>
  <c r="BK55" i="9"/>
  <c r="AT55" i="9"/>
  <c r="I134" i="14"/>
  <c r="AF55" i="9"/>
  <c r="I172" i="15"/>
  <c r="AS55" i="9"/>
  <c r="I1882" i="22"/>
  <c r="M55" i="9"/>
  <c r="G55" i="9"/>
  <c r="G134" i="15"/>
  <c r="J286" i="14"/>
  <c r="AE55" i="9"/>
  <c r="J210" i="14"/>
  <c r="H514" i="14"/>
  <c r="J628" i="14"/>
  <c r="J134" i="14"/>
  <c r="BJ55" i="9"/>
  <c r="J248" i="14"/>
  <c r="BW55" i="9"/>
  <c r="F704" i="14"/>
  <c r="CE55" i="9"/>
  <c r="BH55" i="9"/>
  <c r="I400" i="14"/>
  <c r="AU55" i="9"/>
  <c r="G210" i="14"/>
  <c r="I134" i="15"/>
  <c r="V55" i="9"/>
  <c r="F286" i="14"/>
  <c r="F628" i="14"/>
  <c r="AV55" i="9"/>
  <c r="H362" i="14"/>
  <c r="I96" i="14"/>
  <c r="N55" i="9"/>
  <c r="J666" i="14"/>
  <c r="AQ55" i="9"/>
  <c r="I286" i="14"/>
  <c r="G628" i="14"/>
  <c r="CG55" i="9"/>
  <c r="F134" i="15"/>
  <c r="AP55" i="9"/>
  <c r="F1692" i="21"/>
  <c r="J514" i="14"/>
  <c r="F666" i="14"/>
  <c r="H666" i="14"/>
  <c r="G514" i="14"/>
  <c r="G666" i="14"/>
  <c r="AY55" i="9"/>
  <c r="BG55" i="9"/>
  <c r="BN55" i="9"/>
  <c r="AZ55" i="9"/>
  <c r="CQ55" i="9"/>
  <c r="AG55" i="9"/>
  <c r="G286" i="14"/>
  <c r="F248" i="14"/>
  <c r="CH55" i="9"/>
  <c r="BF55" i="9"/>
  <c r="AO55" i="9"/>
  <c r="BV55" i="9"/>
  <c r="I172" i="14"/>
  <c r="I210" i="14"/>
  <c r="F55" i="9"/>
  <c r="I324" i="14"/>
  <c r="G172" i="15"/>
  <c r="AC55" i="9"/>
  <c r="W55" i="9"/>
  <c r="CK55" i="9"/>
  <c r="AD55" i="9"/>
  <c r="CJ55" i="9"/>
  <c r="U55" i="9"/>
  <c r="H324" i="14"/>
  <c r="AL55" i="9"/>
  <c r="Y55" i="9"/>
  <c r="AB55" i="9"/>
  <c r="P55" i="9"/>
  <c r="AH55" i="9"/>
  <c r="H172" i="14"/>
  <c r="H248" i="14"/>
  <c r="H286" i="14"/>
  <c r="I628" i="14"/>
  <c r="H96" i="14"/>
  <c r="O55" i="9"/>
  <c r="AR55" i="9"/>
  <c r="CN55" i="9"/>
  <c r="I514" i="14"/>
  <c r="BY55" i="9"/>
  <c r="H210" i="14"/>
  <c r="J55" i="9"/>
  <c r="BM55" i="9"/>
  <c r="J134" i="15"/>
  <c r="I1692" i="21"/>
  <c r="BX55" i="9"/>
  <c r="BP55" i="9"/>
  <c r="G1692" i="21"/>
  <c r="I666" i="14"/>
  <c r="BU55" i="9"/>
  <c r="G172" i="14"/>
  <c r="CO55" i="9"/>
  <c r="R55" i="9"/>
  <c r="AX55" i="9"/>
  <c r="BD55" i="9"/>
  <c r="F514" i="14"/>
  <c r="AM55" i="9"/>
  <c r="Z55" i="9"/>
  <c r="J324" i="14"/>
  <c r="F96" i="14"/>
  <c r="F172" i="15"/>
  <c r="G134" i="14"/>
  <c r="G362" i="14"/>
  <c r="F172" i="14"/>
  <c r="K55" i="9"/>
  <c r="J172" i="14"/>
  <c r="AK55" i="9"/>
  <c r="H1692" i="21"/>
  <c r="H55" i="9"/>
  <c r="J96" i="14"/>
  <c r="H400" i="14"/>
  <c r="CP55" i="9"/>
  <c r="BQ55" i="9"/>
  <c r="J704" i="14"/>
  <c r="Q55" i="9"/>
  <c r="AJ55" i="9"/>
  <c r="CF55" i="9"/>
  <c r="J362" i="14"/>
  <c r="G96" i="14"/>
  <c r="F210" i="14"/>
  <c r="I704" i="14"/>
  <c r="CI55" i="9"/>
  <c r="BE55" i="9"/>
  <c r="AN55" i="9"/>
  <c r="H704" i="14"/>
  <c r="G324" i="14"/>
  <c r="CR55" i="9"/>
  <c r="CL55" i="9"/>
  <c r="BZ55" i="9"/>
  <c r="BO55" i="9"/>
  <c r="BA55" i="9"/>
  <c r="I362" i="14"/>
  <c r="E55" i="9"/>
  <c r="J172" i="15"/>
  <c r="H1882" i="22"/>
  <c r="CC55" i="9"/>
  <c r="BL55" i="9"/>
  <c r="AI55" i="9"/>
  <c r="T55" i="9"/>
  <c r="H134" i="14"/>
  <c r="CB55" i="9"/>
  <c r="AW55" i="9"/>
  <c r="AA55" i="9"/>
  <c r="F324" i="14"/>
  <c r="F362" i="14"/>
  <c r="J400" i="14"/>
  <c r="S55" i="9"/>
  <c r="G248" i="14"/>
  <c r="H172" i="15"/>
  <c r="L55" i="9"/>
  <c r="J1882" i="22"/>
  <c r="H134" i="15"/>
  <c r="X55" i="9"/>
  <c r="F400" i="14"/>
  <c r="F1882" i="22"/>
  <c r="BT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540" i="22"/>
  <c r="F1426" i="22"/>
  <c r="H970" i="22"/>
  <c r="J1540" i="22"/>
  <c r="I1426" i="22"/>
  <c r="H1654" i="21"/>
  <c r="J1426" i="22"/>
  <c r="I970" i="21"/>
  <c r="G1844" i="22"/>
  <c r="F1654" i="21"/>
  <c r="I1844" i="22"/>
  <c r="I1350" i="21"/>
  <c r="H1426" i="22"/>
  <c r="F1578" i="22"/>
  <c r="F1844" i="22"/>
  <c r="G1654" i="21"/>
  <c r="G1350" i="21"/>
  <c r="J1616" i="21"/>
  <c r="J1350" i="21"/>
  <c r="I1578" i="22"/>
  <c r="F1540" i="22"/>
  <c r="H1008" i="22"/>
  <c r="H1122" i="22"/>
  <c r="J1008" i="22"/>
  <c r="I1616" i="21"/>
  <c r="I1122" i="22"/>
  <c r="F1350" i="21"/>
  <c r="I1540" i="22"/>
  <c r="F1122" i="22"/>
  <c r="F1616" i="21"/>
  <c r="H970" i="21"/>
  <c r="I970" i="22"/>
  <c r="H1350" i="21"/>
  <c r="H1844" i="22"/>
  <c r="J1578" i="22"/>
  <c r="G970" i="21"/>
  <c r="G1578" i="22"/>
  <c r="G970" i="22"/>
  <c r="I1654" i="21"/>
  <c r="G1008" i="22"/>
  <c r="F970" i="21"/>
  <c r="J970" i="21"/>
  <c r="J1122" i="22"/>
  <c r="G1426" i="22"/>
  <c r="H1616" i="21"/>
  <c r="J1844" i="22"/>
  <c r="H1578" i="22"/>
  <c r="J1654" i="21"/>
  <c r="I1008" i="22"/>
  <c r="G1616" i="21"/>
  <c r="G1122" i="22"/>
  <c r="G1540" i="22"/>
  <c r="F970" i="22"/>
  <c r="F1008" i="22"/>
  <c r="J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248" i="21"/>
  <c r="J324" i="22"/>
  <c r="F1540" i="21"/>
  <c r="F1654" i="22"/>
  <c r="G704" i="22"/>
  <c r="F286" i="15"/>
  <c r="H1654" i="22"/>
  <c r="F666" i="21"/>
  <c r="H96" i="15"/>
  <c r="J96" i="15"/>
  <c r="G172" i="18"/>
  <c r="F1616" i="22"/>
  <c r="H1578" i="21"/>
  <c r="G324" i="22"/>
  <c r="H476" i="14"/>
  <c r="H400" i="22"/>
  <c r="G210" i="22"/>
  <c r="F1730" i="22"/>
  <c r="I856" i="21"/>
  <c r="J286" i="21"/>
  <c r="G210" i="5"/>
  <c r="J932" i="21"/>
  <c r="H590" i="14"/>
  <c r="F438" i="14"/>
  <c r="F1768" i="22"/>
  <c r="H58" i="21"/>
  <c r="I324" i="22"/>
  <c r="J1198" i="21"/>
  <c r="I628" i="21"/>
  <c r="J1654" i="22"/>
  <c r="I20" i="21"/>
  <c r="H1464" i="21"/>
  <c r="F1350" i="22"/>
  <c r="G58" i="22"/>
  <c r="I58" i="13"/>
  <c r="J438" i="14"/>
  <c r="G590" i="14"/>
  <c r="J96" i="22"/>
  <c r="G1350" i="22"/>
  <c r="H324" i="21"/>
  <c r="H856" i="21"/>
  <c r="J1464" i="22"/>
  <c r="J1540" i="21"/>
  <c r="H20" i="5"/>
  <c r="G1046" i="22"/>
  <c r="J134" i="5"/>
  <c r="F438" i="21"/>
  <c r="I286" i="21"/>
  <c r="G666" i="22"/>
  <c r="G96" i="18"/>
  <c r="J476" i="22"/>
  <c r="G172" i="5"/>
  <c r="I1806" i="22"/>
  <c r="H704" i="22"/>
  <c r="I590" i="14"/>
  <c r="J590" i="21"/>
  <c r="H476" i="21"/>
  <c r="H1160" i="22"/>
  <c r="G1046" i="21"/>
  <c r="H286" i="15"/>
  <c r="I172" i="5"/>
  <c r="I96" i="21"/>
  <c r="J552" i="14"/>
  <c r="I324" i="15"/>
  <c r="J1160" i="22"/>
  <c r="G1616" i="22"/>
  <c r="H1236" i="21"/>
  <c r="I1312" i="21"/>
  <c r="F58" i="5"/>
  <c r="G1084" i="22"/>
  <c r="J134" i="22"/>
  <c r="J1616" i="22"/>
  <c r="J1502" i="21"/>
  <c r="I1160" i="22"/>
  <c r="H438" i="21"/>
  <c r="J780" i="22"/>
  <c r="J1008" i="21"/>
  <c r="J666" i="21"/>
  <c r="I438" i="22"/>
  <c r="G20" i="18"/>
  <c r="I210" i="5"/>
  <c r="F20" i="18"/>
  <c r="F20" i="21"/>
  <c r="F58" i="15"/>
  <c r="H1768" i="22"/>
  <c r="H286" i="22"/>
  <c r="H704" i="21"/>
  <c r="J362" i="21"/>
  <c r="I210" i="22"/>
  <c r="I1464" i="22"/>
  <c r="J856" i="22"/>
  <c r="H818" i="22"/>
  <c r="I780" i="21"/>
  <c r="G894" i="22"/>
  <c r="F172" i="5"/>
  <c r="H134" i="5"/>
  <c r="J96" i="13"/>
  <c r="G58" i="21"/>
  <c r="G210" i="15"/>
  <c r="J704" i="21"/>
  <c r="J210" i="21"/>
  <c r="F704" i="22"/>
  <c r="H210" i="22"/>
  <c r="F134" i="18"/>
  <c r="F590" i="21"/>
  <c r="G818" i="22"/>
  <c r="J818" i="21"/>
  <c r="G134" i="18"/>
  <c r="J134" i="18"/>
  <c r="J932" i="22"/>
  <c r="H514" i="22"/>
  <c r="F552" i="21"/>
  <c r="J514" i="22"/>
  <c r="J1768" i="22"/>
  <c r="J894" i="21"/>
  <c r="G1464" i="21"/>
  <c r="H1198" i="21"/>
  <c r="I210" i="21"/>
  <c r="J1274" i="21"/>
  <c r="I96" i="5"/>
  <c r="H932" i="22"/>
  <c r="J286" i="15"/>
  <c r="G666" i="21"/>
  <c r="F20" i="22"/>
  <c r="F210" i="15"/>
  <c r="I1198" i="21"/>
  <c r="G96" i="22"/>
  <c r="J58" i="15"/>
  <c r="I96" i="18"/>
  <c r="I1350" i="22"/>
  <c r="J20" i="22"/>
  <c r="J20" i="13"/>
  <c r="G1160" i="21"/>
  <c r="H1312" i="21"/>
  <c r="H324" i="22"/>
  <c r="G1730" i="22"/>
  <c r="H1160" i="21"/>
  <c r="J324" i="15"/>
  <c r="J20" i="21"/>
  <c r="H552" i="14"/>
  <c r="I210" i="15"/>
  <c r="F666" i="22"/>
  <c r="G96" i="15"/>
  <c r="G1388" i="21"/>
  <c r="J1046" i="21"/>
  <c r="H1198" i="22"/>
  <c r="I58" i="22"/>
  <c r="H514" i="21"/>
  <c r="I932" i="22"/>
  <c r="J134" i="21"/>
  <c r="I704" i="22"/>
  <c r="G514" i="22"/>
  <c r="F1806" i="22"/>
  <c r="H590" i="21"/>
  <c r="H96" i="13"/>
  <c r="H742" i="21"/>
  <c r="I704" i="21"/>
  <c r="I96" i="15"/>
  <c r="G58" i="14"/>
  <c r="G1312" i="22"/>
  <c r="F628" i="22"/>
  <c r="F286" i="22"/>
  <c r="G20" i="22"/>
  <c r="H438" i="14"/>
  <c r="I514" i="21"/>
  <c r="G324" i="15"/>
  <c r="G590" i="21"/>
  <c r="G1198" i="21"/>
  <c r="H210" i="21"/>
  <c r="I1388" i="21"/>
  <c r="J1046" i="22"/>
  <c r="F286" i="21"/>
  <c r="J1274" i="22"/>
  <c r="F210" i="22"/>
  <c r="G96" i="5"/>
  <c r="G1160" i="22"/>
  <c r="H1046" i="22"/>
  <c r="I476" i="14"/>
  <c r="J666" i="22"/>
  <c r="F1084" i="21"/>
  <c r="J1692" i="22"/>
  <c r="I590" i="21"/>
  <c r="I1160" i="21"/>
  <c r="I58" i="5"/>
  <c r="H96" i="22"/>
  <c r="J172" i="22"/>
  <c r="I818" i="22"/>
  <c r="F248" i="22"/>
  <c r="F932" i="21"/>
  <c r="I20" i="18"/>
  <c r="J438" i="22"/>
  <c r="J780" i="21"/>
  <c r="I362" i="21"/>
  <c r="G932" i="22"/>
  <c r="F400" i="22"/>
  <c r="H1046" i="21"/>
  <c r="I1388" i="22"/>
  <c r="J704" i="22"/>
  <c r="G1274" i="22"/>
  <c r="F552" i="14"/>
  <c r="G780" i="22"/>
  <c r="I172" i="18"/>
  <c r="J1388" i="21"/>
  <c r="J476" i="14"/>
  <c r="H1540" i="21"/>
  <c r="I20" i="13"/>
  <c r="F400" i="21"/>
  <c r="F210" i="21"/>
  <c r="I666" i="22"/>
  <c r="H96" i="18"/>
  <c r="G1312" i="21"/>
  <c r="G96" i="13"/>
  <c r="I1008" i="21"/>
  <c r="I514" i="22"/>
  <c r="J58" i="14"/>
  <c r="F476" i="22"/>
  <c r="F438" i="22"/>
  <c r="G1768" i="22"/>
  <c r="I1464" i="21"/>
  <c r="I324" i="21"/>
  <c r="F856" i="21"/>
  <c r="H1464" i="22"/>
  <c r="G58" i="13"/>
  <c r="I172" i="22"/>
  <c r="H628" i="22"/>
  <c r="G248" i="22"/>
  <c r="I1122" i="21"/>
  <c r="G58" i="15"/>
  <c r="J1122" i="21"/>
  <c r="J894" i="22"/>
  <c r="J1084" i="21"/>
  <c r="J1236" i="22"/>
  <c r="F96" i="21"/>
  <c r="J1160" i="21"/>
  <c r="H552" i="22"/>
  <c r="G1388" i="22"/>
  <c r="I1046" i="22"/>
  <c r="H1502" i="21"/>
  <c r="I134" i="18"/>
  <c r="I96" i="22"/>
  <c r="F96" i="15"/>
  <c r="I134" i="21"/>
  <c r="F1426" i="21"/>
  <c r="H1274" i="22"/>
  <c r="I1236" i="22"/>
  <c r="F1502" i="21"/>
  <c r="G286" i="21"/>
  <c r="I58" i="18"/>
  <c r="I362" i="22"/>
  <c r="J1388" i="22"/>
  <c r="J58" i="18"/>
  <c r="J20" i="14"/>
  <c r="H1084" i="22"/>
  <c r="I1426" i="21"/>
  <c r="H1122" i="21"/>
  <c r="I552" i="21"/>
  <c r="F362" i="22"/>
  <c r="F134" i="22"/>
  <c r="I248" i="22"/>
  <c r="H666" i="21"/>
  <c r="J1350" i="22"/>
  <c r="I1312" i="22"/>
  <c r="F894" i="21"/>
  <c r="H742" i="22"/>
  <c r="J362" i="22"/>
  <c r="I58" i="21"/>
  <c r="F1274" i="22"/>
  <c r="I20" i="14"/>
  <c r="G742" i="21"/>
  <c r="H1236" i="22"/>
  <c r="F1502" i="22"/>
  <c r="G1198" i="22"/>
  <c r="J1236" i="21"/>
  <c r="J172" i="18"/>
  <c r="F856" i="22"/>
  <c r="H362" i="22"/>
  <c r="J58" i="21"/>
  <c r="G438" i="22"/>
  <c r="H210" i="15"/>
  <c r="F58" i="14"/>
  <c r="G628" i="22"/>
  <c r="G704" i="21"/>
  <c r="G856" i="21"/>
  <c r="H134" i="21"/>
  <c r="I1540" i="21"/>
  <c r="I1502" i="21"/>
  <c r="F96" i="13"/>
  <c r="F248" i="15"/>
  <c r="I894" i="22"/>
  <c r="J552" i="21"/>
  <c r="H248" i="22"/>
  <c r="F20" i="5"/>
  <c r="G286" i="15"/>
  <c r="F514" i="21"/>
  <c r="F1464" i="21"/>
  <c r="H1502" i="22"/>
  <c r="G58" i="18"/>
  <c r="F58" i="18"/>
  <c r="H400" i="21"/>
  <c r="F172" i="18"/>
  <c r="G172" i="22"/>
  <c r="I20" i="5"/>
  <c r="G286" i="22"/>
  <c r="I1502" i="22"/>
  <c r="H58" i="18"/>
  <c r="G1806" i="22"/>
  <c r="F1388" i="21"/>
  <c r="H1350" i="22"/>
  <c r="G628" i="21"/>
  <c r="I552" i="14"/>
  <c r="H286" i="21"/>
  <c r="I742" i="21"/>
  <c r="F96" i="22"/>
  <c r="F590" i="22"/>
  <c r="F1046" i="21"/>
  <c r="F1122" i="21"/>
  <c r="I856" i="22"/>
  <c r="H628" i="21"/>
  <c r="F1578" i="21"/>
  <c r="H1426" i="21"/>
  <c r="G20" i="5"/>
  <c r="G210" i="21"/>
  <c r="I894" i="21"/>
  <c r="F96" i="5"/>
  <c r="H20" i="21"/>
  <c r="G1274" i="21"/>
  <c r="H1084" i="21"/>
  <c r="H780" i="21"/>
  <c r="J856" i="21"/>
  <c r="F780" i="22"/>
  <c r="J96" i="21"/>
  <c r="J400" i="22"/>
  <c r="I628" i="22"/>
  <c r="J1312" i="22"/>
  <c r="G552" i="22"/>
  <c r="I1198" i="22"/>
  <c r="G1236" i="22"/>
  <c r="J476" i="21"/>
  <c r="H1008" i="21"/>
  <c r="H172" i="21"/>
  <c r="I932" i="21"/>
  <c r="H20" i="14"/>
  <c r="H248" i="15"/>
  <c r="H134" i="18"/>
  <c r="J248" i="21"/>
  <c r="G1502" i="22"/>
  <c r="H96" i="21"/>
  <c r="F742" i="22"/>
  <c r="G780" i="21"/>
  <c r="G856" i="22"/>
  <c r="F1692" i="22"/>
  <c r="J172" i="21"/>
  <c r="G20" i="14"/>
  <c r="H58" i="5"/>
  <c r="F552" i="22"/>
  <c r="I552" i="22"/>
  <c r="G514" i="21"/>
  <c r="J58" i="22"/>
  <c r="J20" i="18"/>
  <c r="H58" i="13"/>
  <c r="G1654" i="22"/>
  <c r="J286" i="22"/>
  <c r="I1730" i="22"/>
  <c r="I476" i="21"/>
  <c r="H172" i="22"/>
  <c r="G20" i="13"/>
  <c r="I172" i="21"/>
  <c r="I400" i="22"/>
  <c r="J1806" i="22"/>
  <c r="F818" i="22"/>
  <c r="F58" i="21"/>
  <c r="G476" i="14"/>
  <c r="F20" i="14"/>
  <c r="J58" i="5"/>
  <c r="G1008" i="21"/>
  <c r="F780" i="21"/>
  <c r="I286" i="22"/>
  <c r="F894" i="22"/>
  <c r="H894" i="22"/>
  <c r="F704" i="21"/>
  <c r="F1236" i="22"/>
  <c r="J1084" i="22"/>
  <c r="I1084" i="21"/>
  <c r="G476" i="22"/>
  <c r="F172" i="21"/>
  <c r="G58" i="5"/>
  <c r="I438" i="14"/>
  <c r="G362" i="21"/>
  <c r="I818" i="21"/>
  <c r="G134" i="21"/>
  <c r="H590" i="22"/>
  <c r="F20" i="15"/>
  <c r="I1274" i="22"/>
  <c r="H58" i="22"/>
  <c r="F96" i="18"/>
  <c r="I1046" i="21"/>
  <c r="F20" i="13"/>
  <c r="F172" i="22"/>
  <c r="F514" i="22"/>
  <c r="I742" i="22"/>
  <c r="H20" i="18"/>
  <c r="F134" i="21"/>
  <c r="G134" i="22"/>
  <c r="G1540" i="21"/>
  <c r="F1312" i="22"/>
  <c r="I58" i="14"/>
  <c r="F1160" i="22"/>
  <c r="J96" i="5"/>
  <c r="F210" i="5"/>
  <c r="J20" i="15"/>
  <c r="H172" i="18"/>
  <c r="F1198" i="21"/>
  <c r="I400" i="21"/>
  <c r="I1692" i="22"/>
  <c r="I1578" i="21"/>
  <c r="J324" i="21"/>
  <c r="G248" i="15"/>
  <c r="F818" i="21"/>
  <c r="F590" i="14"/>
  <c r="J400" i="21"/>
  <c r="H552" i="21"/>
  <c r="G400" i="21"/>
  <c r="H1388" i="22"/>
  <c r="H894" i="21"/>
  <c r="G590" i="22"/>
  <c r="H1806" i="22"/>
  <c r="J628" i="21"/>
  <c r="H666" i="22"/>
  <c r="H856" i="22"/>
  <c r="G96" i="21"/>
  <c r="J172" i="5"/>
  <c r="G552" i="14"/>
  <c r="I58" i="15"/>
  <c r="J210" i="22"/>
  <c r="I476" i="22"/>
  <c r="I134" i="22"/>
  <c r="H1388" i="21"/>
  <c r="J438" i="21"/>
  <c r="I248" i="15"/>
  <c r="F134" i="5"/>
  <c r="F476" i="21"/>
  <c r="F932" i="22"/>
  <c r="I1236" i="21"/>
  <c r="I248" i="21"/>
  <c r="G1692" i="22"/>
  <c r="H248" i="21"/>
  <c r="J1502" i="22"/>
  <c r="H438" i="22"/>
  <c r="H20" i="22"/>
  <c r="G248" i="21"/>
  <c r="F324" i="15"/>
  <c r="F1160" i="21"/>
  <c r="J20" i="5"/>
  <c r="G362" i="22"/>
  <c r="F362" i="21"/>
  <c r="H780" i="22"/>
  <c r="J96" i="18"/>
  <c r="H96" i="5"/>
  <c r="J742" i="22"/>
  <c r="F742" i="21"/>
  <c r="G1502" i="21"/>
  <c r="H20" i="13"/>
  <c r="J590" i="22"/>
  <c r="J552" i="22"/>
  <c r="I1084" i="22"/>
  <c r="H1274" i="21"/>
  <c r="F1008" i="21"/>
  <c r="H362" i="21"/>
  <c r="I666" i="21"/>
  <c r="H1730" i="22"/>
  <c r="G742" i="22"/>
  <c r="G20" i="21"/>
  <c r="G1426" i="21"/>
  <c r="G1122" i="21"/>
  <c r="F628" i="21"/>
  <c r="F1198" i="22"/>
  <c r="G1084" i="21"/>
  <c r="F1388" i="22"/>
  <c r="F1236" i="21"/>
  <c r="I1654" i="22"/>
  <c r="I20" i="15"/>
  <c r="I780" i="22"/>
  <c r="J1578" i="21"/>
  <c r="I134" i="5"/>
  <c r="G476" i="21"/>
  <c r="I1768" i="22"/>
  <c r="G894" i="21"/>
  <c r="F1464" i="22"/>
  <c r="G932" i="21"/>
  <c r="H20" i="15"/>
  <c r="H58" i="15"/>
  <c r="J58" i="13"/>
  <c r="I96" i="13"/>
  <c r="J248" i="22"/>
  <c r="J628" i="22"/>
  <c r="J514" i="21"/>
  <c r="G134" i="5"/>
  <c r="J210" i="15"/>
  <c r="F324" i="22"/>
  <c r="G400" i="22"/>
  <c r="G818" i="21"/>
  <c r="J1426" i="21"/>
  <c r="G438" i="21"/>
  <c r="J1464" i="21"/>
  <c r="I1616" i="22"/>
  <c r="F1046" i="22"/>
  <c r="H210" i="5"/>
  <c r="H134" i="22"/>
  <c r="G552" i="21"/>
  <c r="I590" i="22"/>
  <c r="H932" i="21"/>
  <c r="G1464" i="22"/>
  <c r="G172" i="21"/>
  <c r="H476" i="22"/>
  <c r="G324" i="21"/>
  <c r="J742" i="21"/>
  <c r="F58" i="22"/>
  <c r="I286" i="15"/>
  <c r="F1312" i="21"/>
  <c r="J590" i="14"/>
  <c r="H818" i="21"/>
  <c r="G1236" i="21"/>
  <c r="H172" i="5"/>
  <c r="J248" i="15"/>
  <c r="I438" i="21"/>
  <c r="J210" i="5"/>
  <c r="H324" i="15"/>
  <c r="I1274" i="21"/>
  <c r="F1084" i="22"/>
  <c r="H1312" i="22"/>
  <c r="J818" i="22"/>
  <c r="J1312" i="21"/>
  <c r="G1578" i="21"/>
  <c r="F324" i="21"/>
  <c r="H1692" i="22"/>
  <c r="F1274" i="21"/>
  <c r="J1730" i="22"/>
  <c r="H58" i="14"/>
  <c r="I20" i="22"/>
  <c r="H1616" i="22"/>
  <c r="G20" i="15"/>
  <c r="F476" i="14"/>
  <c r="F58" i="13"/>
  <c r="J1198" i="22"/>
  <c r="G438" i="14"/>
  <c r="G13" i="13" l="1"/>
  <c r="G14" i="14"/>
  <c r="G12" i="13"/>
  <c r="K13" i="14"/>
  <c r="G13" i="14"/>
  <c r="K12" i="15"/>
  <c r="K13" i="13"/>
  <c r="G12" i="5"/>
  <c r="G12" i="18"/>
  <c r="G14" i="13"/>
  <c r="G12" i="22"/>
  <c r="K12" i="22"/>
  <c r="G14" i="18"/>
  <c r="K13" i="21"/>
  <c r="K12" i="5"/>
  <c r="K13" i="22"/>
  <c r="K12" i="21"/>
  <c r="G12" i="21"/>
  <c r="K12" i="18"/>
  <c r="K12" i="13"/>
  <c r="G13" i="18"/>
  <c r="G13" i="22"/>
  <c r="G13" i="15"/>
  <c r="G12" i="14"/>
  <c r="G14" i="22"/>
  <c r="K13" i="18"/>
  <c r="G14" i="5"/>
  <c r="G14" i="21"/>
  <c r="G14" i="15"/>
  <c r="K13" i="15"/>
  <c r="K13" i="5"/>
  <c r="G13" i="5"/>
  <c r="G12" i="15"/>
  <c r="K12" i="14"/>
  <c r="G13" i="21"/>
  <c r="K15" i="18" l="1"/>
  <c r="K15" i="14"/>
  <c r="G15" i="14"/>
  <c r="G15" i="5"/>
  <c r="K15" i="5"/>
  <c r="K15" i="15"/>
  <c r="K15" i="13"/>
  <c r="K15" i="22"/>
  <c r="G15" i="22"/>
  <c r="G15" i="13"/>
  <c r="G15" i="21"/>
  <c r="G15" i="15"/>
  <c r="K15" i="21"/>
  <c r="G15" i="18"/>
  <c r="L12" i="14" l="1"/>
  <c r="H12" i="5"/>
  <c r="L14" i="14"/>
  <c r="L14" i="5"/>
  <c r="H14" i="14"/>
  <c r="L12" i="5"/>
  <c r="H13" i="5"/>
  <c r="L13" i="5"/>
  <c r="H13" i="14"/>
  <c r="H12" i="14"/>
  <c r="H14" i="5"/>
  <c r="L13" i="14"/>
  <c r="H14" i="18"/>
  <c r="H12" i="18"/>
  <c r="H13" i="18"/>
  <c r="L12" i="18"/>
  <c r="L14" i="18"/>
  <c r="L13" i="18"/>
  <c r="H13" i="15"/>
  <c r="L14" i="15"/>
  <c r="H14" i="15"/>
  <c r="L12" i="15"/>
  <c r="L13" i="15"/>
  <c r="H12" i="15"/>
  <c r="L13" i="13"/>
  <c r="H13" i="13"/>
  <c r="L12" i="13"/>
  <c r="L14" i="13"/>
  <c r="H12" i="13"/>
  <c r="H14" i="13"/>
  <c r="H12" i="22"/>
  <c r="L12" i="22"/>
  <c r="L14" i="22"/>
  <c r="H13" i="22"/>
  <c r="H14" i="22"/>
  <c r="L13" i="22"/>
  <c r="H13" i="21"/>
  <c r="H14" i="21"/>
  <c r="L14" i="21"/>
  <c r="L12" i="21"/>
  <c r="H12" i="21"/>
  <c r="L13" i="21"/>
  <c r="L15" i="14" l="1"/>
  <c r="H15" i="14"/>
  <c r="L15" i="5"/>
  <c r="H15" i="5"/>
  <c r="L15" i="13"/>
  <c r="H15" i="21"/>
  <c r="L15" i="22"/>
  <c r="L15" i="21"/>
  <c r="H15" i="15"/>
  <c r="H15" i="22"/>
  <c r="L15" i="15"/>
  <c r="H15" i="13"/>
  <c r="H15" i="18"/>
  <c r="L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31" authorId="1" shapeId="0" xr:uid="{796DE414-70A4-4DFE-BBC9-1E8C97631C2E}">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r>
          <rPr>
            <sz val="9"/>
            <color indexed="81"/>
            <rFont val="Tahoma"/>
            <family val="2"/>
          </rPr>
          <t xml:space="preserve">
</t>
        </r>
      </text>
    </comment>
    <comment ref="C33" authorId="1" shapeId="0" xr:uid="{4180C7C8-B198-4FA5-96B9-C097BE473CC6}">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<sst xmlns="http://schemas.openxmlformats.org/spreadsheetml/2006/main" count="3705" uniqueCount="533">
  <si>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</si>
  <si>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</si>
  <si>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</si>
  <si>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</si>
  <si>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</si>
  <si>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</si>
  <si>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</si>
  <si>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</si>
  <si>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</si>
  <si>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</si>
  <si>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</si>
  <si>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</si>
  <si>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</si>
  <si>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</si>
  <si>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</si>
  <si>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</si>
  <si>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</si>
  <si>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</si>
  <si>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</si>
  <si>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</si>
  <si>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</si>
  <si>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</si>
  <si>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</si>
  <si>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</si>
  <si>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</si>
  <si>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</si>
  <si>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</si>
  <si>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</si>
  <si>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</si>
  <si>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</si>
  <si>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</si>
  <si>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</si>
  <si>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</si>
  <si>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</si>
  <si>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</si>
  <si>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</si>
  <si>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</si>
  <si>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</si>
  <si>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</si>
  <si>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</si>
  <si>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</si>
  <si>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</si>
  <si>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</si>
  <si>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</si>
  <si>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</si>
  <si>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</si>
  <si>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</si>
  <si>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</si>
  <si>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</si>
  <si>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</si>
  <si>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</si>
  <si>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</si>
  <si>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</si>
  <si>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</si>
  <si>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</si>
  <si>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</si>
  <si>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</si>
  <si>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</si>
  <si>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</si>
  <si>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</si>
  <si>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</si>
  <si>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</si>
  <si>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</si>
  <si>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</si>
  <si>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</si>
  <si>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</si>
  <si>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</si>
  <si>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</si>
  <si>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</si>
  <si>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</si>
  <si>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</si>
  <si>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</si>
  <si>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</si>
  <si>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</si>
  <si>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</si>
  <si>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</si>
  <si>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</si>
  <si>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</si>
  <si>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</si>
  <si>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</si>
  <si>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</si>
  <si>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</si>
  <si>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</si>
  <si>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</si>
  <si>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</si>
  <si>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</si>
  <si>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</si>
  <si>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</si>
  <si>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</si>
  <si>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</si>
  <si>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</si>
  <si>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</si>
  <si>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</si>
  <si>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</si>
  <si>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</si>
  <si>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</si>
  <si>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</si>
  <si>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</si>
  <si>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</si>
  <si>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</si>
  <si>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</si>
  <si>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</si>
  <si>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</si>
  <si>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</si>
  <si>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</si>
  <si>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</si>
  <si>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</si>
  <si>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</si>
  <si>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</si>
  <si>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</si>
  <si>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</si>
  <si>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</si>
  <si>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</si>
  <si>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</si>
  <si>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</si>
  <si>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</si>
  <si>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</si>
  <si>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</si>
  <si>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</si>
  <si>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</si>
  <si>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</si>
  <si>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</si>
  <si>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</si>
  <si>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</si>
  <si>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</si>
  <si>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</si>
  <si>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</si>
  <si>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</si>
  <si>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</si>
  <si>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</si>
  <si>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</si>
  <si>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</si>
  <si>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</si>
  <si>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</si>
  <si>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</si>
  <si>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</si>
  <si>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</si>
  <si>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</si>
  <si>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</si>
  <si>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</si>
  <si>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</si>
  <si>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</si>
  <si>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</si>
  <si>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</si>
  <si>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</si>
  <si>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</si>
  <si>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</si>
  <si>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</si>
  <si>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</si>
  <si>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</si>
  <si>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</si>
  <si>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</si>
  <si>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</si>
  <si>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</si>
  <si>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</si>
  <si>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</si>
  <si>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</si>
  <si>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</si>
  <si>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</si>
  <si>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</si>
  <si>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</si>
  <si>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</si>
  <si>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</si>
  <si>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</si>
  <si>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</si>
  <si>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</si>
  <si>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</si>
  <si>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</si>
  <si>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</si>
  <si>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</si>
  <si>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</si>
  <si>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</si>
  <si>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</si>
  <si>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</si>
  <si>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</si>
  <si>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</si>
  <si>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</si>
  <si>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</si>
  <si>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</si>
  <si>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</si>
  <si>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</si>
  <si>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</si>
  <si>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</si>
  <si>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</si>
  <si>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</si>
  <si>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</si>
  <si>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</si>
  <si>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</si>
  <si>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</si>
  <si>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</si>
  <si>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</si>
  <si>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</si>
  <si>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</si>
  <si>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</si>
  <si>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</si>
  <si>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</si>
  <si>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</si>
  <si>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</si>
  <si>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</si>
  <si>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</si>
  <si>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</si>
  <si>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</si>
  <si>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</si>
  <si>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</si>
  <si>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</si>
  <si>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</si>
  <si>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</si>
  <si>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</si>
  <si>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</si>
  <si>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</si>
  <si>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</si>
  <si>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</si>
  <si>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</si>
  <si>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</si>
  <si>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</si>
  <si>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</si>
  <si>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</si>
  <si>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</si>
  <si>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</si>
  <si>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</si>
  <si>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</si>
  <si>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</si>
  <si>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</si>
  <si>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</si>
  <si>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</si>
  <si>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</si>
  <si>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</si>
  <si>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</si>
  <si>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</si>
  <si>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</si>
  <si>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</si>
  <si>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</si>
  <si>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</si>
  <si>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</si>
  <si>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</si>
  <si>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</si>
  <si>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</si>
  <si>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</si>
  <si>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</si>
  <si>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</si>
  <si>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</si>
  <si>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</si>
  <si>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</si>
  <si>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</si>
  <si>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</si>
  <si>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</si>
  <si>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</si>
  <si>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</si>
  <si>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</si>
  <si>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</si>
  <si>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</si>
  <si>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</si>
  <si>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</si>
  <si>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</si>
  <si>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</si>
  <si>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</si>
  <si>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</si>
  <si>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</si>
  <si>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</si>
  <si>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</si>
  <si>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</si>
  <si>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</si>
  <si>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</si>
  <si>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</si>
  <si>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</si>
  <si>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</si>
  <si>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</si>
  <si>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</si>
  <si>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</si>
  <si>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</si>
  <si>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</si>
  <si>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</si>
  <si>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</si>
  <si>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</si>
  <si>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</si>
  <si>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</si>
  <si>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</si>
  <si>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</si>
  <si>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</si>
  <si>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</si>
  <si>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</si>
  <si>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</si>
  <si>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</si>
  <si>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</si>
  <si>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</si>
  <si>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</si>
  <si>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</si>
  <si>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</si>
  <si>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</si>
  <si>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</si>
  <si>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</si>
  <si>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</si>
  <si>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</si>
  <si>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</si>
  <si>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</si>
  <si>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</si>
  <si>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</si>
  <si>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</si>
  <si>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</si>
  <si>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</si>
  <si>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</si>
  <si>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</si>
  <si>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</si>
  <si>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</si>
  <si>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</si>
  <si>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</si>
  <si>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</si>
  <si>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</si>
  <si>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</si>
  <si>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</si>
  <si>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</si>
  <si>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</si>
  <si>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</si>
  <si>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</si>
  <si>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</si>
  <si>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</si>
  <si>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</si>
  <si>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</si>
  <si>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</si>
  <si>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</si>
  <si>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</si>
  <si>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</si>
  <si>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</si>
  <si>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</si>
  <si>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</si>
  <si>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</si>
  <si>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</si>
  <si>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</si>
  <si>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</si>
  <si>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</si>
  <si>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</si>
  <si>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</si>
  <si>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</si>
  <si>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</si>
  <si>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</si>
  <si>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</si>
  <si>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</si>
  <si>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</si>
  <si>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</si>
  <si>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</si>
  <si>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</si>
  <si>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</si>
  <si>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</si>
  <si>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</si>
  <si>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</si>
  <si>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</si>
  <si>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</si>
  <si>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</si>
  <si>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</si>
  <si>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</si>
  <si>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</si>
  <si>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</si>
  <si>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</si>
  <si>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</si>
  <si>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</si>
  <si>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</si>
  <si>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</si>
  <si>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</si>
  <si>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</si>
  <si>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</si>
  <si>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</si>
  <si>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</si>
  <si>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</si>
  <si>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</si>
  <si>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</si>
  <si>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</si>
  <si>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</si>
  <si>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</si>
  <si>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</si>
  <si>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</si>
  <si>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</si>
  <si>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</si>
  <si>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</si>
  <si>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</si>
  <si>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</si>
  <si>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</si>
  <si>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</si>
  <si>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</si>
  <si>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</si>
  <si>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</si>
  <si>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</si>
  <si>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</si>
  <si>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</si>
  <si>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</si>
  <si>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</si>
  <si>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</si>
  <si>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</si>
  <si>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</si>
  <si>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</si>
  <si>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</si>
  <si>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</si>
  <si>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</si>
  <si>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</si>
  <si>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</si>
  <si>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</si>
  <si>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</si>
  <si>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</si>
  <si>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</si>
  <si>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</si>
  <si>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</si>
  <si>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</si>
  <si>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</si>
  <si>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</si>
  <si>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</si>
  <si>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</si>
  <si>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</si>
  <si>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</si>
  <si>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</si>
  <si>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</si>
  <si>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</si>
  <si>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</si>
  <si>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</si>
  <si>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</si>
  <si>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</si>
  <si>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</si>
  <si>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</si>
  <si>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</si>
  <si>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</si>
  <si>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</si>
  <si>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</si>
  <si>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</si>
  <si>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</si>
  <si>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</si>
  <si>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</si>
  <si>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</si>
  <si>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</si>
  <si>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</si>
  <si>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</si>
  <si>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</si>
  <si>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</si>
  <si>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</si>
  <si>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</si>
  <si>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</si>
  <si>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</si>
  <si>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</si>
  <si>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</si>
  <si>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</si>
  <si>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</si>
  <si>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</si>
  <si>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</si>
  <si>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</si>
  <si>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</si>
  <si>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</si>
  <si>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</si>
  <si>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</si>
  <si>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</si>
  <si>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</si>
  <si>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</si>
  <si>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</si>
  <si>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</si>
  <si>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</si>
  <si>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</si>
  <si>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</si>
  <si>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</si>
  <si>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</si>
  <si>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</si>
  <si>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</si>
  <si>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</si>
  <si>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</si>
  <si>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</si>
  <si>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</si>
  <si>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</si>
  <si>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</si>
  <si>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</si>
  <si>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</si>
  <si>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</si>
  <si>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</si>
  <si>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</si>
  <si>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</si>
  <si>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</si>
  <si>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</si>
  <si>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</si>
  <si>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</si>
  <si>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</si>
  <si>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</si>
  <si>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</si>
  <si>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</si>
  <si>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</si>
  <si>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</si>
  <si>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</si>
  <si>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</si>
  <si>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Página Web</t>
  </si>
  <si>
    <t>Home</t>
  </si>
  <si>
    <t>Aviso legal</t>
  </si>
  <si>
    <t>https://participa.madrid.org/</t>
  </si>
  <si>
    <t>https://participa.madrid.org/grupos-parlamentarios</t>
  </si>
  <si>
    <t>https://participa.madrid.org/participacion-ciudadana</t>
  </si>
  <si>
    <t>https://participa.madrid.org/condiciones-uso</t>
  </si>
  <si>
    <t>https://participa.madrid.org/aviso-legal-privacidad</t>
  </si>
  <si>
    <t>https://participa.madrid.org/content/proyecto-acuerdo-consejo-gobierno-se-aprueban-las-normas-reguladoras-se-establece</t>
  </si>
  <si>
    <t>https://participa.madrid.org/content/proyecto-orden-se-aprueban-bases-reguladoras-concesion-ayudas-economicas-pago-unico-para</t>
  </si>
  <si>
    <t>https://participa.madrid.org/content/consulta-publica-sobre-proyecto-se-establecen-las-bases-reguladoras-las-ayudas-municipios</t>
  </si>
  <si>
    <t>https://participa.madrid.org/content/proyecto-orden-se-derogan-las-ordenes-5591997-5601997-11022003-10851998-6502004-2222014</t>
  </si>
  <si>
    <t>https://participa.madrid.org/content/proyecto-decreto-sobre-ordenacion-regulacion-artesania-alimentaria-los-alimentos-montana</t>
  </si>
  <si>
    <t>https://participa.madrid.org/content/proyecto-orden-se-desarrolla-real-decreto-88822-18-octubre-se-establece-procedimiento-para-0</t>
  </si>
  <si>
    <t>https://participa.madrid.org/content/proyecto-decreto-regula-desempeno-reconocimiento-los-funcionarios-los-cuerpos-catedraticos</t>
  </si>
  <si>
    <t>https://participa.madrid.org/content/proyecto-orden-se-establecen-las-bases-reguladoras-las-ayudas-para-realizacion-doctorados</t>
  </si>
  <si>
    <t>https://participa.madrid.org/content/proyecto-decreto-se-regula-procedimiento-para-seleccion-renovacion-consolidacion-complemento</t>
  </si>
  <si>
    <t>https://participa.madrid.org/content/proyecto-orden-consejeria-familia-juventud-politica-social-se-regula-concesion-plazas-los-0</t>
  </si>
  <si>
    <t>https://participa.madrid.org/content/proyecto-orden-se-regula-los-requisitos-utilizacion-aridos-reciclados-procedentes</t>
  </si>
  <si>
    <t>Se analizan las páginas del dominio https://participa.madrid.org/</t>
  </si>
  <si>
    <t>Proporcionar información sobre opiniones y aportaciones de los ciudadanos sobre las propuestas del gobierno, sus proyectos normativos, etc</t>
  </si>
  <si>
    <t>Grupos parlamentarios</t>
  </si>
  <si>
    <t>Participación ciudadana</t>
  </si>
  <si>
    <t>Condiciones de uso</t>
  </si>
  <si>
    <t>Acuerdo consejo</t>
  </si>
  <si>
    <t>Derogación órdenes</t>
  </si>
  <si>
    <t>Regula desempeño</t>
  </si>
  <si>
    <t>Doctorados</t>
  </si>
  <si>
    <t>Complemento</t>
  </si>
  <si>
    <t>Concesión plazas</t>
  </si>
  <si>
    <t>Áridos reciclados</t>
  </si>
  <si>
    <t>Ayudas económicas</t>
  </si>
  <si>
    <t>Ayudas municipios</t>
  </si>
  <si>
    <t>Artesanía Alimentaria</t>
  </si>
  <si>
    <t>Grado discapacidad</t>
  </si>
  <si>
    <t xml:space="preserve">Home </t>
  </si>
  <si>
    <t>Home - Grupos parlamentarios</t>
  </si>
  <si>
    <t>Home - Participación ciudadana</t>
  </si>
  <si>
    <t>Home - Condiciones de uso</t>
  </si>
  <si>
    <t>Home - Privacidad</t>
  </si>
  <si>
    <t>Home - Participación ciudadana - Proyecto Acuerdo de Consejo de Gobierno</t>
  </si>
  <si>
    <t>Home - Participación ciudadana - Proyecto de Orden se aprueban bases reguladoras de</t>
  </si>
  <si>
    <t>Home - Participación ciudadana - Consulta pública sobre el proyecto</t>
  </si>
  <si>
    <t>Home - Participación ciudadana - Proyecto de Orden por la que se derogan las</t>
  </si>
  <si>
    <t>Home - Participación ciudadana - Proyecto de Decreto sobre ordenación y</t>
  </si>
  <si>
    <t>Home - Participación ciudadana - Proyecto de Orden por la que se desarrolla el Real Decreto 888/22,</t>
  </si>
  <si>
    <t>Home - Participación ciudadana - Proyecto de decreto que regula el desempeño y el reconocimiento</t>
  </si>
  <si>
    <t>Home - Participación ciudadana - Proyecto de Orden por la que se establecen las bases reguladoras de las ayudas para la realización de doctorados</t>
  </si>
  <si>
    <t>Home - Participación ciudadana - Proyecto decreto por el que se regula el procedimiento para la selección, la renovación, la consolidación del complemento singular</t>
  </si>
  <si>
    <t>Home - Participación ciudadana - Proyecto de Orden de la Consejería de Familia, Juventud y Política</t>
  </si>
  <si>
    <t>Home - Participación ciudadana - Proyecto de Orden por la que se regula los requisitos de utilización de áridos</t>
  </si>
  <si>
    <t>Portal de participación de la Comunidad de Madrid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</si>
</sst>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5">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776">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65"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6" t="s">
        <v>469</v>
      </c>
      <c r="C9" s="246"/>
      <c r="D9" s="246"/>
      <c r="E9" s="246"/>
      <c r="F9" s="246"/>
      <c r="G9" s="246"/>
      <c r="H9" s="246"/>
      <c r="I9" s="246"/>
      <c r="J9" s="246"/>
      <c r="K9" s="246"/>
      <c r="L9" s="246"/>
      <c r="M9" s="246"/>
      <c r="N9" s="246"/>
    </row>
    <row r="10" spans="1:64" ht="13.5" customHeight="1"/>
    <row r="11" spans="1:64" ht="86.25" customHeight="1">
      <c r="B11" s="246" t="s">
        <v>278</v>
      </c>
      <c r="C11" s="246"/>
      <c r="D11" s="246"/>
      <c r="E11" s="246"/>
      <c r="F11" s="246"/>
      <c r="G11" s="246"/>
      <c r="H11" s="246"/>
      <c r="I11" s="246"/>
      <c r="J11" s="246"/>
      <c r="K11" s="246"/>
      <c r="L11" s="246"/>
      <c r="M11" s="246"/>
      <c r="N11" s="246"/>
    </row>
    <row r="12" spans="1:64" ht="13.5" customHeight="1"/>
    <row r="13" spans="1:64" ht="319.5" customHeight="1">
      <c r="B13" s="246" t="s">
        <v>468</v>
      </c>
      <c r="C13" s="246"/>
      <c r="D13" s="246"/>
      <c r="E13" s="246"/>
      <c r="F13" s="246"/>
      <c r="G13" s="246"/>
      <c r="H13" s="246"/>
      <c r="I13" s="246"/>
      <c r="J13" s="246"/>
      <c r="K13" s="246"/>
      <c r="L13" s="246"/>
      <c r="M13" s="246"/>
      <c r="N13" s="246"/>
    </row>
    <row r="15" spans="1:64" ht="274.5" customHeight="1">
      <c r="B15" s="247" t="s">
        <v>472</v>
      </c>
      <c r="C15" s="247"/>
      <c r="D15" s="247"/>
      <c r="E15" s="247"/>
      <c r="F15" s="247"/>
      <c r="G15" s="247"/>
      <c r="H15" s="247"/>
      <c r="I15" s="247"/>
      <c r="J15" s="247"/>
      <c r="K15" s="247"/>
      <c r="L15" s="247"/>
      <c r="M15" s="247"/>
      <c r="N15" s="247"/>
    </row>
    <row r="17" spans="2:14" ht="29.25" customHeight="1">
      <c r="B17" s="248" t="s">
        <v>271</v>
      </c>
      <c r="C17" s="248"/>
      <c r="D17" s="248"/>
      <c r="E17" s="248"/>
      <c r="F17" s="248"/>
      <c r="G17" s="248"/>
      <c r="H17" s="248"/>
      <c r="I17" s="248"/>
      <c r="J17" s="248"/>
      <c r="K17" s="248"/>
      <c r="L17" s="248"/>
      <c r="M17" s="248"/>
      <c r="N17" s="248"/>
    </row>
    <row r="19" spans="2:14" ht="18.75">
      <c r="B19" s="213" t="s">
        <v>356</v>
      </c>
      <c r="C19" s="212"/>
      <c r="D19" s="212"/>
      <c r="E19" s="212"/>
      <c r="F19" s="212"/>
      <c r="G19" s="212"/>
      <c r="H19" s="212"/>
      <c r="I19" s="212"/>
      <c r="J19" s="212"/>
      <c r="K19" s="212"/>
      <c r="L19" s="212"/>
      <c r="M19" s="212"/>
      <c r="N19" s="212"/>
    </row>
    <row r="20" spans="2:14" ht="18.75">
      <c r="B20" s="210" t="s">
        <v>279</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70" zoomScaleNormal="70" workbookViewId="0"/>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6" t="s">
        <v>321</v>
      </c>
      <c r="C8" s="266"/>
      <c r="D8" s="266"/>
      <c r="E8" s="266"/>
      <c r="F8" s="266"/>
      <c r="G8" s="266"/>
      <c r="H8" s="266"/>
      <c r="I8" s="266"/>
      <c r="J8" s="266"/>
      <c r="K8" s="266"/>
      <c r="L8" s="266"/>
      <c r="M8" s="266"/>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3" t="s">
        <v>151</v>
      </c>
      <c r="C11" s="264"/>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0</v>
      </c>
      <c r="H12" s="53">
        <f ca="1">IF(($G$15+$K$15)=0,0,G12/($G$15+$K$15))</f>
        <v>0</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0</v>
      </c>
      <c r="H13" s="53">
        <f ca="1">IF(($G$15+$K$15)=0,0,G13/($G$15+$K$15))</f>
        <v>0</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96</v>
      </c>
      <c r="H14" s="53">
        <f ca="1">IF(($G$15+$K$15)=0,0,G14/($G$15+$K$15))</f>
        <v>1</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96</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Home</v>
      </c>
      <c r="C19" s="114" t="str" cm="1">
        <f t="array" ref="C19">IFERROR(INDEX('03.Muestra'!$F$8:$F$42,SMALL(IF("Página Web"='03.Muestra'!$D$8:$D$42,ROW('03.Muestra'!$F$8:$F$42)-MIN(ROW('03.Muestra'!$D$8:$D$42))+1,""),ROW()-18)),"")</f>
        <v>https://participa.madrid.org/</v>
      </c>
      <c r="D19" s="130" t="s">
        <v>34</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Grupos parlamentarios</v>
      </c>
      <c r="C20" s="114" t="str" cm="1">
        <f t="array" ref="C20">IFERROR(INDEX('03.Muestra'!$F$8:$F$42,SMALL(IF("Página Web"='03.Muestra'!$D$8:$D$42,ROW('03.Muestra'!$F$8:$F$42)-MIN(ROW('03.Muestra'!$D$8:$D$42))+1,""),ROW()-18)),"")</f>
        <v>https://participa.madrid.org/grupos-parlamentarios</v>
      </c>
      <c r="D20" s="130" t="s">
        <v>34</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Participación ciudadana</v>
      </c>
      <c r="C21" s="114" t="str" cm="1">
        <f t="array" ref="C21">IFERROR(INDEX('03.Muestra'!$F$8:$F$42,SMALL(IF("Página Web"='03.Muestra'!$D$8:$D$42,ROW('03.Muestra'!$F$8:$F$42)-MIN(ROW('03.Muestra'!$D$8:$D$42))+1,""),ROW()-18)),"")</f>
        <v>https://participa.madrid.org/participacion-ciudadana</v>
      </c>
      <c r="D21" s="130" t="s">
        <v>34</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Condiciones de uso</v>
      </c>
      <c r="C22" s="114" t="str" cm="1">
        <f t="array" ref="C22">IFERROR(INDEX('03.Muestra'!$F$8:$F$42,SMALL(IF("Página Web"='03.Muestra'!$D$8:$D$42,ROW('03.Muestra'!$F$8:$F$42)-MIN(ROW('03.Muestra'!$D$8:$D$42))+1,""),ROW()-18)),"")</f>
        <v>https://participa.madrid.org/condiciones-uso</v>
      </c>
      <c r="D22" s="130" t="s">
        <v>34</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Aviso legal</v>
      </c>
      <c r="C23" s="114" t="str" cm="1">
        <f t="array" ref="C23">IFERROR(INDEX('03.Muestra'!$F$8:$F$42,SMALL(IF("Página Web"='03.Muestra'!$D$8:$D$42,ROW('03.Muestra'!$F$8:$F$42)-MIN(ROW('03.Muestra'!$D$8:$D$42))+1,""),ROW()-18)),"")</f>
        <v>https://participa.madrid.org/aviso-legal-privacidad</v>
      </c>
      <c r="D23" s="130" t="s">
        <v>34</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Acuerdo consejo</v>
      </c>
      <c r="C24" s="114" t="str" cm="1">
        <f t="array" ref="C24">IFERROR(INDEX('03.Muestra'!$F$8:$F$42,SMALL(IF("Página Web"='03.Muestra'!$D$8:$D$42,ROW('03.Muestra'!$F$8:$F$42)-MIN(ROW('03.Muestra'!$D$8:$D$42))+1,""),ROW()-18)),"")</f>
        <v>https://participa.madrid.org/content/proyecto-acuerdo-consejo-gobierno-se-aprueban-las-normas-reguladoras-se-establece</v>
      </c>
      <c r="D24" s="130" t="s">
        <v>34</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Ayudas económicas</v>
      </c>
      <c r="C25" s="114" t="str" cm="1">
        <f t="array" ref="C25">IFERROR(INDEX('03.Muestra'!$F$8:$F$42,SMALL(IF("Página Web"='03.Muestra'!$D$8:$D$42,ROW('03.Muestra'!$F$8:$F$42)-MIN(ROW('03.Muestra'!$D$8:$D$42))+1,""),ROW()-18)),"")</f>
        <v>https://participa.madrid.org/content/proyecto-orden-se-aprueban-bases-reguladoras-concesion-ayudas-economicas-pago-unico-para</v>
      </c>
      <c r="D25" s="130" t="s">
        <v>34</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Ayudas municipios</v>
      </c>
      <c r="C26" s="114" t="str" cm="1">
        <f t="array" ref="C26">IFERROR(INDEX('03.Muestra'!$F$8:$F$42,SMALL(IF("Página Web"='03.Muestra'!$D$8:$D$42,ROW('03.Muestra'!$F$8:$F$42)-MIN(ROW('03.Muestra'!$D$8:$D$42))+1,""),ROW()-18)),"")</f>
        <v>https://participa.madrid.org/content/consulta-publica-sobre-proyecto-se-establecen-las-bases-reguladoras-las-ayudas-municipios</v>
      </c>
      <c r="D26" s="130" t="s">
        <v>34</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Derogación órdenes</v>
      </c>
      <c r="C27" s="114" t="str" cm="1">
        <f t="array" ref="C27">IFERROR(INDEX('03.Muestra'!$F$8:$F$42,SMALL(IF("Página Web"='03.Muestra'!$D$8:$D$42,ROW('03.Muestra'!$F$8:$F$42)-MIN(ROW('03.Muestra'!$D$8:$D$42))+1,""),ROW()-18)),"")</f>
        <v>https://participa.madrid.org/content/proyecto-orden-se-derogan-las-ordenes-5591997-5601997-11022003-10851998-6502004-2222014</v>
      </c>
      <c r="D27" s="130" t="s">
        <v>34</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Artesanía Alimentaria</v>
      </c>
      <c r="C28" s="114" t="str" cm="1">
        <f t="array" ref="C28">IFERROR(INDEX('03.Muestra'!$F$8:$F$42,SMALL(IF("Página Web"='03.Muestra'!$D$8:$D$42,ROW('03.Muestra'!$F$8:$F$42)-MIN(ROW('03.Muestra'!$D$8:$D$42))+1,""),ROW()-18)),"")</f>
        <v>https://participa.madrid.org/content/proyecto-decreto-sobre-ordenacion-regulacion-artesania-alimentaria-los-alimentos-montana</v>
      </c>
      <c r="D28" s="130" t="s">
        <v>34</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Grado discapacidad</v>
      </c>
      <c r="C29" s="114" t="str" cm="1">
        <f t="array" ref="C29">IFERROR(INDEX('03.Muestra'!$F$8:$F$42,SMALL(IF("Página Web"='03.Muestra'!$D$8:$D$42,ROW('03.Muestra'!$F$8:$F$42)-MIN(ROW('03.Muestra'!$D$8:$D$42))+1,""),ROW()-18)),"")</f>
        <v>https://participa.madrid.org/content/proyecto-orden-se-desarrolla-real-decreto-88822-18-octubre-se-establece-procedimiento-para-0</v>
      </c>
      <c r="D29" s="130" t="s">
        <v>34</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Regula desempeño</v>
      </c>
      <c r="C30" s="114" t="str" cm="1">
        <f t="array" ref="C30">IFERROR(INDEX('03.Muestra'!$F$8:$F$42,SMALL(IF("Página Web"='03.Muestra'!$D$8:$D$42,ROW('03.Muestra'!$F$8:$F$42)-MIN(ROW('03.Muestra'!$D$8:$D$42))+1,""),ROW()-18)),"")</f>
        <v>https://participa.madrid.org/content/proyecto-decreto-regula-desempeno-reconocimiento-los-funcionarios-los-cuerpos-catedraticos</v>
      </c>
      <c r="D30" s="130" t="s">
        <v>34</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Doctorados</v>
      </c>
      <c r="C31" s="114" t="str" cm="1">
        <f t="array" ref="C31">IFERROR(INDEX('03.Muestra'!$F$8:$F$42,SMALL(IF("Página Web"='03.Muestra'!$D$8:$D$42,ROW('03.Muestra'!$F$8:$F$42)-MIN(ROW('03.Muestra'!$D$8:$D$42))+1,""),ROW()-18)),"")</f>
        <v>https://participa.madrid.org/content/proyecto-orden-se-establecen-las-bases-reguladoras-las-ayudas-para-realizacion-doctorados</v>
      </c>
      <c r="D31" s="130" t="s">
        <v>34</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Complemento</v>
      </c>
      <c r="C32" s="114" t="str" cm="1">
        <f t="array" ref="C32">IFERROR(INDEX('03.Muestra'!$F$8:$F$42,SMALL(IF("Página Web"='03.Muestra'!$D$8:$D$42,ROW('03.Muestra'!$F$8:$F$42)-MIN(ROW('03.Muestra'!$D$8:$D$42))+1,""),ROW()-18)),"")</f>
        <v>https://participa.madrid.org/content/proyecto-decreto-se-regula-procedimiento-para-seleccion-renovacion-consolidacion-complemento</v>
      </c>
      <c r="D32" s="130" t="s">
        <v>34</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Concesión plazas</v>
      </c>
      <c r="C33" s="114" t="str" cm="1">
        <f t="array" ref="C33">IFERROR(INDEX('03.Muestra'!$F$8:$F$42,SMALL(IF("Página Web"='03.Muestra'!$D$8:$D$42,ROW('03.Muestra'!$F$8:$F$42)-MIN(ROW('03.Muestra'!$D$8:$D$42))+1,""),ROW()-18)),"")</f>
        <v>https://participa.madrid.org/content/proyecto-orden-consejeria-familia-juventud-politica-social-se-regula-concesion-plazas-los-0</v>
      </c>
      <c r="D33" s="130" t="s">
        <v>34</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Áridos reciclados</v>
      </c>
      <c r="C34" s="114" t="str" cm="1">
        <f t="array" ref="C34">IFERROR(INDEX('03.Muestra'!$F$8:$F$42,SMALL(IF("Página Web"='03.Muestra'!$D$8:$D$42,ROW('03.Muestra'!$F$8:$F$42)-MIN(ROW('03.Muestra'!$D$8:$D$42))+1,""),ROW()-18)),"")</f>
        <v>https://participa.madrid.org/content/proyecto-orden-se-regula-los-requisitos-utilizacion-aridos-reciclados-procedentes</v>
      </c>
      <c r="D34" s="130" t="s">
        <v>34</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Home</v>
      </c>
      <c r="C57" s="114" t="str" cm="1">
        <f t="array" ref="C57">IFERROR(INDEX('03.Muestra'!$F$8:$F$42,SMALL(IF("Página Web"='03.Muestra'!$D$8:$D$42,ROW('03.Muestra'!$F$8:$F$42)-MIN(ROW('03.Muestra'!$D$8:$D$42))+1,""),ROW()-56)),"")</f>
        <v>https://participa.madrid.org/</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Grupos parlamentarios</v>
      </c>
      <c r="C58" s="114" t="str" cm="1">
        <f t="array" ref="C58">IFERROR(INDEX('03.Muestra'!$F$8:$F$42,SMALL(IF("Página Web"='03.Muestra'!$D$8:$D$42,ROW('03.Muestra'!$F$8:$F$42)-MIN(ROW('03.Muestra'!$D$8:$D$42))+1,""),ROW()-56)),"")</f>
        <v>https://participa.madrid.org/grupos-parlamentarios</v>
      </c>
      <c r="D58" s="130" t="s">
        <v>34</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Participación ciudadana</v>
      </c>
      <c r="C59" s="114" t="str" cm="1">
        <f t="array" ref="C59">IFERROR(INDEX('03.Muestra'!$F$8:$F$42,SMALL(IF("Página Web"='03.Muestra'!$D$8:$D$42,ROW('03.Muestra'!$F$8:$F$42)-MIN(ROW('03.Muestra'!$D$8:$D$42))+1,""),ROW()-56)),"")</f>
        <v>https://participa.madrid.org/participacion-ciudadana</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Condiciones de uso</v>
      </c>
      <c r="C60" s="114" t="str" cm="1">
        <f t="array" ref="C60">IFERROR(INDEX('03.Muestra'!$F$8:$F$42,SMALL(IF("Página Web"='03.Muestra'!$D$8:$D$42,ROW('03.Muestra'!$F$8:$F$42)-MIN(ROW('03.Muestra'!$D$8:$D$42))+1,""),ROW()-56)),"")</f>
        <v>https://participa.madrid.org/condiciones-uso</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Aviso legal</v>
      </c>
      <c r="C61" s="114" t="str" cm="1">
        <f t="array" ref="C61">IFERROR(INDEX('03.Muestra'!$F$8:$F$42,SMALL(IF("Página Web"='03.Muestra'!$D$8:$D$42,ROW('03.Muestra'!$F$8:$F$42)-MIN(ROW('03.Muestra'!$D$8:$D$42))+1,""),ROW()-56)),"")</f>
        <v>https://participa.madrid.org/aviso-legal-privacidad</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Acuerdo consejo</v>
      </c>
      <c r="C62" s="114" t="str" cm="1">
        <f t="array" ref="C62">IFERROR(INDEX('03.Muestra'!$F$8:$F$42,SMALL(IF("Página Web"='03.Muestra'!$D$8:$D$42,ROW('03.Muestra'!$F$8:$F$42)-MIN(ROW('03.Muestra'!$D$8:$D$42))+1,""),ROW()-56)),"")</f>
        <v>https://participa.madrid.org/content/proyecto-acuerdo-consejo-gobierno-se-aprueban-las-normas-reguladoras-se-establece</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Ayudas económicas</v>
      </c>
      <c r="C63" s="114" t="str" cm="1">
        <f t="array" ref="C63">IFERROR(INDEX('03.Muestra'!$F$8:$F$42,SMALL(IF("Página Web"='03.Muestra'!$D$8:$D$42,ROW('03.Muestra'!$F$8:$F$42)-MIN(ROW('03.Muestra'!$D$8:$D$42))+1,""),ROW()-56)),"")</f>
        <v>https://participa.madrid.org/content/proyecto-orden-se-aprueban-bases-reguladoras-concesion-ayudas-economicas-pago-unico-para</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Ayudas municipios</v>
      </c>
      <c r="C64" s="114" t="str" cm="1">
        <f t="array" ref="C64">IFERROR(INDEX('03.Muestra'!$F$8:$F$42,SMALL(IF("Página Web"='03.Muestra'!$D$8:$D$42,ROW('03.Muestra'!$F$8:$F$42)-MIN(ROW('03.Muestra'!$D$8:$D$42))+1,""),ROW()-56)),"")</f>
        <v>https://participa.madrid.org/content/consulta-publica-sobre-proyecto-se-establecen-las-bases-reguladoras-las-ayudas-municipios</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Derogación órdenes</v>
      </c>
      <c r="C65" s="114" t="str" cm="1">
        <f t="array" ref="C65">IFERROR(INDEX('03.Muestra'!$F$8:$F$42,SMALL(IF("Página Web"='03.Muestra'!$D$8:$D$42,ROW('03.Muestra'!$F$8:$F$42)-MIN(ROW('03.Muestra'!$D$8:$D$42))+1,""),ROW()-56)),"")</f>
        <v>https://participa.madrid.org/content/proyecto-orden-se-derogan-las-ordenes-5591997-5601997-11022003-10851998-6502004-2222014</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Artesanía Alimentaria</v>
      </c>
      <c r="C66" s="114" t="str" cm="1">
        <f t="array" ref="C66">IFERROR(INDEX('03.Muestra'!$F$8:$F$42,SMALL(IF("Página Web"='03.Muestra'!$D$8:$D$42,ROW('03.Muestra'!$F$8:$F$42)-MIN(ROW('03.Muestra'!$D$8:$D$42))+1,""),ROW()-56)),"")</f>
        <v>https://participa.madrid.org/content/proyecto-decreto-sobre-ordenacion-regulacion-artesania-alimentaria-los-alimentos-montana</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Grado discapacidad</v>
      </c>
      <c r="C67" s="114" t="str" cm="1">
        <f t="array" ref="C67">IFERROR(INDEX('03.Muestra'!$F$8:$F$42,SMALL(IF("Página Web"='03.Muestra'!$D$8:$D$42,ROW('03.Muestra'!$F$8:$F$42)-MIN(ROW('03.Muestra'!$D$8:$D$42))+1,""),ROW()-56)),"")</f>
        <v>https://participa.madrid.org/content/proyecto-orden-se-desarrolla-real-decreto-88822-18-octubre-se-establece-procedimiento-para-0</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Regula desempeño</v>
      </c>
      <c r="C68" s="114" t="str" cm="1">
        <f t="array" ref="C68">IFERROR(INDEX('03.Muestra'!$F$8:$F$42,SMALL(IF("Página Web"='03.Muestra'!$D$8:$D$42,ROW('03.Muestra'!$F$8:$F$42)-MIN(ROW('03.Muestra'!$D$8:$D$42))+1,""),ROW()-56)),"")</f>
        <v>https://participa.madrid.org/content/proyecto-decreto-regula-desempeno-reconocimiento-los-funcionarios-los-cuerpos-catedraticos</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Doctorados</v>
      </c>
      <c r="C69" s="114" t="str" cm="1">
        <f t="array" ref="C69">IFERROR(INDEX('03.Muestra'!$F$8:$F$42,SMALL(IF("Página Web"='03.Muestra'!$D$8:$D$42,ROW('03.Muestra'!$F$8:$F$42)-MIN(ROW('03.Muestra'!$D$8:$D$42))+1,""),ROW()-56)),"")</f>
        <v>https://participa.madrid.org/content/proyecto-orden-se-establecen-las-bases-reguladoras-las-ayudas-para-realizacion-doctorados</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Complemento</v>
      </c>
      <c r="C70" s="114" t="str" cm="1">
        <f t="array" ref="C70">IFERROR(INDEX('03.Muestra'!$F$8:$F$42,SMALL(IF("Página Web"='03.Muestra'!$D$8:$D$42,ROW('03.Muestra'!$F$8:$F$42)-MIN(ROW('03.Muestra'!$D$8:$D$42))+1,""),ROW()-56)),"")</f>
        <v>https://participa.madrid.org/content/proyecto-decreto-se-regula-procedimiento-para-seleccion-renovacion-consolidacion-complemento</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Concesión plazas</v>
      </c>
      <c r="C71" s="114" t="str" cm="1">
        <f t="array" ref="C71">IFERROR(INDEX('03.Muestra'!$F$8:$F$42,SMALL(IF("Página Web"='03.Muestra'!$D$8:$D$42,ROW('03.Muestra'!$F$8:$F$42)-MIN(ROW('03.Muestra'!$D$8:$D$42))+1,""),ROW()-56)),"")</f>
        <v>https://participa.madrid.org/content/proyecto-orden-consejeria-familia-juventud-politica-social-se-regula-concesion-plazas-los-0</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Áridos reciclados</v>
      </c>
      <c r="C72" s="114" t="str" cm="1">
        <f t="array" ref="C72">IFERROR(INDEX('03.Muestra'!$F$8:$F$42,SMALL(IF("Página Web"='03.Muestra'!$D$8:$D$42,ROW('03.Muestra'!$F$8:$F$42)-MIN(ROW('03.Muestra'!$D$8:$D$42))+1,""),ROW()-56)),"")</f>
        <v>https://participa.madrid.org/content/proyecto-orden-se-regula-los-requisitos-utilizacion-aridos-reciclados-procedentes</v>
      </c>
      <c r="D72" s="130" t="s">
        <v>34</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Home</v>
      </c>
      <c r="C95" s="114" t="str" cm="1">
        <f t="array" ref="C95">IFERROR(INDEX('03.Muestra'!$F$8:$F$42,SMALL(IF("Página Web"='03.Muestra'!$D$8:$D$42,ROW('03.Muestra'!$F$8:$F$42)-MIN(ROW('03.Muestra'!$D$8:$D$42))+1,""),ROW()-94)),"")</f>
        <v>https://participa.madrid.org/</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Grupos parlamentarios</v>
      </c>
      <c r="C96" s="114" t="str" cm="1">
        <f t="array" ref="C96">IFERROR(INDEX('03.Muestra'!$F$8:$F$42,SMALL(IF("Página Web"='03.Muestra'!$D$8:$D$42,ROW('03.Muestra'!$F$8:$F$42)-MIN(ROW('03.Muestra'!$D$8:$D$42))+1,""),ROW()-94)),"")</f>
        <v>https://participa.madrid.org/grupos-parlamentarios</v>
      </c>
      <c r="D96" s="130" t="s">
        <v>34</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Participación ciudadana</v>
      </c>
      <c r="C97" s="114" t="str" cm="1">
        <f t="array" ref="C97">IFERROR(INDEX('03.Muestra'!$F$8:$F$42,SMALL(IF("Página Web"='03.Muestra'!$D$8:$D$42,ROW('03.Muestra'!$F$8:$F$42)-MIN(ROW('03.Muestra'!$D$8:$D$42))+1,""),ROW()-94)),"")</f>
        <v>https://participa.madrid.org/participacion-ciudadana</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Condiciones de uso</v>
      </c>
      <c r="C98" s="114" t="str" cm="1">
        <f t="array" ref="C98">IFERROR(INDEX('03.Muestra'!$F$8:$F$42,SMALL(IF("Página Web"='03.Muestra'!$D$8:$D$42,ROW('03.Muestra'!$F$8:$F$42)-MIN(ROW('03.Muestra'!$D$8:$D$42))+1,""),ROW()-94)),"")</f>
        <v>https://participa.madrid.org/condiciones-uso</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Aviso legal</v>
      </c>
      <c r="C99" s="114" t="str" cm="1">
        <f t="array" ref="C99">IFERROR(INDEX('03.Muestra'!$F$8:$F$42,SMALL(IF("Página Web"='03.Muestra'!$D$8:$D$42,ROW('03.Muestra'!$F$8:$F$42)-MIN(ROW('03.Muestra'!$D$8:$D$42))+1,""),ROW()-94)),"")</f>
        <v>https://participa.madrid.org/aviso-legal-privacidad</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Acuerdo consejo</v>
      </c>
      <c r="C100" s="114" t="str" cm="1">
        <f t="array" ref="C100">IFERROR(INDEX('03.Muestra'!$F$8:$F$42,SMALL(IF("Página Web"='03.Muestra'!$D$8:$D$42,ROW('03.Muestra'!$F$8:$F$42)-MIN(ROW('03.Muestra'!$D$8:$D$42))+1,""),ROW()-94)),"")</f>
        <v>https://participa.madrid.org/content/proyecto-acuerdo-consejo-gobierno-se-aprueban-las-normas-reguladoras-se-establece</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Ayudas económicas</v>
      </c>
      <c r="C101" s="114" t="str" cm="1">
        <f t="array" ref="C101">IFERROR(INDEX('03.Muestra'!$F$8:$F$42,SMALL(IF("Página Web"='03.Muestra'!$D$8:$D$42,ROW('03.Muestra'!$F$8:$F$42)-MIN(ROW('03.Muestra'!$D$8:$D$42))+1,""),ROW()-94)),"")</f>
        <v>https://participa.madrid.org/content/proyecto-orden-se-aprueban-bases-reguladoras-concesion-ayudas-economicas-pago-unico-para</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Ayudas municipios</v>
      </c>
      <c r="C102" s="114" t="str" cm="1">
        <f t="array" ref="C102">IFERROR(INDEX('03.Muestra'!$F$8:$F$42,SMALL(IF("Página Web"='03.Muestra'!$D$8:$D$42,ROW('03.Muestra'!$F$8:$F$42)-MIN(ROW('03.Muestra'!$D$8:$D$42))+1,""),ROW()-94)),"")</f>
        <v>https://participa.madrid.org/content/consulta-publica-sobre-proyecto-se-establecen-las-bases-reguladoras-las-ayudas-municipios</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Derogación órdenes</v>
      </c>
      <c r="C103" s="114" t="str" cm="1">
        <f t="array" ref="C103">IFERROR(INDEX('03.Muestra'!$F$8:$F$42,SMALL(IF("Página Web"='03.Muestra'!$D$8:$D$42,ROW('03.Muestra'!$F$8:$F$42)-MIN(ROW('03.Muestra'!$D$8:$D$42))+1,""),ROW()-94)),"")</f>
        <v>https://participa.madrid.org/content/proyecto-orden-se-derogan-las-ordenes-5591997-5601997-11022003-10851998-6502004-2222014</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Artesanía Alimentaria</v>
      </c>
      <c r="C104" s="114" t="str" cm="1">
        <f t="array" ref="C104">IFERROR(INDEX('03.Muestra'!$F$8:$F$42,SMALL(IF("Página Web"='03.Muestra'!$D$8:$D$42,ROW('03.Muestra'!$F$8:$F$42)-MIN(ROW('03.Muestra'!$D$8:$D$42))+1,""),ROW()-94)),"")</f>
        <v>https://participa.madrid.org/content/proyecto-decreto-sobre-ordenacion-regulacion-artesania-alimentaria-los-alimentos-montana</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Grado discapacidad</v>
      </c>
      <c r="C105" s="114" t="str" cm="1">
        <f t="array" ref="C105">IFERROR(INDEX('03.Muestra'!$F$8:$F$42,SMALL(IF("Página Web"='03.Muestra'!$D$8:$D$42,ROW('03.Muestra'!$F$8:$F$42)-MIN(ROW('03.Muestra'!$D$8:$D$42))+1,""),ROW()-94)),"")</f>
        <v>https://participa.madrid.org/content/proyecto-orden-se-desarrolla-real-decreto-88822-18-octubre-se-establece-procedimiento-para-0</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Regula desempeño</v>
      </c>
      <c r="C106" s="114" t="str" cm="1">
        <f t="array" ref="C106">IFERROR(INDEX('03.Muestra'!$F$8:$F$42,SMALL(IF("Página Web"='03.Muestra'!$D$8:$D$42,ROW('03.Muestra'!$F$8:$F$42)-MIN(ROW('03.Muestra'!$D$8:$D$42))+1,""),ROW()-94)),"")</f>
        <v>https://participa.madrid.org/content/proyecto-decreto-regula-desempeno-reconocimiento-los-funcionarios-los-cuerpos-catedraticos</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Doctorados</v>
      </c>
      <c r="C107" s="114" t="str" cm="1">
        <f t="array" ref="C107">IFERROR(INDEX('03.Muestra'!$F$8:$F$42,SMALL(IF("Página Web"='03.Muestra'!$D$8:$D$42,ROW('03.Muestra'!$F$8:$F$42)-MIN(ROW('03.Muestra'!$D$8:$D$42))+1,""),ROW()-94)),"")</f>
        <v>https://participa.madrid.org/content/proyecto-orden-se-establecen-las-bases-reguladoras-las-ayudas-para-realizacion-doctorados</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Complemento</v>
      </c>
      <c r="C108" s="114" t="str" cm="1">
        <f t="array" ref="C108">IFERROR(INDEX('03.Muestra'!$F$8:$F$42,SMALL(IF("Página Web"='03.Muestra'!$D$8:$D$42,ROW('03.Muestra'!$F$8:$F$42)-MIN(ROW('03.Muestra'!$D$8:$D$42))+1,""),ROW()-94)),"")</f>
        <v>https://participa.madrid.org/content/proyecto-decreto-se-regula-procedimiento-para-seleccion-renovacion-consolidacion-complemento</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Concesión plazas</v>
      </c>
      <c r="C109" s="114" t="str" cm="1">
        <f t="array" ref="C109">IFERROR(INDEX('03.Muestra'!$F$8:$F$42,SMALL(IF("Página Web"='03.Muestra'!$D$8:$D$42,ROW('03.Muestra'!$F$8:$F$42)-MIN(ROW('03.Muestra'!$D$8:$D$42))+1,""),ROW()-94)),"")</f>
        <v>https://participa.madrid.org/content/proyecto-orden-consejeria-familia-juventud-politica-social-se-regula-concesion-plazas-los-0</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Áridos reciclados</v>
      </c>
      <c r="C110" s="114" t="str" cm="1">
        <f t="array" ref="C110">IFERROR(INDEX('03.Muestra'!$F$8:$F$42,SMALL(IF("Página Web"='03.Muestra'!$D$8:$D$42,ROW('03.Muestra'!$F$8:$F$42)-MIN(ROW('03.Muestra'!$D$8:$D$42))+1,""),ROW()-94)),"")</f>
        <v>https://participa.madrid.org/content/proyecto-orden-se-regula-los-requisitos-utilizacion-aridos-reciclados-procedentes</v>
      </c>
      <c r="D110" s="130" t="s">
        <v>34</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Home</v>
      </c>
      <c r="C133" s="114" t="str" cm="1">
        <f t="array" ref="C133">IFERROR(INDEX('03.Muestra'!$F$8:$F$42,SMALL(IF("Página Web"='03.Muestra'!$D$8:$D$42,ROW('03.Muestra'!$F$8:$F$42)-MIN(ROW('03.Muestra'!$D$8:$D$42))+1,""),ROW()-132)),"")</f>
        <v>https://participa.madrid.org/</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Grupos parlamentarios</v>
      </c>
      <c r="C134" s="114" t="str" cm="1">
        <f t="array" ref="C134">IFERROR(INDEX('03.Muestra'!$F$8:$F$42,SMALL(IF("Página Web"='03.Muestra'!$D$8:$D$42,ROW('03.Muestra'!$F$8:$F$42)-MIN(ROW('03.Muestra'!$D$8:$D$42))+1,""),ROW()-132)),"")</f>
        <v>https://participa.madrid.org/grupos-parlamentarios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Participación ciudadana</v>
      </c>
      <c r="C135" s="114" t="str" cm="1">
        <f t="array" ref="C135">IFERROR(INDEX('03.Muestra'!$F$8:$F$42,SMALL(IF("Página Web"='03.Muestra'!$D$8:$D$42,ROW('03.Muestra'!$F$8:$F$42)-MIN(ROW('03.Muestra'!$D$8:$D$42))+1,""),ROW()-132)),"")</f>
        <v>https://participa.madrid.org/participacion-ciudadana</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Condiciones de uso</v>
      </c>
      <c r="C136" s="114" t="str" cm="1">
        <f t="array" ref="C136">IFERROR(INDEX('03.Muestra'!$F$8:$F$42,SMALL(IF("Página Web"='03.Muestra'!$D$8:$D$42,ROW('03.Muestra'!$F$8:$F$42)-MIN(ROW('03.Muestra'!$D$8:$D$42))+1,""),ROW()-132)),"")</f>
        <v>https://participa.madrid.org/condiciones-uso</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Aviso legal</v>
      </c>
      <c r="C137" s="114" t="str" cm="1">
        <f t="array" ref="C137">IFERROR(INDEX('03.Muestra'!$F$8:$F$42,SMALL(IF("Página Web"='03.Muestra'!$D$8:$D$42,ROW('03.Muestra'!$F$8:$F$42)-MIN(ROW('03.Muestra'!$D$8:$D$42))+1,""),ROW()-132)),"")</f>
        <v>https://participa.madrid.org/aviso-legal-privacidad</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Acuerdo consejo</v>
      </c>
      <c r="C138" s="114" t="str" cm="1">
        <f t="array" ref="C138">IFERROR(INDEX('03.Muestra'!$F$8:$F$42,SMALL(IF("Página Web"='03.Muestra'!$D$8:$D$42,ROW('03.Muestra'!$F$8:$F$42)-MIN(ROW('03.Muestra'!$D$8:$D$42))+1,""),ROW()-132)),"")</f>
        <v>https://participa.madrid.org/content/proyecto-acuerdo-consejo-gobierno-se-aprueban-las-normas-reguladoras-se-establece</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Ayudas económicas</v>
      </c>
      <c r="C139" s="114" t="str" cm="1">
        <f t="array" ref="C139">IFERROR(INDEX('03.Muestra'!$F$8:$F$42,SMALL(IF("Página Web"='03.Muestra'!$D$8:$D$42,ROW('03.Muestra'!$F$8:$F$42)-MIN(ROW('03.Muestra'!$D$8:$D$42))+1,""),ROW()-132)),"")</f>
        <v>https://participa.madrid.org/content/proyecto-orden-se-aprueban-bases-reguladoras-concesion-ayudas-economicas-pago-unico-para</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Ayudas municipios</v>
      </c>
      <c r="C140" s="114" t="str" cm="1">
        <f t="array" ref="C140">IFERROR(INDEX('03.Muestra'!$F$8:$F$42,SMALL(IF("Página Web"='03.Muestra'!$D$8:$D$42,ROW('03.Muestra'!$F$8:$F$42)-MIN(ROW('03.Muestra'!$D$8:$D$42))+1,""),ROW()-132)),"")</f>
        <v>https://participa.madrid.org/content/consulta-publica-sobre-proyecto-se-establecen-las-bases-reguladoras-las-ayudas-municipios</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Derogación órdenes</v>
      </c>
      <c r="C141" s="114" t="str" cm="1">
        <f t="array" ref="C141">IFERROR(INDEX('03.Muestra'!$F$8:$F$42,SMALL(IF("Página Web"='03.Muestra'!$D$8:$D$42,ROW('03.Muestra'!$F$8:$F$42)-MIN(ROW('03.Muestra'!$D$8:$D$42))+1,""),ROW()-132)),"")</f>
        <v>https://participa.madrid.org/content/proyecto-orden-se-derogan-las-ordenes-5591997-5601997-11022003-10851998-6502004-2222014</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Artesanía Alimentaria</v>
      </c>
      <c r="C142" s="114" t="str" cm="1">
        <f t="array" ref="C142">IFERROR(INDEX('03.Muestra'!$F$8:$F$42,SMALL(IF("Página Web"='03.Muestra'!$D$8:$D$42,ROW('03.Muestra'!$F$8:$F$42)-MIN(ROW('03.Muestra'!$D$8:$D$42))+1,""),ROW()-132)),"")</f>
        <v>https://participa.madrid.org/content/proyecto-decreto-sobre-ordenacion-regulacion-artesania-alimentaria-los-alimentos-montana</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Grado discapacidad</v>
      </c>
      <c r="C143" s="114" t="str" cm="1">
        <f t="array" ref="C143">IFERROR(INDEX('03.Muestra'!$F$8:$F$42,SMALL(IF("Página Web"='03.Muestra'!$D$8:$D$42,ROW('03.Muestra'!$F$8:$F$42)-MIN(ROW('03.Muestra'!$D$8:$D$42))+1,""),ROW()-132)),"")</f>
        <v>https://participa.madrid.org/content/proyecto-orden-se-desarrolla-real-decreto-88822-18-octubre-se-establece-procedimiento-para-0</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Regula desempeño</v>
      </c>
      <c r="C144" s="114" t="str" cm="1">
        <f t="array" ref="C144">IFERROR(INDEX('03.Muestra'!$F$8:$F$42,SMALL(IF("Página Web"='03.Muestra'!$D$8:$D$42,ROW('03.Muestra'!$F$8:$F$42)-MIN(ROW('03.Muestra'!$D$8:$D$42))+1,""),ROW()-132)),"")</f>
        <v>https://participa.madrid.org/content/proyecto-decreto-regula-desempeno-reconocimiento-los-funcionarios-los-cuerpos-catedraticos</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Doctorados</v>
      </c>
      <c r="C145" s="114" t="str" cm="1">
        <f t="array" ref="C145">IFERROR(INDEX('03.Muestra'!$F$8:$F$42,SMALL(IF("Página Web"='03.Muestra'!$D$8:$D$42,ROW('03.Muestra'!$F$8:$F$42)-MIN(ROW('03.Muestra'!$D$8:$D$42))+1,""),ROW()-132)),"")</f>
        <v>https://participa.madrid.org/content/proyecto-orden-se-establecen-las-bases-reguladoras-las-ayudas-para-realizacion-doctorados</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Complemento</v>
      </c>
      <c r="C146" s="114" t="str" cm="1">
        <f t="array" ref="C146">IFERROR(INDEX('03.Muestra'!$F$8:$F$42,SMALL(IF("Página Web"='03.Muestra'!$D$8:$D$42,ROW('03.Muestra'!$F$8:$F$42)-MIN(ROW('03.Muestra'!$D$8:$D$42))+1,""),ROW()-132)),"")</f>
        <v>https://participa.madrid.org/content/proyecto-decreto-se-regula-procedimiento-para-seleccion-renovacion-consolidacion-complemento</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Concesión plazas</v>
      </c>
      <c r="C147" s="114" t="str" cm="1">
        <f t="array" ref="C147">IFERROR(INDEX('03.Muestra'!$F$8:$F$42,SMALL(IF("Página Web"='03.Muestra'!$D$8:$D$42,ROW('03.Muestra'!$F$8:$F$42)-MIN(ROW('03.Muestra'!$D$8:$D$42))+1,""),ROW()-132)),"")</f>
        <v>https://participa.madrid.org/content/proyecto-orden-consejeria-familia-juventud-politica-social-se-regula-concesion-plazas-los-0</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Áridos reciclados</v>
      </c>
      <c r="C148" s="114" t="str" cm="1">
        <f t="array" ref="C148">IFERROR(INDEX('03.Muestra'!$F$8:$F$42,SMALL(IF("Página Web"='03.Muestra'!$D$8:$D$42,ROW('03.Muestra'!$F$8:$F$42)-MIN(ROW('03.Muestra'!$D$8:$D$42))+1,""),ROW()-132)),"")</f>
        <v>https://participa.madrid.org/content/proyecto-orden-se-regula-los-requisitos-utilizacion-aridos-reciclados-procedentes</v>
      </c>
      <c r="D148" s="130" t="s">
        <v>34</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Home</v>
      </c>
      <c r="C171" s="114" t="str" cm="1">
        <f t="array" ref="C171">IFERROR(INDEX('03.Muestra'!$F$8:$F$42,SMALL(IF("Página Web"='03.Muestra'!$D$8:$D$42,ROW('03.Muestra'!$F$8:$F$42)-MIN(ROW('03.Muestra'!$D$8:$D$42))+1,""),ROW()-170)),"")</f>
        <v>https://participa.madrid.org/</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Grupos parlamentarios</v>
      </c>
      <c r="C172" s="114" t="str" cm="1">
        <f t="array" ref="C172">IFERROR(INDEX('03.Muestra'!$F$8:$F$42,SMALL(IF("Página Web"='03.Muestra'!$D$8:$D$42,ROW('03.Muestra'!$F$8:$F$42)-MIN(ROW('03.Muestra'!$D$8:$D$42))+1,""),ROW()-170)),"")</f>
        <v>https://participa.madrid.org/grupos-parlamentarios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Participación ciudadana</v>
      </c>
      <c r="C173" s="114" t="str" cm="1">
        <f t="array" ref="C173">IFERROR(INDEX('03.Muestra'!$F$8:$F$42,SMALL(IF("Página Web"='03.Muestra'!$D$8:$D$42,ROW('03.Muestra'!$F$8:$F$42)-MIN(ROW('03.Muestra'!$D$8:$D$42))+1,""),ROW()-170)),"")</f>
        <v>https://participa.madrid.org/participacion-ciudadana</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Condiciones de uso</v>
      </c>
      <c r="C174" s="114" t="str" cm="1">
        <f t="array" ref="C174">IFERROR(INDEX('03.Muestra'!$F$8:$F$42,SMALL(IF("Página Web"='03.Muestra'!$D$8:$D$42,ROW('03.Muestra'!$F$8:$F$42)-MIN(ROW('03.Muestra'!$D$8:$D$42))+1,""),ROW()-170)),"")</f>
        <v>https://participa.madrid.org/condiciones-uso</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Aviso legal</v>
      </c>
      <c r="C175" s="114" t="str" cm="1">
        <f t="array" ref="C175">IFERROR(INDEX('03.Muestra'!$F$8:$F$42,SMALL(IF("Página Web"='03.Muestra'!$D$8:$D$42,ROW('03.Muestra'!$F$8:$F$42)-MIN(ROW('03.Muestra'!$D$8:$D$42))+1,""),ROW()-170)),"")</f>
        <v>https://participa.madrid.org/aviso-legal-privacidad</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Acuerdo consejo</v>
      </c>
      <c r="C176" s="114" t="str" cm="1">
        <f t="array" ref="C176">IFERROR(INDEX('03.Muestra'!$F$8:$F$42,SMALL(IF("Página Web"='03.Muestra'!$D$8:$D$42,ROW('03.Muestra'!$F$8:$F$42)-MIN(ROW('03.Muestra'!$D$8:$D$42))+1,""),ROW()-170)),"")</f>
        <v>https://participa.madrid.org/content/proyecto-acuerdo-consejo-gobierno-se-aprueban-las-normas-reguladoras-se-establece</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Ayudas económicas</v>
      </c>
      <c r="C177" s="114" t="str" cm="1">
        <f t="array" ref="C177">IFERROR(INDEX('03.Muestra'!$F$8:$F$42,SMALL(IF("Página Web"='03.Muestra'!$D$8:$D$42,ROW('03.Muestra'!$F$8:$F$42)-MIN(ROW('03.Muestra'!$D$8:$D$42))+1,""),ROW()-170)),"")</f>
        <v>https://participa.madrid.org/content/proyecto-orden-se-aprueban-bases-reguladoras-concesion-ayudas-economicas-pago-unico-para</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Ayudas municipios</v>
      </c>
      <c r="C178" s="114" t="str" cm="1">
        <f t="array" ref="C178">IFERROR(INDEX('03.Muestra'!$F$8:$F$42,SMALL(IF("Página Web"='03.Muestra'!$D$8:$D$42,ROW('03.Muestra'!$F$8:$F$42)-MIN(ROW('03.Muestra'!$D$8:$D$42))+1,""),ROW()-170)),"")</f>
        <v>https://participa.madrid.org/content/consulta-publica-sobre-proyecto-se-establecen-las-bases-reguladoras-las-ayudas-municipios</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Derogación órdenes</v>
      </c>
      <c r="C179" s="114" t="str" cm="1">
        <f t="array" ref="C179">IFERROR(INDEX('03.Muestra'!$F$8:$F$42,SMALL(IF("Página Web"='03.Muestra'!$D$8:$D$42,ROW('03.Muestra'!$F$8:$F$42)-MIN(ROW('03.Muestra'!$D$8:$D$42))+1,""),ROW()-170)),"")</f>
        <v>https://participa.madrid.org/content/proyecto-orden-se-derogan-las-ordenes-5591997-5601997-11022003-10851998-6502004-2222014</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Artesanía Alimentaria</v>
      </c>
      <c r="C180" s="114" t="str" cm="1">
        <f t="array" ref="C180">IFERROR(INDEX('03.Muestra'!$F$8:$F$42,SMALL(IF("Página Web"='03.Muestra'!$D$8:$D$42,ROW('03.Muestra'!$F$8:$F$42)-MIN(ROW('03.Muestra'!$D$8:$D$42))+1,""),ROW()-170)),"")</f>
        <v>https://participa.madrid.org/content/proyecto-decreto-sobre-ordenacion-regulacion-artesania-alimentaria-los-alimentos-montana</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Grado discapacidad</v>
      </c>
      <c r="C181" s="114" t="str" cm="1">
        <f t="array" ref="C181">IFERROR(INDEX('03.Muestra'!$F$8:$F$42,SMALL(IF("Página Web"='03.Muestra'!$D$8:$D$42,ROW('03.Muestra'!$F$8:$F$42)-MIN(ROW('03.Muestra'!$D$8:$D$42))+1,""),ROW()-170)),"")</f>
        <v>https://participa.madrid.org/content/proyecto-orden-se-desarrolla-real-decreto-88822-18-octubre-se-establece-procedimiento-para-0</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Regula desempeño</v>
      </c>
      <c r="C182" s="114" t="str" cm="1">
        <f t="array" ref="C182">IFERROR(INDEX('03.Muestra'!$F$8:$F$42,SMALL(IF("Página Web"='03.Muestra'!$D$8:$D$42,ROW('03.Muestra'!$F$8:$F$42)-MIN(ROW('03.Muestra'!$D$8:$D$42))+1,""),ROW()-170)),"")</f>
        <v>https://participa.madrid.org/content/proyecto-decreto-regula-desempeno-reconocimiento-los-funcionarios-los-cuerpos-catedraticos</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Doctorados</v>
      </c>
      <c r="C183" s="114" t="str" cm="1">
        <f t="array" ref="C183">IFERROR(INDEX('03.Muestra'!$F$8:$F$42,SMALL(IF("Página Web"='03.Muestra'!$D$8:$D$42,ROW('03.Muestra'!$F$8:$F$42)-MIN(ROW('03.Muestra'!$D$8:$D$42))+1,""),ROW()-170)),"")</f>
        <v>https://participa.madrid.org/content/proyecto-orden-se-establecen-las-bases-reguladoras-las-ayudas-para-realizacion-doctorados</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Complemento</v>
      </c>
      <c r="C184" s="114" t="str" cm="1">
        <f t="array" ref="C184">IFERROR(INDEX('03.Muestra'!$F$8:$F$42,SMALL(IF("Página Web"='03.Muestra'!$D$8:$D$42,ROW('03.Muestra'!$F$8:$F$42)-MIN(ROW('03.Muestra'!$D$8:$D$42))+1,""),ROW()-170)),"")</f>
        <v>https://participa.madrid.org/content/proyecto-decreto-se-regula-procedimiento-para-seleccion-renovacion-consolidacion-complemento</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Concesión plazas</v>
      </c>
      <c r="C185" s="114" t="str" cm="1">
        <f t="array" ref="C185">IFERROR(INDEX('03.Muestra'!$F$8:$F$42,SMALL(IF("Página Web"='03.Muestra'!$D$8:$D$42,ROW('03.Muestra'!$F$8:$F$42)-MIN(ROW('03.Muestra'!$D$8:$D$42))+1,""),ROW()-170)),"")</f>
        <v>https://participa.madrid.org/content/proyecto-orden-consejeria-familia-juventud-politica-social-se-regula-concesion-plazas-los-0</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Áridos reciclados</v>
      </c>
      <c r="C186" s="114" t="str" cm="1">
        <f t="array" ref="C186">IFERROR(INDEX('03.Muestra'!$F$8:$F$42,SMALL(IF("Página Web"='03.Muestra'!$D$8:$D$42,ROW('03.Muestra'!$F$8:$F$42)-MIN(ROW('03.Muestra'!$D$8:$D$42))+1,""),ROW()-170)),"")</f>
        <v>https://participa.madrid.org/content/proyecto-orden-se-regula-los-requisitos-utilizacion-aridos-reciclados-procedentes</v>
      </c>
      <c r="D186" s="130" t="s">
        <v>34</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Home</v>
      </c>
      <c r="C209" s="114" t="str" cm="1">
        <f t="array" ref="C209">IFERROR(INDEX('03.Muestra'!$F$8:$F$42,SMALL(IF("Página Web"='03.Muestra'!$D$8:$D$42,ROW('03.Muestra'!$F$8:$F$42)-MIN(ROW('03.Muestra'!$D$8:$D$42))+1,""),ROW()-208)),"")</f>
        <v>https://participa.madrid.org/</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Grupos parlamentarios</v>
      </c>
      <c r="C210" s="114" t="str" cm="1">
        <f t="array" ref="C210">IFERROR(INDEX('03.Muestra'!$F$8:$F$42,SMALL(IF("Página Web"='03.Muestra'!$D$8:$D$42,ROW('03.Muestra'!$F$8:$F$42)-MIN(ROW('03.Muestra'!$D$8:$D$42))+1,""),ROW()-208)),"")</f>
        <v>https://participa.madrid.org/grupos-parlamentarios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Participación ciudadana</v>
      </c>
      <c r="C211" s="114" t="str" cm="1">
        <f t="array" ref="C211">IFERROR(INDEX('03.Muestra'!$F$8:$F$42,SMALL(IF("Página Web"='03.Muestra'!$D$8:$D$42,ROW('03.Muestra'!$F$8:$F$42)-MIN(ROW('03.Muestra'!$D$8:$D$42))+1,""),ROW()-208)),"")</f>
        <v>https://participa.madrid.org/participacion-ciudadana</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Condiciones de uso</v>
      </c>
      <c r="C212" s="114" t="str" cm="1">
        <f t="array" ref="C212">IFERROR(INDEX('03.Muestra'!$F$8:$F$42,SMALL(IF("Página Web"='03.Muestra'!$D$8:$D$42,ROW('03.Muestra'!$F$8:$F$42)-MIN(ROW('03.Muestra'!$D$8:$D$42))+1,""),ROW()-208)),"")</f>
        <v>https://participa.madrid.org/condiciones-uso</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Aviso legal</v>
      </c>
      <c r="C213" s="114" t="str" cm="1">
        <f t="array" ref="C213">IFERROR(INDEX('03.Muestra'!$F$8:$F$42,SMALL(IF("Página Web"='03.Muestra'!$D$8:$D$42,ROW('03.Muestra'!$F$8:$F$42)-MIN(ROW('03.Muestra'!$D$8:$D$42))+1,""),ROW()-208)),"")</f>
        <v>https://participa.madrid.org/aviso-legal-privacidad</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Acuerdo consejo</v>
      </c>
      <c r="C214" s="114" t="str" cm="1">
        <f t="array" ref="C214">IFERROR(INDEX('03.Muestra'!$F$8:$F$42,SMALL(IF("Página Web"='03.Muestra'!$D$8:$D$42,ROW('03.Muestra'!$F$8:$F$42)-MIN(ROW('03.Muestra'!$D$8:$D$42))+1,""),ROW()-208)),"")</f>
        <v>https://participa.madrid.org/content/proyecto-acuerdo-consejo-gobierno-se-aprueban-las-normas-reguladoras-se-establece</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Ayudas económicas</v>
      </c>
      <c r="C215" s="114" t="str" cm="1">
        <f t="array" ref="C215">IFERROR(INDEX('03.Muestra'!$F$8:$F$42,SMALL(IF("Página Web"='03.Muestra'!$D$8:$D$42,ROW('03.Muestra'!$F$8:$F$42)-MIN(ROW('03.Muestra'!$D$8:$D$42))+1,""),ROW()-208)),"")</f>
        <v>https://participa.madrid.org/content/proyecto-orden-se-aprueban-bases-reguladoras-concesion-ayudas-economicas-pago-unico-para</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Ayudas municipios</v>
      </c>
      <c r="C216" s="114" t="str" cm="1">
        <f t="array" ref="C216">IFERROR(INDEX('03.Muestra'!$F$8:$F$42,SMALL(IF("Página Web"='03.Muestra'!$D$8:$D$42,ROW('03.Muestra'!$F$8:$F$42)-MIN(ROW('03.Muestra'!$D$8:$D$42))+1,""),ROW()-208)),"")</f>
        <v>https://participa.madrid.org/content/consulta-publica-sobre-proyecto-se-establecen-las-bases-reguladoras-las-ayudas-municipios</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Derogación órdenes</v>
      </c>
      <c r="C217" s="114" t="str" cm="1">
        <f t="array" ref="C217">IFERROR(INDEX('03.Muestra'!$F$8:$F$42,SMALL(IF("Página Web"='03.Muestra'!$D$8:$D$42,ROW('03.Muestra'!$F$8:$F$42)-MIN(ROW('03.Muestra'!$D$8:$D$42))+1,""),ROW()-208)),"")</f>
        <v>https://participa.madrid.org/content/proyecto-orden-se-derogan-las-ordenes-5591997-5601997-11022003-10851998-6502004-2222014</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Artesanía Alimentaria</v>
      </c>
      <c r="C218" s="114" t="str" cm="1">
        <f t="array" ref="C218">IFERROR(INDEX('03.Muestra'!$F$8:$F$42,SMALL(IF("Página Web"='03.Muestra'!$D$8:$D$42,ROW('03.Muestra'!$F$8:$F$42)-MIN(ROW('03.Muestra'!$D$8:$D$42))+1,""),ROW()-208)),"")</f>
        <v>https://participa.madrid.org/content/proyecto-decreto-sobre-ordenacion-regulacion-artesania-alimentaria-los-alimentos-montana</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Grado discapacidad</v>
      </c>
      <c r="C219" s="114" t="str" cm="1">
        <f t="array" ref="C219">IFERROR(INDEX('03.Muestra'!$F$8:$F$42,SMALL(IF("Página Web"='03.Muestra'!$D$8:$D$42,ROW('03.Muestra'!$F$8:$F$42)-MIN(ROW('03.Muestra'!$D$8:$D$42))+1,""),ROW()-208)),"")</f>
        <v>https://participa.madrid.org/content/proyecto-orden-se-desarrolla-real-decreto-88822-18-octubre-se-establece-procedimiento-para-0</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Regula desempeño</v>
      </c>
      <c r="C220" s="114" t="str" cm="1">
        <f t="array" ref="C220">IFERROR(INDEX('03.Muestra'!$F$8:$F$42,SMALL(IF("Página Web"='03.Muestra'!$D$8:$D$42,ROW('03.Muestra'!$F$8:$F$42)-MIN(ROW('03.Muestra'!$D$8:$D$42))+1,""),ROW()-208)),"")</f>
        <v>https://participa.madrid.org/content/proyecto-decreto-regula-desempeno-reconocimiento-los-funcionarios-los-cuerpos-catedraticos</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Doctorados</v>
      </c>
      <c r="C221" s="114" t="str" cm="1">
        <f t="array" ref="C221">IFERROR(INDEX('03.Muestra'!$F$8:$F$42,SMALL(IF("Página Web"='03.Muestra'!$D$8:$D$42,ROW('03.Muestra'!$F$8:$F$42)-MIN(ROW('03.Muestra'!$D$8:$D$42))+1,""),ROW()-208)),"")</f>
        <v>https://participa.madrid.org/content/proyecto-orden-se-establecen-las-bases-reguladoras-las-ayudas-para-realizacion-doctorados</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Complemento</v>
      </c>
      <c r="C222" s="114" t="str" cm="1">
        <f t="array" ref="C222">IFERROR(INDEX('03.Muestra'!$F$8:$F$42,SMALL(IF("Página Web"='03.Muestra'!$D$8:$D$42,ROW('03.Muestra'!$F$8:$F$42)-MIN(ROW('03.Muestra'!$D$8:$D$42))+1,""),ROW()-208)),"")</f>
        <v>https://participa.madrid.org/content/proyecto-decreto-se-regula-procedimiento-para-seleccion-renovacion-consolidacion-complemento</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Concesión plazas</v>
      </c>
      <c r="C223" s="114" t="str" cm="1">
        <f t="array" ref="C223">IFERROR(INDEX('03.Muestra'!$F$8:$F$42,SMALL(IF("Página Web"='03.Muestra'!$D$8:$D$42,ROW('03.Muestra'!$F$8:$F$42)-MIN(ROW('03.Muestra'!$D$8:$D$42))+1,""),ROW()-208)),"")</f>
        <v>https://participa.madrid.org/content/proyecto-orden-consejeria-familia-juventud-politica-social-se-regula-concesion-plazas-los-0</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Áridos reciclados</v>
      </c>
      <c r="C224" s="114" t="str" cm="1">
        <f t="array" ref="C224">IFERROR(INDEX('03.Muestra'!$F$8:$F$42,SMALL(IF("Página Web"='03.Muestra'!$D$8:$D$42,ROW('03.Muestra'!$F$8:$F$42)-MIN(ROW('03.Muestra'!$D$8:$D$42))+1,""),ROW()-208)),"")</f>
        <v>https://participa.madrid.org/content/proyecto-orden-se-regula-los-requisitos-utilizacion-aridos-reciclados-procedentes</v>
      </c>
      <c r="D224" s="130" t="s">
        <v>34</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ref="D226:D243" si="11">IF(AND(B226&lt;&gt;"",C226&lt;&gt;""),"N/T","")</f>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89" priority="1292" stopIfTrue="1" operator="equal">
      <formula>"ERR"</formula>
    </cfRule>
  </conditionalFormatting>
  <conditionalFormatting sqref="F19:J19 F57:J57 F95:J95 F133:J133 F171:J171 F209:J209 D19:D53 D57:D91 D95:D129 D133:D167 D171:D205 D209:D243">
    <cfRule type="expression" dxfId="288" priority="1286" stopIfTrue="1">
      <formula>ISBLANK(D19)</formula>
    </cfRule>
    <cfRule type="cellIs" dxfId="287" priority="1287" stopIfTrue="1" operator="equal">
      <formula>"Pasa"</formula>
    </cfRule>
    <cfRule type="cellIs" dxfId="286" priority="1288" stopIfTrue="1" operator="equal">
      <formula>"Falla"</formula>
    </cfRule>
    <cfRule type="cellIs" dxfId="285" priority="1289" stopIfTrue="1" operator="equal">
      <formula>"N/A"</formula>
    </cfRule>
    <cfRule type="cellIs" dxfId="284" priority="1290" stopIfTrue="1" operator="equal">
      <formula>"N/T"</formula>
    </cfRule>
    <cfRule type="cellIs" dxfId="283" priority="1291" stopIfTrue="1" operator="equal">
      <formula>"N/D"</formula>
    </cfRule>
  </conditionalFormatting>
  <conditionalFormatting sqref="D1:D7 D11:D1048576">
    <cfRule type="cellIs" dxfId="282" priority="1039" stopIfTrue="1" operator="equal">
      <formula>"-"</formula>
    </cfRule>
  </conditionalFormatting>
  <conditionalFormatting sqref="D19:D53">
    <cfRule type="expression" dxfId="281" priority="529" stopIfTrue="1">
      <formula>ISBLANK(D19)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19:D53">
    <cfRule type="expression" dxfId="275" priority="523" stopIfTrue="1">
      <formula>ISBLANK(D19)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D57:D91">
    <cfRule type="expression" dxfId="269" priority="517" stopIfTrue="1">
      <formula>ISBLANK(D57)</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57:D91">
    <cfRule type="expression" dxfId="263" priority="511" stopIfTrue="1">
      <formula>ISBLANK(D57)</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95:D129">
    <cfRule type="expression" dxfId="257" priority="505" stopIfTrue="1">
      <formula>ISBLANK(D95)</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95:D129">
    <cfRule type="expression" dxfId="251" priority="499" stopIfTrue="1">
      <formula>ISBLANK(D95)</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133:D167">
    <cfRule type="expression" dxfId="245" priority="493" stopIfTrue="1">
      <formula>ISBLANK(D133)</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133:D167">
    <cfRule type="expression" dxfId="239" priority="487" stopIfTrue="1">
      <formula>ISBLANK(D133)</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171:D205">
    <cfRule type="expression" dxfId="233" priority="481" stopIfTrue="1">
      <formula>ISBLANK(D171)</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171:D205">
    <cfRule type="expression" dxfId="227" priority="475" stopIfTrue="1">
      <formula>ISBLANK(D171)</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D209:D243">
    <cfRule type="expression" dxfId="221" priority="469" stopIfTrue="1">
      <formula>ISBLANK(D209)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209:D243">
    <cfRule type="expression" dxfId="215" priority="463" stopIfTrue="1">
      <formula>ISBLANK(D209)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K23">
    <cfRule type="expression" dxfId="209" priority="67" stopIfTrue="1">
      <formula>ISBLANK(K23)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K24">
    <cfRule type="expression" dxfId="203" priority="61" stopIfTrue="1">
      <formula>ISBLANK(K24)</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3">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3">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11">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11">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3:D149">
    <cfRule type="expression" dxfId="173" priority="31" stopIfTrue="1">
      <formula>ISBLANK(D133)</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3:D149">
    <cfRule type="expression" dxfId="167" priority="25" stopIfTrue="1">
      <formula>ISBLANK(D133)</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1:D187">
    <cfRule type="expression" dxfId="161" priority="19" stopIfTrue="1">
      <formula>ISBLANK(D171)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1:D187">
    <cfRule type="expression" dxfId="155" priority="13" stopIfTrue="1">
      <formula>ISBLANK(D171)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D225">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D225">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65" zoomScaleNormal="6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96</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0</v>
      </c>
      <c r="H12" s="53">
        <f ca="1">IF(($G$15+$K$15)=0,0,G12/($G$15+$K$15))</f>
        <v>0</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64</v>
      </c>
      <c r="H13" s="53">
        <f ca="1">IF(($G$15+$K$15)=0,0,G13/($G$15+$K$15))</f>
        <v>0.8</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16</v>
      </c>
      <c r="H14" s="53">
        <f ca="1">IF(($G$15+$K$15)=0,0,G14/($G$15+$K$15))</f>
        <v>0.2</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Home</v>
      </c>
      <c r="C19" s="114" t="str" cm="1">
        <f t="array" ref="C19">IFERROR(INDEX('03.Muestra'!$F$8:$F$42,SMALL(IF("Página Web"='03.Muestra'!$D$8:$D$42,ROW('03.Muestra'!$F$8:$F$42)-MIN(ROW('03.Muestra'!$D$8:$D$42))+1,""),ROW()-18)),"")</f>
        <v>https://participa.madrid.org/</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Grupos parlamentarios</v>
      </c>
      <c r="C20" s="114" t="str" cm="1">
        <f t="array" ref="C20">IFERROR(INDEX('03.Muestra'!$F$8:$F$42,SMALL(IF("Página Web"='03.Muestra'!$D$8:$D$42,ROW('03.Muestra'!$F$8:$F$42)-MIN(ROW('03.Muestra'!$D$8:$D$42))+1,""),ROW()-18)),"")</f>
        <v>https://participa.madrid.org/grupos-parlamentarios</v>
      </c>
      <c r="D20" s="130" t="s">
        <v>34</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Participación ciudadana</v>
      </c>
      <c r="C21" s="114" t="str" cm="1">
        <f t="array" ref="C21">IFERROR(INDEX('03.Muestra'!$F$8:$F$42,SMALL(IF("Página Web"='03.Muestra'!$D$8:$D$42,ROW('03.Muestra'!$F$8:$F$42)-MIN(ROW('03.Muestra'!$D$8:$D$42))+1,""),ROW()-18)),"")</f>
        <v>https://participa.madrid.org/participacion-ciudadana</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Condiciones de uso</v>
      </c>
      <c r="C22" s="114" t="str" cm="1">
        <f t="array" ref="C22">IFERROR(INDEX('03.Muestra'!$F$8:$F$42,SMALL(IF("Página Web"='03.Muestra'!$D$8:$D$42,ROW('03.Muestra'!$F$8:$F$42)-MIN(ROW('03.Muestra'!$D$8:$D$42))+1,""),ROW()-18)),"")</f>
        <v>https://participa.madrid.org/condiciones-uso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Aviso legal</v>
      </c>
      <c r="C23" s="114" t="str" cm="1">
        <f t="array" ref="C23">IFERROR(INDEX('03.Muestra'!$F$8:$F$42,SMALL(IF("Página Web"='03.Muestra'!$D$8:$D$42,ROW('03.Muestra'!$F$8:$F$42)-MIN(ROW('03.Muestra'!$D$8:$D$42))+1,""),ROW()-18)),"")</f>
        <v>https://participa.madrid.org/aviso-legal-privacidad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Acuerdo consejo</v>
      </c>
      <c r="C24" s="114" t="str" cm="1">
        <f t="array" ref="C24">IFERROR(INDEX('03.Muestra'!$F$8:$F$42,SMALL(IF("Página Web"='03.Muestra'!$D$8:$D$42,ROW('03.Muestra'!$F$8:$F$42)-MIN(ROW('03.Muestra'!$D$8:$D$42))+1,""),ROW()-18)),"")</f>
        <v>https://participa.madrid.org/content/proyecto-acuerdo-consejo-gobierno-se-aprueban-las-normas-reguladoras-se-establece</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Ayudas económicas</v>
      </c>
      <c r="C25" s="114" t="str" cm="1">
        <f t="array" ref="C25">IFERROR(INDEX('03.Muestra'!$F$8:$F$42,SMALL(IF("Página Web"='03.Muestra'!$D$8:$D$42,ROW('03.Muestra'!$F$8:$F$42)-MIN(ROW('03.Muestra'!$D$8:$D$42))+1,""),ROW()-18)),"")</f>
        <v>https://participa.madrid.org/content/proyecto-orden-se-aprueban-bases-reguladoras-concesion-ayudas-economicas-pago-unico-para</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Ayudas municipios</v>
      </c>
      <c r="C26" s="114" t="str" cm="1">
        <f t="array" ref="C26">IFERROR(INDEX('03.Muestra'!$F$8:$F$42,SMALL(IF("Página Web"='03.Muestra'!$D$8:$D$42,ROW('03.Muestra'!$F$8:$F$42)-MIN(ROW('03.Muestra'!$D$8:$D$42))+1,""),ROW()-18)),"")</f>
        <v>https://participa.madrid.org/content/consulta-publica-sobre-proyecto-se-establecen-las-bases-reguladoras-las-ayudas-municipios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Derogación órdenes</v>
      </c>
      <c r="C27" s="114" t="str" cm="1">
        <f t="array" ref="C27">IFERROR(INDEX('03.Muestra'!$F$8:$F$42,SMALL(IF("Página Web"='03.Muestra'!$D$8:$D$42,ROW('03.Muestra'!$F$8:$F$42)-MIN(ROW('03.Muestra'!$D$8:$D$42))+1,""),ROW()-18)),"")</f>
        <v>https://participa.madrid.org/content/proyecto-orden-se-derogan-las-ordenes-5591997-5601997-11022003-10851998-6502004-2222014</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Artesanía Alimentaria</v>
      </c>
      <c r="C28" s="114" t="str" cm="1">
        <f t="array" ref="C28">IFERROR(INDEX('03.Muestra'!$F$8:$F$42,SMALL(IF("Página Web"='03.Muestra'!$D$8:$D$42,ROW('03.Muestra'!$F$8:$F$42)-MIN(ROW('03.Muestra'!$D$8:$D$42))+1,""),ROW()-18)),"")</f>
        <v>https://participa.madrid.org/content/proyecto-decreto-sobre-ordenacion-regulacion-artesania-alimentaria-los-alimentos-montana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Grado discapacidad</v>
      </c>
      <c r="C29" s="114" t="str" cm="1">
        <f t="array" ref="C29">IFERROR(INDEX('03.Muestra'!$F$8:$F$42,SMALL(IF("Página Web"='03.Muestra'!$D$8:$D$42,ROW('03.Muestra'!$F$8:$F$42)-MIN(ROW('03.Muestra'!$D$8:$D$42))+1,""),ROW()-18)),"")</f>
        <v>https://participa.madrid.org/content/proyecto-orden-se-desarrolla-real-decreto-88822-18-octubre-se-establece-procedimiento-para-0</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Regula desempeño</v>
      </c>
      <c r="C30" s="114" t="str" cm="1">
        <f t="array" ref="C30">IFERROR(INDEX('03.Muestra'!$F$8:$F$42,SMALL(IF("Página Web"='03.Muestra'!$D$8:$D$42,ROW('03.Muestra'!$F$8:$F$42)-MIN(ROW('03.Muestra'!$D$8:$D$42))+1,""),ROW()-18)),"")</f>
        <v>https://participa.madrid.org/content/proyecto-decreto-regula-desempeno-reconocimiento-los-funcionarios-los-cuerpos-catedraticos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Doctorados</v>
      </c>
      <c r="C31" s="114" t="str" cm="1">
        <f t="array" ref="C31">IFERROR(INDEX('03.Muestra'!$F$8:$F$42,SMALL(IF("Página Web"='03.Muestra'!$D$8:$D$42,ROW('03.Muestra'!$F$8:$F$42)-MIN(ROW('03.Muestra'!$D$8:$D$42))+1,""),ROW()-18)),"")</f>
        <v>https://participa.madrid.org/content/proyecto-orden-se-establecen-las-bases-reguladoras-las-ayudas-para-realizacion-doctorados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Complemento</v>
      </c>
      <c r="C32" s="114" t="str" cm="1">
        <f t="array" ref="C32">IFERROR(INDEX('03.Muestra'!$F$8:$F$42,SMALL(IF("Página Web"='03.Muestra'!$D$8:$D$42,ROW('03.Muestra'!$F$8:$F$42)-MIN(ROW('03.Muestra'!$D$8:$D$42))+1,""),ROW()-18)),"")</f>
        <v>https://participa.madrid.org/content/proyecto-decreto-se-regula-procedimiento-para-seleccion-renovacion-consolidacion-complemento</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Concesión plazas</v>
      </c>
      <c r="C33" s="114" t="str" cm="1">
        <f t="array" ref="C33">IFERROR(INDEX('03.Muestra'!$F$8:$F$42,SMALL(IF("Página Web"='03.Muestra'!$D$8:$D$42,ROW('03.Muestra'!$F$8:$F$42)-MIN(ROW('03.Muestra'!$D$8:$D$42))+1,""),ROW()-18)),"")</f>
        <v>https://participa.madrid.org/content/proyecto-orden-consejeria-familia-juventud-politica-social-se-regula-concesion-plazas-los-0</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Áridos reciclados</v>
      </c>
      <c r="C34" s="114" t="str" cm="1">
        <f t="array" ref="C34">IFERROR(INDEX('03.Muestra'!$F$8:$F$42,SMALL(IF("Página Web"='03.Muestra'!$D$8:$D$42,ROW('03.Muestra'!$F$8:$F$42)-MIN(ROW('03.Muestra'!$D$8:$D$42))+1,""),ROW()-18)),"")</f>
        <v>https://participa.madrid.org/content/proyecto-orden-se-regula-los-requisitos-utilizacion-aridos-reciclados-procedentes</v>
      </c>
      <c r="D34" s="130" t="s">
        <v>34</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Home</v>
      </c>
      <c r="C57" s="114" t="str" cm="1">
        <f t="array" ref="C57">IFERROR(INDEX('03.Muestra'!$F$8:$F$42,SMALL(IF("Página Web"='03.Muestra'!$D$8:$D$42,ROW('03.Muestra'!$F$8:$F$42)-MIN(ROW('03.Muestra'!$D$8:$D$42))+1,""),ROW()-56)),"")</f>
        <v>https://participa.madrid.org/</v>
      </c>
      <c r="D57" s="130" t="s">
        <v>27</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Grupos parlamentarios</v>
      </c>
      <c r="C58" s="114" t="str" cm="1">
        <f t="array" ref="C58">IFERROR(INDEX('03.Muestra'!$F$8:$F$42,SMALL(IF("Página Web"='03.Muestra'!$D$8:$D$42,ROW('03.Muestra'!$F$8:$F$42)-MIN(ROW('03.Muestra'!$D$8:$D$42))+1,""),ROW()-56)),"")</f>
        <v>https://participa.madrid.org/grupos-parlamentarios</v>
      </c>
      <c r="D58" s="130" t="s">
        <v>27</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16</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Participación ciudadana</v>
      </c>
      <c r="C59" s="114" t="str" cm="1">
        <f t="array" ref="C59">IFERROR(INDEX('03.Muestra'!$F$8:$F$42,SMALL(IF("Página Web"='03.Muestra'!$D$8:$D$42,ROW('03.Muestra'!$F$8:$F$42)-MIN(ROW('03.Muestra'!$D$8:$D$42))+1,""),ROW()-56)),"")</f>
        <v>https://participa.madrid.org/participacion-ciudadana</v>
      </c>
      <c r="D59" s="130" t="s">
        <v>27</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Condiciones de uso</v>
      </c>
      <c r="C60" s="114" t="str" cm="1">
        <f t="array" ref="C60">IFERROR(INDEX('03.Muestra'!$F$8:$F$42,SMALL(IF("Página Web"='03.Muestra'!$D$8:$D$42,ROW('03.Muestra'!$F$8:$F$42)-MIN(ROW('03.Muestra'!$D$8:$D$42))+1,""),ROW()-56)),"")</f>
        <v>https://participa.madrid.org/condiciones-uso</v>
      </c>
      <c r="D60" s="130" t="s">
        <v>27</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Aviso legal</v>
      </c>
      <c r="C61" s="114" t="str" cm="1">
        <f t="array" ref="C61">IFERROR(INDEX('03.Muestra'!$F$8:$F$42,SMALL(IF("Página Web"='03.Muestra'!$D$8:$D$42,ROW('03.Muestra'!$F$8:$F$42)-MIN(ROW('03.Muestra'!$D$8:$D$42))+1,""),ROW()-56)),"")</f>
        <v>https://participa.madrid.org/aviso-legal-privacidad</v>
      </c>
      <c r="D61" s="130" t="s">
        <v>27</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Acuerdo consejo</v>
      </c>
      <c r="C62" s="114" t="str" cm="1">
        <f t="array" ref="C62">IFERROR(INDEX('03.Muestra'!$F$8:$F$42,SMALL(IF("Página Web"='03.Muestra'!$D$8:$D$42,ROW('03.Muestra'!$F$8:$F$42)-MIN(ROW('03.Muestra'!$D$8:$D$42))+1,""),ROW()-56)),"")</f>
        <v>https://participa.madrid.org/content/proyecto-acuerdo-consejo-gobierno-se-aprueban-las-normas-reguladoras-se-establece</v>
      </c>
      <c r="D62" s="130" t="s">
        <v>27</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Ayudas económicas</v>
      </c>
      <c r="C63" s="114" t="str" cm="1">
        <f t="array" ref="C63">IFERROR(INDEX('03.Muestra'!$F$8:$F$42,SMALL(IF("Página Web"='03.Muestra'!$D$8:$D$42,ROW('03.Muestra'!$F$8:$F$42)-MIN(ROW('03.Muestra'!$D$8:$D$42))+1,""),ROW()-56)),"")</f>
        <v>https://participa.madrid.org/content/proyecto-orden-se-aprueban-bases-reguladoras-concesion-ayudas-economicas-pago-unico-para</v>
      </c>
      <c r="D63" s="130" t="s">
        <v>27</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Ayudas municipios</v>
      </c>
      <c r="C64" s="114" t="str" cm="1">
        <f t="array" ref="C64">IFERROR(INDEX('03.Muestra'!$F$8:$F$42,SMALL(IF("Página Web"='03.Muestra'!$D$8:$D$42,ROW('03.Muestra'!$F$8:$F$42)-MIN(ROW('03.Muestra'!$D$8:$D$42))+1,""),ROW()-56)),"")</f>
        <v>https://participa.madrid.org/content/consulta-publica-sobre-proyecto-se-establecen-las-bases-reguladoras-las-ayudas-municipios</v>
      </c>
      <c r="D64" s="130" t="s">
        <v>27</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Derogación órdenes</v>
      </c>
      <c r="C65" s="114" t="str" cm="1">
        <f t="array" ref="C65">IFERROR(INDEX('03.Muestra'!$F$8:$F$42,SMALL(IF("Página Web"='03.Muestra'!$D$8:$D$42,ROW('03.Muestra'!$F$8:$F$42)-MIN(ROW('03.Muestra'!$D$8:$D$42))+1,""),ROW()-56)),"")</f>
        <v>https://participa.madrid.org/content/proyecto-orden-se-derogan-las-ordenes-5591997-5601997-11022003-10851998-6502004-2222014</v>
      </c>
      <c r="D65" s="130" t="s">
        <v>27</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Artesanía Alimentaria</v>
      </c>
      <c r="C66" s="114" t="str" cm="1">
        <f t="array" ref="C66">IFERROR(INDEX('03.Muestra'!$F$8:$F$42,SMALL(IF("Página Web"='03.Muestra'!$D$8:$D$42,ROW('03.Muestra'!$F$8:$F$42)-MIN(ROW('03.Muestra'!$D$8:$D$42))+1,""),ROW()-56)),"")</f>
        <v>https://participa.madrid.org/content/proyecto-decreto-sobre-ordenacion-regulacion-artesania-alimentaria-los-alimentos-montana</v>
      </c>
      <c r="D66" s="130" t="s">
        <v>27</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Grado discapacidad</v>
      </c>
      <c r="C67" s="114" t="str" cm="1">
        <f t="array" ref="C67">IFERROR(INDEX('03.Muestra'!$F$8:$F$42,SMALL(IF("Página Web"='03.Muestra'!$D$8:$D$42,ROW('03.Muestra'!$F$8:$F$42)-MIN(ROW('03.Muestra'!$D$8:$D$42))+1,""),ROW()-56)),"")</f>
        <v>https://participa.madrid.org/content/proyecto-orden-se-desarrolla-real-decreto-88822-18-octubre-se-establece-procedimiento-para-0</v>
      </c>
      <c r="D67" s="130" t="s">
        <v>27</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Regula desempeño</v>
      </c>
      <c r="C68" s="114" t="str" cm="1">
        <f t="array" ref="C68">IFERROR(INDEX('03.Muestra'!$F$8:$F$42,SMALL(IF("Página Web"='03.Muestra'!$D$8:$D$42,ROW('03.Muestra'!$F$8:$F$42)-MIN(ROW('03.Muestra'!$D$8:$D$42))+1,""),ROW()-56)),"")</f>
        <v>https://participa.madrid.org/content/proyecto-decreto-regula-desempeno-reconocimiento-los-funcionarios-los-cuerpos-catedraticos</v>
      </c>
      <c r="D68" s="130" t="s">
        <v>27</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Doctorados</v>
      </c>
      <c r="C69" s="114" t="str" cm="1">
        <f t="array" ref="C69">IFERROR(INDEX('03.Muestra'!$F$8:$F$42,SMALL(IF("Página Web"='03.Muestra'!$D$8:$D$42,ROW('03.Muestra'!$F$8:$F$42)-MIN(ROW('03.Muestra'!$D$8:$D$42))+1,""),ROW()-56)),"")</f>
        <v>https://participa.madrid.org/content/proyecto-orden-se-establecen-las-bases-reguladoras-las-ayudas-para-realizacion-doctorados</v>
      </c>
      <c r="D69" s="130" t="s">
        <v>27</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Complemento</v>
      </c>
      <c r="C70" s="114" t="str" cm="1">
        <f t="array" ref="C70">IFERROR(INDEX('03.Muestra'!$F$8:$F$42,SMALL(IF("Página Web"='03.Muestra'!$D$8:$D$42,ROW('03.Muestra'!$F$8:$F$42)-MIN(ROW('03.Muestra'!$D$8:$D$42))+1,""),ROW()-56)),"")</f>
        <v>https://participa.madrid.org/content/proyecto-decreto-se-regula-procedimiento-para-seleccion-renovacion-consolidacion-complemento</v>
      </c>
      <c r="D70" s="130" t="s">
        <v>27</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Concesión plazas</v>
      </c>
      <c r="C71" s="114" t="str" cm="1">
        <f t="array" ref="C71">IFERROR(INDEX('03.Muestra'!$F$8:$F$42,SMALL(IF("Página Web"='03.Muestra'!$D$8:$D$42,ROW('03.Muestra'!$F$8:$F$42)-MIN(ROW('03.Muestra'!$D$8:$D$42))+1,""),ROW()-56)),"")</f>
        <v>https://participa.madrid.org/content/proyecto-orden-consejeria-familia-juventud-politica-social-se-regula-concesion-plazas-los-0</v>
      </c>
      <c r="D71" s="130" t="s">
        <v>27</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Áridos reciclados</v>
      </c>
      <c r="C72" s="114" t="str" cm="1">
        <f t="array" ref="C72">IFERROR(INDEX('03.Muestra'!$F$8:$F$42,SMALL(IF("Página Web"='03.Muestra'!$D$8:$D$42,ROW('03.Muestra'!$F$8:$F$42)-MIN(ROW('03.Muestra'!$D$8:$D$42))+1,""),ROW()-56)),"")</f>
        <v>https://participa.madrid.org/content/proyecto-orden-se-regula-los-requisitos-utilizacion-aridos-reciclados-procedentes</v>
      </c>
      <c r="D72" s="130" t="s">
        <v>27</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Home</v>
      </c>
      <c r="C95" s="114" t="str" cm="1">
        <f t="array" ref="C95">IFERROR(INDEX('03.Muestra'!$F$8:$F$42,SMALL(IF("Página Web"='03.Muestra'!$D$8:$D$42,ROW('03.Muestra'!$F$8:$F$42)-MIN(ROW('03.Muestra'!$D$8:$D$42))+1,""),ROW()-94)),"")</f>
        <v>https://participa.madrid.org/</v>
      </c>
      <c r="D95" s="130" t="s">
        <v>27</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Grupos parlamentarios</v>
      </c>
      <c r="C96" s="114" t="str" cm="1">
        <f t="array" ref="C96">IFERROR(INDEX('03.Muestra'!$F$8:$F$42,SMALL(IF("Página Web"='03.Muestra'!$D$8:$D$42,ROW('03.Muestra'!$F$8:$F$42)-MIN(ROW('03.Muestra'!$D$8:$D$42))+1,""),ROW()-94)),"")</f>
        <v>https://participa.madrid.org/grupos-parlamentarios</v>
      </c>
      <c r="D96" s="130" t="s">
        <v>27</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16</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Participación ciudadana</v>
      </c>
      <c r="C97" s="114" t="str" cm="1">
        <f t="array" ref="C97">IFERROR(INDEX('03.Muestra'!$F$8:$F$42,SMALL(IF("Página Web"='03.Muestra'!$D$8:$D$42,ROW('03.Muestra'!$F$8:$F$42)-MIN(ROW('03.Muestra'!$D$8:$D$42))+1,""),ROW()-94)),"")</f>
        <v>https://participa.madrid.org/participacion-ciudadana</v>
      </c>
      <c r="D97" s="130" t="s">
        <v>27</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Condiciones de uso</v>
      </c>
      <c r="C98" s="114" t="str" cm="1">
        <f t="array" ref="C98">IFERROR(INDEX('03.Muestra'!$F$8:$F$42,SMALL(IF("Página Web"='03.Muestra'!$D$8:$D$42,ROW('03.Muestra'!$F$8:$F$42)-MIN(ROW('03.Muestra'!$D$8:$D$42))+1,""),ROW()-94)),"")</f>
        <v>https://participa.madrid.org/condiciones-uso</v>
      </c>
      <c r="D98" s="130" t="s">
        <v>27</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Aviso legal</v>
      </c>
      <c r="C99" s="114" t="str" cm="1">
        <f t="array" ref="C99">IFERROR(INDEX('03.Muestra'!$F$8:$F$42,SMALL(IF("Página Web"='03.Muestra'!$D$8:$D$42,ROW('03.Muestra'!$F$8:$F$42)-MIN(ROW('03.Muestra'!$D$8:$D$42))+1,""),ROW()-94)),"")</f>
        <v>https://participa.madrid.org/aviso-legal-privacidad</v>
      </c>
      <c r="D99" s="130" t="s">
        <v>27</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Acuerdo consejo</v>
      </c>
      <c r="C100" s="114" t="str" cm="1">
        <f t="array" ref="C100">IFERROR(INDEX('03.Muestra'!$F$8:$F$42,SMALL(IF("Página Web"='03.Muestra'!$D$8:$D$42,ROW('03.Muestra'!$F$8:$F$42)-MIN(ROW('03.Muestra'!$D$8:$D$42))+1,""),ROW()-94)),"")</f>
        <v>https://participa.madrid.org/content/proyecto-acuerdo-consejo-gobierno-se-aprueban-las-normas-reguladoras-se-establece</v>
      </c>
      <c r="D100" s="130" t="s">
        <v>27</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Ayudas económicas</v>
      </c>
      <c r="C101" s="114" t="str" cm="1">
        <f t="array" ref="C101">IFERROR(INDEX('03.Muestra'!$F$8:$F$42,SMALL(IF("Página Web"='03.Muestra'!$D$8:$D$42,ROW('03.Muestra'!$F$8:$F$42)-MIN(ROW('03.Muestra'!$D$8:$D$42))+1,""),ROW()-94)),"")</f>
        <v>https://participa.madrid.org/content/proyecto-orden-se-aprueban-bases-reguladoras-concesion-ayudas-economicas-pago-unico-para</v>
      </c>
      <c r="D101" s="130" t="s">
        <v>27</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Ayudas municipios</v>
      </c>
      <c r="C102" s="114" t="str" cm="1">
        <f t="array" ref="C102">IFERROR(INDEX('03.Muestra'!$F$8:$F$42,SMALL(IF("Página Web"='03.Muestra'!$D$8:$D$42,ROW('03.Muestra'!$F$8:$F$42)-MIN(ROW('03.Muestra'!$D$8:$D$42))+1,""),ROW()-94)),"")</f>
        <v>https://participa.madrid.org/content/consulta-publica-sobre-proyecto-se-establecen-las-bases-reguladoras-las-ayudas-municipios</v>
      </c>
      <c r="D102" s="130" t="s">
        <v>27</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Derogación órdenes</v>
      </c>
      <c r="C103" s="114" t="str" cm="1">
        <f t="array" ref="C103">IFERROR(INDEX('03.Muestra'!$F$8:$F$42,SMALL(IF("Página Web"='03.Muestra'!$D$8:$D$42,ROW('03.Muestra'!$F$8:$F$42)-MIN(ROW('03.Muestra'!$D$8:$D$42))+1,""),ROW()-94)),"")</f>
        <v>https://participa.madrid.org/content/proyecto-orden-se-derogan-las-ordenes-5591997-5601997-11022003-10851998-6502004-2222014</v>
      </c>
      <c r="D103" s="130" t="s">
        <v>27</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Artesanía Alimentaria</v>
      </c>
      <c r="C104" s="114" t="str" cm="1">
        <f t="array" ref="C104">IFERROR(INDEX('03.Muestra'!$F$8:$F$42,SMALL(IF("Página Web"='03.Muestra'!$D$8:$D$42,ROW('03.Muestra'!$F$8:$F$42)-MIN(ROW('03.Muestra'!$D$8:$D$42))+1,""),ROW()-94)),"")</f>
        <v>https://participa.madrid.org/content/proyecto-decreto-sobre-ordenacion-regulacion-artesania-alimentaria-los-alimentos-montana</v>
      </c>
      <c r="D104" s="130" t="s">
        <v>27</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Grado discapacidad</v>
      </c>
      <c r="C105" s="114" t="str" cm="1">
        <f t="array" ref="C105">IFERROR(INDEX('03.Muestra'!$F$8:$F$42,SMALL(IF("Página Web"='03.Muestra'!$D$8:$D$42,ROW('03.Muestra'!$F$8:$F$42)-MIN(ROW('03.Muestra'!$D$8:$D$42))+1,""),ROW()-94)),"")</f>
        <v>https://participa.madrid.org/content/proyecto-orden-se-desarrolla-real-decreto-88822-18-octubre-se-establece-procedimiento-para-0</v>
      </c>
      <c r="D105" s="130" t="s">
        <v>27</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Regula desempeño</v>
      </c>
      <c r="C106" s="114" t="str" cm="1">
        <f t="array" ref="C106">IFERROR(INDEX('03.Muestra'!$F$8:$F$42,SMALL(IF("Página Web"='03.Muestra'!$D$8:$D$42,ROW('03.Muestra'!$F$8:$F$42)-MIN(ROW('03.Muestra'!$D$8:$D$42))+1,""),ROW()-94)),"")</f>
        <v>https://participa.madrid.org/content/proyecto-decreto-regula-desempeno-reconocimiento-los-funcionarios-los-cuerpos-catedraticos</v>
      </c>
      <c r="D106" s="130" t="s">
        <v>27</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Doctorados</v>
      </c>
      <c r="C107" s="114" t="str" cm="1">
        <f t="array" ref="C107">IFERROR(INDEX('03.Muestra'!$F$8:$F$42,SMALL(IF("Página Web"='03.Muestra'!$D$8:$D$42,ROW('03.Muestra'!$F$8:$F$42)-MIN(ROW('03.Muestra'!$D$8:$D$42))+1,""),ROW()-94)),"")</f>
        <v>https://participa.madrid.org/content/proyecto-orden-se-establecen-las-bases-reguladoras-las-ayudas-para-realizacion-doctorados</v>
      </c>
      <c r="D107" s="130" t="s">
        <v>27</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Complemento</v>
      </c>
      <c r="C108" s="114" t="str" cm="1">
        <f t="array" ref="C108">IFERROR(INDEX('03.Muestra'!$F$8:$F$42,SMALL(IF("Página Web"='03.Muestra'!$D$8:$D$42,ROW('03.Muestra'!$F$8:$F$42)-MIN(ROW('03.Muestra'!$D$8:$D$42))+1,""),ROW()-94)),"")</f>
        <v>https://participa.madrid.org/content/proyecto-decreto-se-regula-procedimiento-para-seleccion-renovacion-consolidacion-complemento</v>
      </c>
      <c r="D108" s="130" t="s">
        <v>27</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Concesión plazas</v>
      </c>
      <c r="C109" s="114" t="str" cm="1">
        <f t="array" ref="C109">IFERROR(INDEX('03.Muestra'!$F$8:$F$42,SMALL(IF("Página Web"='03.Muestra'!$D$8:$D$42,ROW('03.Muestra'!$F$8:$F$42)-MIN(ROW('03.Muestra'!$D$8:$D$42))+1,""),ROW()-94)),"")</f>
        <v>https://participa.madrid.org/content/proyecto-orden-consejeria-familia-juventud-politica-social-se-regula-concesion-plazas-los-0</v>
      </c>
      <c r="D109" s="130" t="s">
        <v>27</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Áridos reciclados</v>
      </c>
      <c r="C110" s="114" t="str" cm="1">
        <f t="array" ref="C110">IFERROR(INDEX('03.Muestra'!$F$8:$F$42,SMALL(IF("Página Web"='03.Muestra'!$D$8:$D$42,ROW('03.Muestra'!$F$8:$F$42)-MIN(ROW('03.Muestra'!$D$8:$D$42))+1,""),ROW()-94)),"")</f>
        <v>https://participa.madrid.org/content/proyecto-orden-se-regula-los-requisitos-utilizacion-aridos-reciclados-procedentes</v>
      </c>
      <c r="D110" s="130" t="s">
        <v>27</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Home</v>
      </c>
      <c r="C133" s="114" t="str" cm="1">
        <f t="array" ref="C133">IFERROR(INDEX('03.Muestra'!$F$8:$F$42,SMALL(IF("Página Web"='03.Muestra'!$D$8:$D$42,ROW('03.Muestra'!$F$8:$F$42)-MIN(ROW('03.Muestra'!$D$8:$D$42))+1,""),ROW()-132)),"")</f>
        <v>https://participa.madrid.org/</v>
      </c>
      <c r="D133" s="130" t="s">
        <v>27</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Grupos parlamentarios</v>
      </c>
      <c r="C134" s="114" t="str" cm="1">
        <f t="array" ref="C134">IFERROR(INDEX('03.Muestra'!$F$8:$F$42,SMALL(IF("Página Web"='03.Muestra'!$D$8:$D$42,ROW('03.Muestra'!$F$8:$F$42)-MIN(ROW('03.Muestra'!$D$8:$D$42))+1,""),ROW()-132)),"")</f>
        <v>https://participa.madrid.org/grupos-parlamentarios</v>
      </c>
      <c r="D134" s="130" t="s">
        <v>27</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16</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Participación ciudadana</v>
      </c>
      <c r="C135" s="114" t="str" cm="1">
        <f t="array" ref="C135">IFERROR(INDEX('03.Muestra'!$F$8:$F$42,SMALL(IF("Página Web"='03.Muestra'!$D$8:$D$42,ROW('03.Muestra'!$F$8:$F$42)-MIN(ROW('03.Muestra'!$D$8:$D$42))+1,""),ROW()-132)),"")</f>
        <v>https://participa.madrid.org/participacion-ciudadana</v>
      </c>
      <c r="D135" s="130" t="s">
        <v>27</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Condiciones de uso</v>
      </c>
      <c r="C136" s="114" t="str" cm="1">
        <f t="array" ref="C136">IFERROR(INDEX('03.Muestra'!$F$8:$F$42,SMALL(IF("Página Web"='03.Muestra'!$D$8:$D$42,ROW('03.Muestra'!$F$8:$F$42)-MIN(ROW('03.Muestra'!$D$8:$D$42))+1,""),ROW()-132)),"")</f>
        <v>https://participa.madrid.org/condiciones-uso</v>
      </c>
      <c r="D136" s="130" t="s">
        <v>27</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Aviso legal</v>
      </c>
      <c r="C137" s="114" t="str" cm="1">
        <f t="array" ref="C137">IFERROR(INDEX('03.Muestra'!$F$8:$F$42,SMALL(IF("Página Web"='03.Muestra'!$D$8:$D$42,ROW('03.Muestra'!$F$8:$F$42)-MIN(ROW('03.Muestra'!$D$8:$D$42))+1,""),ROW()-132)),"")</f>
        <v>https://participa.madrid.org/aviso-legal-privacidad</v>
      </c>
      <c r="D137" s="130" t="s">
        <v>27</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Acuerdo consejo</v>
      </c>
      <c r="C138" s="114" t="str" cm="1">
        <f t="array" ref="C138">IFERROR(INDEX('03.Muestra'!$F$8:$F$42,SMALL(IF("Página Web"='03.Muestra'!$D$8:$D$42,ROW('03.Muestra'!$F$8:$F$42)-MIN(ROW('03.Muestra'!$D$8:$D$42))+1,""),ROW()-132)),"")</f>
        <v>https://participa.madrid.org/content/proyecto-acuerdo-consejo-gobierno-se-aprueban-las-normas-reguladoras-se-establece</v>
      </c>
      <c r="D138" s="130" t="s">
        <v>27</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Ayudas económicas</v>
      </c>
      <c r="C139" s="114" t="str" cm="1">
        <f t="array" ref="C139">IFERROR(INDEX('03.Muestra'!$F$8:$F$42,SMALL(IF("Página Web"='03.Muestra'!$D$8:$D$42,ROW('03.Muestra'!$F$8:$F$42)-MIN(ROW('03.Muestra'!$D$8:$D$42))+1,""),ROW()-132)),"")</f>
        <v>https://participa.madrid.org/content/proyecto-orden-se-aprueban-bases-reguladoras-concesion-ayudas-economicas-pago-unico-para</v>
      </c>
      <c r="D139" s="130" t="s">
        <v>27</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Ayudas municipios</v>
      </c>
      <c r="C140" s="114" t="str" cm="1">
        <f t="array" ref="C140">IFERROR(INDEX('03.Muestra'!$F$8:$F$42,SMALL(IF("Página Web"='03.Muestra'!$D$8:$D$42,ROW('03.Muestra'!$F$8:$F$42)-MIN(ROW('03.Muestra'!$D$8:$D$42))+1,""),ROW()-132)),"")</f>
        <v>https://participa.madrid.org/content/consulta-publica-sobre-proyecto-se-establecen-las-bases-reguladoras-las-ayudas-municipios</v>
      </c>
      <c r="D140" s="130" t="s">
        <v>27</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Derogación órdenes</v>
      </c>
      <c r="C141" s="114" t="str" cm="1">
        <f t="array" ref="C141">IFERROR(INDEX('03.Muestra'!$F$8:$F$42,SMALL(IF("Página Web"='03.Muestra'!$D$8:$D$42,ROW('03.Muestra'!$F$8:$F$42)-MIN(ROW('03.Muestra'!$D$8:$D$42))+1,""),ROW()-132)),"")</f>
        <v>https://participa.madrid.org/content/proyecto-orden-se-derogan-las-ordenes-5591997-5601997-11022003-10851998-6502004-2222014</v>
      </c>
      <c r="D141" s="130" t="s">
        <v>27</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Artesanía Alimentaria</v>
      </c>
      <c r="C142" s="114" t="str" cm="1">
        <f t="array" ref="C142">IFERROR(INDEX('03.Muestra'!$F$8:$F$42,SMALL(IF("Página Web"='03.Muestra'!$D$8:$D$42,ROW('03.Muestra'!$F$8:$F$42)-MIN(ROW('03.Muestra'!$D$8:$D$42))+1,""),ROW()-132)),"")</f>
        <v>https://participa.madrid.org/content/proyecto-decreto-sobre-ordenacion-regulacion-artesania-alimentaria-los-alimentos-montana</v>
      </c>
      <c r="D142" s="130" t="s">
        <v>27</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Grado discapacidad</v>
      </c>
      <c r="C143" s="114" t="str" cm="1">
        <f t="array" ref="C143">IFERROR(INDEX('03.Muestra'!$F$8:$F$42,SMALL(IF("Página Web"='03.Muestra'!$D$8:$D$42,ROW('03.Muestra'!$F$8:$F$42)-MIN(ROW('03.Muestra'!$D$8:$D$42))+1,""),ROW()-132)),"")</f>
        <v>https://participa.madrid.org/content/proyecto-orden-se-desarrolla-real-decreto-88822-18-octubre-se-establece-procedimiento-para-0</v>
      </c>
      <c r="D143" s="130" t="s">
        <v>27</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Regula desempeño</v>
      </c>
      <c r="C144" s="114" t="str" cm="1">
        <f t="array" ref="C144">IFERROR(INDEX('03.Muestra'!$F$8:$F$42,SMALL(IF("Página Web"='03.Muestra'!$D$8:$D$42,ROW('03.Muestra'!$F$8:$F$42)-MIN(ROW('03.Muestra'!$D$8:$D$42))+1,""),ROW()-132)),"")</f>
        <v>https://participa.madrid.org/content/proyecto-decreto-regula-desempeno-reconocimiento-los-funcionarios-los-cuerpos-catedraticos</v>
      </c>
      <c r="D144" s="130" t="s">
        <v>27</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Doctorados</v>
      </c>
      <c r="C145" s="114" t="str" cm="1">
        <f t="array" ref="C145">IFERROR(INDEX('03.Muestra'!$F$8:$F$42,SMALL(IF("Página Web"='03.Muestra'!$D$8:$D$42,ROW('03.Muestra'!$F$8:$F$42)-MIN(ROW('03.Muestra'!$D$8:$D$42))+1,""),ROW()-132)),"")</f>
        <v>https://participa.madrid.org/content/proyecto-orden-se-establecen-las-bases-reguladoras-las-ayudas-para-realizacion-doctorados</v>
      </c>
      <c r="D145" s="130" t="s">
        <v>27</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Complemento</v>
      </c>
      <c r="C146" s="114" t="str" cm="1">
        <f t="array" ref="C146">IFERROR(INDEX('03.Muestra'!$F$8:$F$42,SMALL(IF("Página Web"='03.Muestra'!$D$8:$D$42,ROW('03.Muestra'!$F$8:$F$42)-MIN(ROW('03.Muestra'!$D$8:$D$42))+1,""),ROW()-132)),"")</f>
        <v>https://participa.madrid.org/content/proyecto-decreto-se-regula-procedimiento-para-seleccion-renovacion-consolidacion-complemento</v>
      </c>
      <c r="D146" s="130" t="s">
        <v>27</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Concesión plazas</v>
      </c>
      <c r="C147" s="114" t="str" cm="1">
        <f t="array" ref="C147">IFERROR(INDEX('03.Muestra'!$F$8:$F$42,SMALL(IF("Página Web"='03.Muestra'!$D$8:$D$42,ROW('03.Muestra'!$F$8:$F$42)-MIN(ROW('03.Muestra'!$D$8:$D$42))+1,""),ROW()-132)),"")</f>
        <v>https://participa.madrid.org/content/proyecto-orden-consejeria-familia-juventud-politica-social-se-regula-concesion-plazas-los-0</v>
      </c>
      <c r="D147" s="130" t="s">
        <v>27</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Áridos reciclados</v>
      </c>
      <c r="C148" s="114" t="str" cm="1">
        <f t="array" ref="C148">IFERROR(INDEX('03.Muestra'!$F$8:$F$42,SMALL(IF("Página Web"='03.Muestra'!$D$8:$D$42,ROW('03.Muestra'!$F$8:$F$42)-MIN(ROW('03.Muestra'!$D$8:$D$42))+1,""),ROW()-132)),"")</f>
        <v>https://participa.madrid.org/content/proyecto-orden-se-regula-los-requisitos-utilizacion-aridos-reciclados-procedentes</v>
      </c>
      <c r="D148" s="130" t="s">
        <v>27</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Home</v>
      </c>
      <c r="C171" s="114" t="str" cm="1">
        <f t="array" ref="C171">IFERROR(INDEX('03.Muestra'!$F$8:$F$42,SMALL(IF("Página Web"='03.Muestra'!$D$8:$D$42,ROW('03.Muestra'!$F$8:$F$42)-MIN(ROW('03.Muestra'!$D$8:$D$42))+1,""),ROW()-170)),"")</f>
        <v>https://participa.madrid.org/</v>
      </c>
      <c r="D171" s="130" t="s">
        <v>27</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Grupos parlamentarios</v>
      </c>
      <c r="C172" s="114" t="str" cm="1">
        <f t="array" ref="C172">IFERROR(INDEX('03.Muestra'!$F$8:$F$42,SMALL(IF("Página Web"='03.Muestra'!$D$8:$D$42,ROW('03.Muestra'!$F$8:$F$42)-MIN(ROW('03.Muestra'!$D$8:$D$42))+1,""),ROW()-170)),"")</f>
        <v>https://participa.madrid.org/grupos-parlamentarios</v>
      </c>
      <c r="D172" s="130" t="s">
        <v>27</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16</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Participación ciudadana</v>
      </c>
      <c r="C173" s="114" t="str" cm="1">
        <f t="array" ref="C173">IFERROR(INDEX('03.Muestra'!$F$8:$F$42,SMALL(IF("Página Web"='03.Muestra'!$D$8:$D$42,ROW('03.Muestra'!$F$8:$F$42)-MIN(ROW('03.Muestra'!$D$8:$D$42))+1,""),ROW()-170)),"")</f>
        <v>https://participa.madrid.org/participacion-ciudadana</v>
      </c>
      <c r="D173" s="130" t="s">
        <v>27</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Condiciones de uso</v>
      </c>
      <c r="C174" s="114" t="str" cm="1">
        <f t="array" ref="C174">IFERROR(INDEX('03.Muestra'!$F$8:$F$42,SMALL(IF("Página Web"='03.Muestra'!$D$8:$D$42,ROW('03.Muestra'!$F$8:$F$42)-MIN(ROW('03.Muestra'!$D$8:$D$42))+1,""),ROW()-170)),"")</f>
        <v>https://participa.madrid.org/condiciones-uso</v>
      </c>
      <c r="D174" s="130" t="s">
        <v>27</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Aviso legal</v>
      </c>
      <c r="C175" s="114" t="str" cm="1">
        <f t="array" ref="C175">IFERROR(INDEX('03.Muestra'!$F$8:$F$42,SMALL(IF("Página Web"='03.Muestra'!$D$8:$D$42,ROW('03.Muestra'!$F$8:$F$42)-MIN(ROW('03.Muestra'!$D$8:$D$42))+1,""),ROW()-170)),"")</f>
        <v>https://participa.madrid.org/aviso-legal-privacidad</v>
      </c>
      <c r="D175" s="130" t="s">
        <v>27</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Acuerdo consejo</v>
      </c>
      <c r="C176" s="114" t="str" cm="1">
        <f t="array" ref="C176">IFERROR(INDEX('03.Muestra'!$F$8:$F$42,SMALL(IF("Página Web"='03.Muestra'!$D$8:$D$42,ROW('03.Muestra'!$F$8:$F$42)-MIN(ROW('03.Muestra'!$D$8:$D$42))+1,""),ROW()-170)),"")</f>
        <v>https://participa.madrid.org/content/proyecto-acuerdo-consejo-gobierno-se-aprueban-las-normas-reguladoras-se-establece</v>
      </c>
      <c r="D176" s="130" t="s">
        <v>27</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Ayudas económicas</v>
      </c>
      <c r="C177" s="114" t="str" cm="1">
        <f t="array" ref="C177">IFERROR(INDEX('03.Muestra'!$F$8:$F$42,SMALL(IF("Página Web"='03.Muestra'!$D$8:$D$42,ROW('03.Muestra'!$F$8:$F$42)-MIN(ROW('03.Muestra'!$D$8:$D$42))+1,""),ROW()-170)),"")</f>
        <v>https://participa.madrid.org/content/proyecto-orden-se-aprueban-bases-reguladoras-concesion-ayudas-economicas-pago-unico-para</v>
      </c>
      <c r="D177" s="130" t="s">
        <v>27</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Ayudas municipios</v>
      </c>
      <c r="C178" s="114" t="str" cm="1">
        <f t="array" ref="C178">IFERROR(INDEX('03.Muestra'!$F$8:$F$42,SMALL(IF("Página Web"='03.Muestra'!$D$8:$D$42,ROW('03.Muestra'!$F$8:$F$42)-MIN(ROW('03.Muestra'!$D$8:$D$42))+1,""),ROW()-170)),"")</f>
        <v>https://participa.madrid.org/content/consulta-publica-sobre-proyecto-se-establecen-las-bases-reguladoras-las-ayudas-municipios</v>
      </c>
      <c r="D178" s="130" t="s">
        <v>27</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Derogación órdenes</v>
      </c>
      <c r="C179" s="114" t="str" cm="1">
        <f t="array" ref="C179">IFERROR(INDEX('03.Muestra'!$F$8:$F$42,SMALL(IF("Página Web"='03.Muestra'!$D$8:$D$42,ROW('03.Muestra'!$F$8:$F$42)-MIN(ROW('03.Muestra'!$D$8:$D$42))+1,""),ROW()-170)),"")</f>
        <v>https://participa.madrid.org/content/proyecto-orden-se-derogan-las-ordenes-5591997-5601997-11022003-10851998-6502004-2222014</v>
      </c>
      <c r="D179" s="130" t="s">
        <v>27</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Artesanía Alimentaria</v>
      </c>
      <c r="C180" s="114" t="str" cm="1">
        <f t="array" ref="C180">IFERROR(INDEX('03.Muestra'!$F$8:$F$42,SMALL(IF("Página Web"='03.Muestra'!$D$8:$D$42,ROW('03.Muestra'!$F$8:$F$42)-MIN(ROW('03.Muestra'!$D$8:$D$42))+1,""),ROW()-170)),"")</f>
        <v>https://participa.madrid.org/content/proyecto-decreto-sobre-ordenacion-regulacion-artesania-alimentaria-los-alimentos-montana</v>
      </c>
      <c r="D180" s="130" t="s">
        <v>27</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Grado discapacidad</v>
      </c>
      <c r="C181" s="114" t="str" cm="1">
        <f t="array" ref="C181">IFERROR(INDEX('03.Muestra'!$F$8:$F$42,SMALL(IF("Página Web"='03.Muestra'!$D$8:$D$42,ROW('03.Muestra'!$F$8:$F$42)-MIN(ROW('03.Muestra'!$D$8:$D$42))+1,""),ROW()-170)),"")</f>
        <v>https://participa.madrid.org/content/proyecto-orden-se-desarrolla-real-decreto-88822-18-octubre-se-establece-procedimiento-para-0</v>
      </c>
      <c r="D181" s="130" t="s">
        <v>27</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Regula desempeño</v>
      </c>
      <c r="C182" s="114" t="str" cm="1">
        <f t="array" ref="C182">IFERROR(INDEX('03.Muestra'!$F$8:$F$42,SMALL(IF("Página Web"='03.Muestra'!$D$8:$D$42,ROW('03.Muestra'!$F$8:$F$42)-MIN(ROW('03.Muestra'!$D$8:$D$42))+1,""),ROW()-170)),"")</f>
        <v>https://participa.madrid.org/content/proyecto-decreto-regula-desempeno-reconocimiento-los-funcionarios-los-cuerpos-catedraticos</v>
      </c>
      <c r="D182" s="130" t="s">
        <v>27</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Doctorados</v>
      </c>
      <c r="C183" s="114" t="str" cm="1">
        <f t="array" ref="C183">IFERROR(INDEX('03.Muestra'!$F$8:$F$42,SMALL(IF("Página Web"='03.Muestra'!$D$8:$D$42,ROW('03.Muestra'!$F$8:$F$42)-MIN(ROW('03.Muestra'!$D$8:$D$42))+1,""),ROW()-170)),"")</f>
        <v>https://participa.madrid.org/content/proyecto-orden-se-establecen-las-bases-reguladoras-las-ayudas-para-realizacion-doctorados</v>
      </c>
      <c r="D183" s="130" t="s">
        <v>27</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Complemento</v>
      </c>
      <c r="C184" s="114" t="str" cm="1">
        <f t="array" ref="C184">IFERROR(INDEX('03.Muestra'!$F$8:$F$42,SMALL(IF("Página Web"='03.Muestra'!$D$8:$D$42,ROW('03.Muestra'!$F$8:$F$42)-MIN(ROW('03.Muestra'!$D$8:$D$42))+1,""),ROW()-170)),"")</f>
        <v>https://participa.madrid.org/content/proyecto-decreto-se-regula-procedimiento-para-seleccion-renovacion-consolidacion-complemento</v>
      </c>
      <c r="D184" s="130" t="s">
        <v>27</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Concesión plazas</v>
      </c>
      <c r="C185" s="114" t="str" cm="1">
        <f t="array" ref="C185">IFERROR(INDEX('03.Muestra'!$F$8:$F$42,SMALL(IF("Página Web"='03.Muestra'!$D$8:$D$42,ROW('03.Muestra'!$F$8:$F$42)-MIN(ROW('03.Muestra'!$D$8:$D$42))+1,""),ROW()-170)),"")</f>
        <v>https://participa.madrid.org/content/proyecto-orden-consejeria-familia-juventud-politica-social-se-regula-concesion-plazas-los-0</v>
      </c>
      <c r="D185" s="130" t="s">
        <v>27</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Áridos reciclados</v>
      </c>
      <c r="C186" s="114" t="str" cm="1">
        <f t="array" ref="C186">IFERROR(INDEX('03.Muestra'!$F$8:$F$42,SMALL(IF("Página Web"='03.Muestra'!$D$8:$D$42,ROW('03.Muestra'!$F$8:$F$42)-MIN(ROW('03.Muestra'!$D$8:$D$42))+1,""),ROW()-170)),"")</f>
        <v>https://participa.madrid.org/content/proyecto-orden-se-regula-los-requisitos-utilizacion-aridos-reciclados-procedentes</v>
      </c>
      <c r="D186" s="130" t="s">
        <v>27</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57:D91 D95:D129 D133:D167 D171:D205 D19:D53">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abSelected="1" zoomScale="70" zoomScaleNormal="70" workbookViewId="0">
      <selection activeCell="I17" sqref="I17"/>
    </sheetView>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74" t="s">
        <v>39</v>
      </c>
      <c r="L6" s="274"/>
      <c r="M6" s="274"/>
      <c r="N6" s="67"/>
      <c r="O6" s="274" t="s">
        <v>40</v>
      </c>
      <c r="P6" s="274"/>
      <c r="Q6" s="274"/>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75" t="s">
        <v>151</v>
      </c>
      <c r="D7" s="276"/>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7" t="s">
        <v>360</v>
      </c>
      <c r="D8" s="278"/>
      <c r="E8" s="46" t="str">
        <f ca="1">CONCATENATE(COUNTIF(E55:CR55,"CONFORME")," (",ROUND(COUNTIF(E55:CR55,"CONFORME")*100/COUNTA($E$19:CR$19),2)," %)")</f>
        <v>20 (21,74 %)</v>
      </c>
      <c r="F8" s="140" t="str">
        <f ca="1">CONCATENATE(COUNTIF(E55:CR55,"NO CONFORME")," (",ROUND(COUNTIF(E55:CR55,"NO CONFORME")*100/COUNTA($E$19:CR$19),2)," %)")</f>
        <v>11 (11,96 %)</v>
      </c>
      <c r="G8" s="47" t="str">
        <f ca="1">CONCATENATE(COUNTIF(E55:CR55,"N/A")," (",ROUND(COUNTIF(E55:CR55,"N/A")*100/COUNTA($E$19:CR$19),2)," %)")</f>
        <v>61 (66,3 %)</v>
      </c>
      <c r="H8" s="47">
        <f ca="1">COUNTIF(E55:CR55,"ERROR")</f>
        <v>0</v>
      </c>
      <c r="I8" s="48">
        <f ca="1">COUNTIF(E55:CR55,"EN CURSO")</f>
        <v>0</v>
      </c>
      <c r="J8" s="236">
        <f ca="1">SUM(VALUE(LEFT(E8,SEARCH(" ",E8)-1)),VALUE(LEFT(F8,SEARCH(" ",F8)-1)))</f>
        <v>31</v>
      </c>
      <c r="K8" s="52" t="s">
        <v>46</v>
      </c>
      <c r="L8" s="46">
        <f ca="1">COUNTIF( $E$20:INDIRECT("$CR$" &amp;  SUM(19,COUNTIFS(B20:B54,"&lt;&gt;"))),"Pasa")+ COUNTIF($E$61:INDIRECT("$AW$" &amp;  SUM(60,COUNTIFS(B61:B95,"&lt;&gt;"))),"Pasa")</f>
        <v>322</v>
      </c>
      <c r="M8" s="53">
        <f ca="1">IF(($L$11+$P$11)=0,0,L8/($L$11+$P$11))</f>
        <v>0.21875</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83" t="s">
        <v>153</v>
      </c>
      <c r="D9" s="284"/>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174</v>
      </c>
      <c r="M9" s="53">
        <f ca="1">IF(($L$11+$P$11)=0,0,L9/($L$11+$P$11))</f>
        <v>0.11820652173913043</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8" t="s">
        <v>339</v>
      </c>
      <c r="D10" s="289"/>
      <c r="E10" s="241" t="str">
        <f ca="1">CONCATENATE(ROUND(E11/137*100,2)," %")</f>
        <v>14,6 %</v>
      </c>
      <c r="F10" s="241" t="str">
        <f ca="1">CONCATENATE(ROUND(F11/137*100,2)," %")</f>
        <v>8,03 %</v>
      </c>
      <c r="G10" s="241" t="str">
        <f ca="1">CONCATENATE(ROUND(G11/137*100,2)," %")</f>
        <v>77,37 %</v>
      </c>
      <c r="H10" s="241" t="str">
        <f ca="1">CONCATENATE(ROUND(H11/137*100,2)," %")</f>
        <v>0 %</v>
      </c>
      <c r="I10" s="243" t="str">
        <f ca="1">CONCATENATE(ROUND(I11/137*100,2)," %")</f>
        <v>0 %</v>
      </c>
      <c r="J10" s="244"/>
      <c r="K10" s="52" t="s">
        <v>30</v>
      </c>
      <c r="L10" s="46">
        <f ca="1">COUNTIF( $E$20:INDIRECT("$CR$" &amp;  SUM(19,COUNTIFS(B20:B54,"&lt;&gt;"))),"N/A")+COUNTIF($E$61:INDIRECT("$AW$" &amp;  SUM(60,COUNTIFS(B61:B95,"&lt;&gt;"))),"N/A")</f>
        <v>976</v>
      </c>
      <c r="M10" s="53">
        <f ca="1">IF(($L$11+$P$11)=0,0,L10/($L$11+$P$11))</f>
        <v>0.66304347826086951</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82"/>
      <c r="D11" s="282"/>
      <c r="E11" s="242">
        <f ca="1">SUM(VALUE(LEFT(E8,SEARCH(" ",E8)-1)),VALUE(LEFT(E9,SEARCH(" ",E9)-1)))</f>
        <v>20</v>
      </c>
      <c r="F11" s="242">
        <f ca="1">SUM(VALUE(LEFT(F8,SEARCH(" ",F8)-1)),VALUE(LEFT(F9,SEARCH(" ",F9)-1)))</f>
        <v>11</v>
      </c>
      <c r="G11" s="242">
        <f ca="1">SUM(VALUE(LEFT(G8,SEARCH(" ",G8)-1)),VALUE(LEFT(G9,SEARCH(" ",G9)-1)))</f>
        <v>106</v>
      </c>
      <c r="H11" s="242">
        <f ca="1">SUM(H8:H9)</f>
        <v>0</v>
      </c>
      <c r="I11" s="242">
        <f ca="1">SUM(I8:I9)</f>
        <v>0</v>
      </c>
      <c r="K11" s="54" t="s">
        <v>47</v>
      </c>
      <c r="L11" s="49">
        <f ca="1">SUM(L8:L10)</f>
        <v>1472</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48</v>
      </c>
      <c r="E13" s="91"/>
      <c r="F13" s="285" t="s">
        <v>338</v>
      </c>
      <c r="G13" s="286"/>
      <c r="H13" s="286"/>
      <c r="I13" s="287"/>
      <c r="J13" s="91"/>
      <c r="K13" s="285" t="s">
        <v>272</v>
      </c>
      <c r="L13" s="287"/>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9">
        <f ca="1">IF(AND(D14&lt;&gt;"Evaluación en curso",D14&lt;&gt;"Evaluación con errores",D14&lt;&gt;""), IF(J8=0,"", ROUND(((COUNT(B20:B54)/(COUNT(B20:B54)+COUNT(B61:B95)))*IF(J8=0,0,LEFT(E8,SEARCH(" ",E8)-1)/J8)+(COUNT(B61:B95)/(COUNT(B20:B54)+COUNT(B61:B95)))*IF(J9=0,0,LEFT(E9,SEARCH(" ",E9)-1)/J9))*10,2)),"")</f>
        <v>6.45</v>
      </c>
      <c r="G14" s="280"/>
      <c r="H14" s="280"/>
      <c r="I14" s="281"/>
      <c r="J14" s="91"/>
      <c r="K14" s="279" t="str">
        <f>'03.Muestra'!D52</f>
        <v>NO</v>
      </c>
      <c r="L14" s="281"/>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0" t="s">
        <v>360</v>
      </c>
      <c r="C17" s="271"/>
      <c r="D17" s="272"/>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7" t="s">
        <v>49</v>
      </c>
      <c r="C18" s="268"/>
      <c r="D18" s="269"/>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2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Home</v>
      </c>
      <c r="D20" s="98" t="str" cm="1">
        <f t="array" ref="D20">IFERROR(INDEX('03.Muestra'!$F$8:$F$42,SMALL(IF("Página Web"='03.Muestra'!$D$8:$D$42,ROW('03.Muestra'!$F$8:$F$42)-MIN(ROW('03.Muestra'!$D$8:$D$42))+1,""),ROW()-19)),"")</f>
        <v>https://participa.madrid.org/</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Falla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Pasa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Falla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Falla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2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Grupos parlamentarios</v>
      </c>
      <c r="D21" s="98" t="str" cm="1">
        <f t="array" ref="D21">IFERROR(INDEX('03.Muestra'!$F$8:$F$42,SMALL(IF("Página Web"='03.Muestra'!$D$8:$D$42,ROW('03.Muestra'!$F$8:$F$42)-MIN(ROW('03.Muestra'!$D$8:$D$42))+1,""),ROW()-19)),"")</f>
        <v>https://participa.madrid.org/grupos-parlamentarios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Falla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Falla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Pasa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Falla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Falla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2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Participación ciudadana</v>
      </c>
      <c r="D22" s="98" t="str" cm="1">
        <f t="array" ref="D22">IFERROR(INDEX('03.Muestra'!$F$8:$F$42,SMALL(IF("Página Web"='03.Muestra'!$D$8:$D$42,ROW('03.Muestra'!$F$8:$F$42)-MIN(ROW('03.Muestra'!$D$8:$D$42))+1,""),ROW()-19)),"")</f>
        <v>https://participa.madrid.org/participacion-ciudadana</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Falla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Falla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Falla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Pasa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Falla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Falla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2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Condiciones de uso</v>
      </c>
      <c r="D23" s="98" t="str" cm="1">
        <f t="array" ref="D23">IFERROR(INDEX('03.Muestra'!$F$8:$F$42,SMALL(IF("Página Web"='03.Muestra'!$D$8:$D$42,ROW('03.Muestra'!$F$8:$F$42)-MIN(ROW('03.Muestra'!$D$8:$D$42))+1,""),ROW()-19)),"")</f>
        <v>https://participa.madrid.org/condiciones-uso</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Falla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Falla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Pasa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Falla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Falla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2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Aviso legal</v>
      </c>
      <c r="D24" s="98" t="str" cm="1">
        <f t="array" ref="D24">IFERROR(INDEX('03.Muestra'!$F$8:$F$42,SMALL(IF("Página Web"='03.Muestra'!$D$8:$D$42,ROW('03.Muestra'!$F$8:$F$42)-MIN(ROW('03.Muestra'!$D$8:$D$42))+1,""),ROW()-19)),"")</f>
        <v>https://participa.madrid.org/aviso-legal-privacidad</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Falla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Falla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Pasa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Falla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Falla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2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Acuerdo consejo</v>
      </c>
      <c r="D25" s="98" t="str" cm="1">
        <f t="array" ref="D25">IFERROR(INDEX('03.Muestra'!$F$8:$F$42,SMALL(IF("Página Web"='03.Muestra'!$D$8:$D$42,ROW('03.Muestra'!$F$8:$F$42)-MIN(ROW('03.Muestra'!$D$8:$D$42))+1,""),ROW()-19)),"")</f>
        <v>https://participa.madrid.org/content/proyecto-acuerdo-consejo-gobierno-se-aprueban-las-normas-reguladoras-se-establece</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Falla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Falla</v>
      </c>
      <c r="AP25" s="215" t="str" cm="1">
        <f t="array" aca="1" ref="AP25" ca="1">IF($B25="","",IF(ISBLANK(INDIRECT("R9.Web!D"&amp;SUM(18,38*6,6))),"",INDIRECT("R9.Web!D"&amp;SUM(18,38*6,6))))</f>
        <v>Pasa</v>
      </c>
      <c r="AQ25" s="215" t="str" cm="1">
        <f t="array" aca="1" ref="AQ25" ca="1">IF($B25="","",IF(ISBLANK(INDIRECT("R9.Web!D"&amp;SUM(18,38*7,6))),"",INDIRECT("R9.Web!D"&amp;SUM(18,38*7,6))))</f>
        <v>N/A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Falla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Falla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Pasa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Falla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Falla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2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Ayudas económicas</v>
      </c>
      <c r="D26" s="98" t="str" cm="1">
        <f t="array" ref="D26">IFERROR(INDEX('03.Muestra'!$F$8:$F$42,SMALL(IF("Página Web"='03.Muestra'!$D$8:$D$42,ROW('03.Muestra'!$F$8:$F$42)-MIN(ROW('03.Muestra'!$D$8:$D$42))+1,""),ROW()-19)),"")</f>
        <v>https://participa.madrid.org/content/proyecto-orden-se-aprueban-bases-reguladoras-concesion-ayudas-economicas-pago-unico-para</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Falla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Falla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Falla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Pasa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Falla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Falla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2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Ayudas municipios</v>
      </c>
      <c r="D27" s="98" t="str" cm="1">
        <f t="array" ref="D27">IFERROR(INDEX('03.Muestra'!$F$8:$F$42,SMALL(IF("Página Web"='03.Muestra'!$D$8:$D$42,ROW('03.Muestra'!$F$8:$F$42)-MIN(ROW('03.Muestra'!$D$8:$D$42))+1,""),ROW()-19)),"")</f>
        <v>https://participa.madrid.org/content/consulta-publica-sobre-proyecto-se-establecen-las-bases-reguladoras-las-ayudas-municipios</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Falla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Falla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Falla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Pasa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Falla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Falla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2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Derogación órdenes</v>
      </c>
      <c r="D28" s="98" t="str" cm="1">
        <f t="array" ref="D28">IFERROR(INDEX('03.Muestra'!$F$8:$F$42,SMALL(IF("Página Web"='03.Muestra'!$D$8:$D$42,ROW('03.Muestra'!$F$8:$F$42)-MIN(ROW('03.Muestra'!$D$8:$D$42))+1,""),ROW()-19)),"")</f>
        <v>https://participa.madrid.org/content/proyecto-orden-se-derogan-las-ordenes-5591997-5601997-11022003-10851998-6502004-2222014</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Falla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Falla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Pasa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Falla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Falla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2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Artesanía Alimentaria</v>
      </c>
      <c r="D29" s="98" t="str" cm="1">
        <f t="array" ref="D29">IFERROR(INDEX('03.Muestra'!$F$8:$F$42,SMALL(IF("Página Web"='03.Muestra'!$D$8:$D$42,ROW('03.Muestra'!$F$8:$F$42)-MIN(ROW('03.Muestra'!$D$8:$D$42))+1,""),ROW()-19)),"")</f>
        <v>https://participa.madrid.org/content/proyecto-decreto-sobre-ordenacion-regulacion-artesania-alimentaria-los-alimentos-montana</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Falla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Falla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Falla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Pasa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Falla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Falla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2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Grado discapacidad</v>
      </c>
      <c r="D30" s="98" t="str" cm="1">
        <f t="array" ref="D30">IFERROR(INDEX('03.Muestra'!$F$8:$F$42,SMALL(IF("Página Web"='03.Muestra'!$D$8:$D$42,ROW('03.Muestra'!$F$8:$F$42)-MIN(ROW('03.Muestra'!$D$8:$D$42))+1,""),ROW()-19)),"")</f>
        <v>https://participa.madrid.org/content/proyecto-orden-se-desarrolla-real-decreto-88822-18-octubre-se-establece-procedimiento-para-0</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Falla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Falla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Falla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Pasa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Falla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Falla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2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Regula desempeño</v>
      </c>
      <c r="D31" s="98" t="str" cm="1">
        <f t="array" ref="D31">IFERROR(INDEX('03.Muestra'!$F$8:$F$42,SMALL(IF("Página Web"='03.Muestra'!$D$8:$D$42,ROW('03.Muestra'!$F$8:$F$42)-MIN(ROW('03.Muestra'!$D$8:$D$42))+1,""),ROW()-19)),"")</f>
        <v>https://participa.madrid.org/content/proyecto-decreto-regula-desempeno-reconocimiento-los-funcionarios-los-cuerpos-catedraticos</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Falla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Falla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Falla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Pasa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Falla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Falla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2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Doctorados</v>
      </c>
      <c r="D32" s="98" t="str" cm="1">
        <f t="array" ref="D32">IFERROR(INDEX('03.Muestra'!$F$8:$F$42,SMALL(IF("Página Web"='03.Muestra'!$D$8:$D$42,ROW('03.Muestra'!$F$8:$F$42)-MIN(ROW('03.Muestra'!$D$8:$D$42))+1,""),ROW()-19)),"")</f>
        <v>https://participa.madrid.org/content/proyecto-orden-se-establecen-las-bases-reguladoras-las-ayudas-para-realizacion-doctorados</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Falla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Falla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Falla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Pasa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Falla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Falla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2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Complemento</v>
      </c>
      <c r="D33" s="98" t="str" cm="1">
        <f t="array" ref="D33">IFERROR(INDEX('03.Muestra'!$F$8:$F$42,SMALL(IF("Página Web"='03.Muestra'!$D$8:$D$42,ROW('03.Muestra'!$F$8:$F$42)-MIN(ROW('03.Muestra'!$D$8:$D$42))+1,""),ROW()-19)),"")</f>
        <v>https://participa.madrid.org/content/proyecto-decreto-se-regula-procedimiento-para-seleccion-renovacion-consolidacion-complemento</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Falla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Falla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Falla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Pasa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Falla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Falla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2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Concesión plazas</v>
      </c>
      <c r="D34" s="98" t="str" cm="1">
        <f t="array" ref="D34">IFERROR(INDEX('03.Muestra'!$F$8:$F$42,SMALL(IF("Página Web"='03.Muestra'!$D$8:$D$42,ROW('03.Muestra'!$F$8:$F$42)-MIN(ROW('03.Muestra'!$D$8:$D$42))+1,""),ROW()-19)),"")</f>
        <v>https://participa.madrid.org/content/proyecto-orden-consejeria-familia-juventud-politica-social-se-regula-concesion-plazas-los-0</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Falla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Falla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Falla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Pasa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Falla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Falla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2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Áridos reciclados</v>
      </c>
      <c r="D35" s="98" t="str" cm="1">
        <f t="array" ref="D35">IFERROR(INDEX('03.Muestra'!$F$8:$F$42,SMALL(IF("Página Web"='03.Muestra'!$D$8:$D$42,ROW('03.Muestra'!$F$8:$F$42)-MIN(ROW('03.Muestra'!$D$8:$D$42))+1,""),ROW()-19)),"")</f>
        <v>https://participa.madrid.org/content/proyecto-orden-se-regula-los-requisitos-utilizacion-aridos-reciclados-procedentes</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Falla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Pasa</v>
      </c>
      <c r="AQ35" s="215" t="str" cm="1">
        <f t="array" aca="1" ref="AQ35" ca="1">IF($B35="","",IF(ISBLANK(INDIRECT("R9.Web!D"&amp;SUM(18,38*7,16))),"",INDIRECT("R9.Web!D"&amp;SUM(18,38*7,16))))</f>
        <v>N/A</v>
      </c>
      <c r="AR35" s="215" t="str" cm="1">
        <f t="array" aca="1" ref="AR35" ca="1">IF($B35="","",IF(ISBLANK(INDIRECT("R9.Web!D"&amp;SUM(18,38*8,16))),"",INDIRECT("R9.Web!D"&amp;SUM(18,38*8,16))))</f>
        <v>N/A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Pasa</v>
      </c>
      <c r="AZ35" s="215" t="str" cm="1">
        <f t="array" aca="1" ref="AZ35" ca="1">IF($B35="","",IF(ISBLANK(INDIRECT("R9.Web!D"&amp;SUM(18,38*16,16))),"",INDIRECT("R9.Web!D"&amp;SUM(18,38*16,16))))</f>
        <v>Falla</v>
      </c>
      <c r="BA35" s="215" t="str" cm="1">
        <f t="array" aca="1" ref="BA35" ca="1">IF($B35="","",IF(ISBLANK(INDIRECT("R9.Web!D"&amp;SUM(18,38*17,16))),"",INDIRECT("R9.Web!D"&amp;SUM(18,38*17,16))))</f>
        <v>Pasa</v>
      </c>
      <c r="BB35" s="215" t="str" cm="1">
        <f t="array" aca="1" ref="BB35" ca="1">IF($B35="","",IF(ISBLANK(INDIRECT("R9.Web!D"&amp;SUM(18,38*18,16))),"",INDIRECT("R9.Web!D"&amp;SUM(18,38*18,16))))</f>
        <v>Pasa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N/A</v>
      </c>
      <c r="BJ35" s="215" t="str" cm="1">
        <f t="array" aca="1" ref="BJ35" ca="1">IF($B35="","",IF(ISBLANK(INDIRECT("R9.Web!D"&amp;SUM(18,38*26,16))),"",INDIRECT("R9.Web!D"&amp;SUM(18,38*26,16))))</f>
        <v>Pasa</v>
      </c>
      <c r="BK35" s="215" t="str" cm="1">
        <f t="array" aca="1" ref="BK35" ca="1">IF($B35="","",IF(ISBLANK(INDIRECT("R9.Web!D"&amp;SUM(18,38*27,16))),"",INDIRECT("R9.Web!D"&amp;SUM(18,38*27,16))))</f>
        <v>Pasa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N/A</v>
      </c>
      <c r="BR35" s="215" t="str" cm="1">
        <f t="array" aca="1" ref="BR35" ca="1">IF($B35="","",IF(ISBLANK(INDIRECT("R9.Web!D"&amp;SUM(18,38*34,16))),"",INDIRECT("R9.Web!D"&amp;SUM(18,38*34,16))))</f>
        <v>Pasa</v>
      </c>
      <c r="BS35" s="215" t="str" cm="1">
        <f t="array" aca="1" ref="BS35" ca="1">IF($B35="","",IF(ISBLANK(INDIRECT("R9.Web!D"&amp;SUM(18,38*35,16))),"",INDIRECT("R9.Web!D"&amp;SUM(18,38*35,16))))</f>
        <v>N/A</v>
      </c>
      <c r="BT35" s="215" t="str" cm="1">
        <f t="array" aca="1" ref="BT35" ca="1">IF($B35="","",IF(ISBLANK(INDIRECT("R9.Web!D"&amp;SUM(18,38*36,16))),"",INDIRECT("R9.Web!D"&amp;SUM(18,38*36,16))))</f>
        <v>Falla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Pasa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Pasa</v>
      </c>
      <c r="CE35" s="215" t="str" cm="1">
        <f t="array" aca="1" ref="CE35" ca="1">IF($B35="","",IF(ISBLANK(INDIRECT("R9.Web!D"&amp;SUM(18,38*47,16))),"",INDIRECT("R9.Web!D"&amp;SUM(18,38*47,16))))</f>
        <v>Falla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N/A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Falla</v>
      </c>
      <c r="CP35" s="215" t="str" cm="1">
        <f t="array" aca="1" ref="CP35" ca="1">IF($B35="","",IF(ISBLANK(INDIRECT("R12.ServiciosApoyo!D"&amp;SUM(18,38*2,16))),"",INDIRECT("R12.ServiciosApoyo!D"&amp;SUM(18,38*2,16))))</f>
        <v>Falla</v>
      </c>
      <c r="CQ35" s="215" t="str" cm="1">
        <f t="array" aca="1" ref="CQ35" ca="1">IF($B35="","",IF(ISBLANK(INDIRECT("R12.ServiciosApoyo!D"&amp;SUM(18,38*3,16))),"",INDIRECT("R12.ServiciosApoyo!D"&amp;SUM(18,38*3,16))))</f>
        <v>Falla</v>
      </c>
      <c r="CR35" s="215" t="str" cm="1">
        <f t="array" aca="1" ref="CR35" ca="1">IF($B35="","",IF(ISBLANK(INDIRECT("R12.ServiciosApoyo!D"&amp;SUM(18,38*4,16))),"",INDIRECT("R12.ServiciosApoyo!D"&amp;SUM(18,38*4,16))))</f>
        <v>Falla</v>
      </c>
      <c r="CU35" s="100"/>
      <c r="CV35" s="29"/>
      <c r="CW35" s="29"/>
      <c r="CX35" s="29"/>
    </row>
    <row r="36" spans="2:102" ht="20.2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2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2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2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N/A</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3" t="s">
        <v>153</v>
      </c>
      <c r="C58" s="273"/>
      <c r="D58" s="273"/>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7" t="s">
        <v>49</v>
      </c>
      <c r="C59" s="268"/>
      <c r="D59" s="269"/>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2" t="s">
        <v>88</v>
      </c>
      <c r="C4" s="292"/>
      <c r="D4" s="292"/>
      <c r="E4" s="292"/>
      <c r="F4" s="292"/>
      <c r="G4" s="292"/>
      <c r="H4" s="292"/>
      <c r="I4" s="292"/>
      <c r="J4" s="292"/>
      <c r="K4" s="292"/>
      <c r="L4" s="292"/>
      <c r="M4" s="292"/>
      <c r="N4" s="29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0" t="s">
        <v>478</v>
      </c>
      <c r="C6" s="290"/>
      <c r="D6" s="290"/>
      <c r="E6" s="290"/>
      <c r="F6" s="290"/>
      <c r="G6" s="290"/>
      <c r="H6" s="290"/>
      <c r="I6" s="290"/>
      <c r="J6" s="290"/>
      <c r="K6" s="290"/>
      <c r="L6" s="290"/>
      <c r="M6" s="290"/>
      <c r="N6" s="290"/>
    </row>
    <row r="7" spans="1:64" ht="172.5" customHeight="1">
      <c r="A7" s="40"/>
      <c r="B7" s="291"/>
      <c r="C7" s="291"/>
      <c r="D7" s="291"/>
      <c r="E7" s="291"/>
      <c r="F7" s="291"/>
      <c r="G7" s="291"/>
      <c r="H7" s="291"/>
      <c r="I7" s="291"/>
      <c r="J7" s="291"/>
      <c r="K7" s="291"/>
      <c r="L7" s="291"/>
      <c r="M7" s="291"/>
      <c r="N7" s="291"/>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1"/>
      <c r="C8" s="291"/>
      <c r="D8" s="291"/>
      <c r="E8" s="291"/>
      <c r="F8" s="291"/>
      <c r="G8" s="291"/>
      <c r="H8" s="291"/>
      <c r="I8" s="291"/>
      <c r="J8" s="291"/>
      <c r="K8" s="291"/>
      <c r="L8" s="291"/>
      <c r="M8" s="291"/>
      <c r="N8" s="29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75">
      <c r="B23" s="33" t="s">
        <v>81</v>
      </c>
    </row>
    <row r="25" spans="2:15" ht="15.75">
      <c r="B25" s="34" t="s">
        <v>82</v>
      </c>
      <c r="C25" s="35">
        <v>0.1</v>
      </c>
    </row>
    <row r="26" spans="2:15" ht="15.75">
      <c r="B26" s="34" t="s">
        <v>83</v>
      </c>
      <c r="C26" s="35">
        <v>0.5</v>
      </c>
    </row>
    <row r="27" spans="2:15" ht="15.75">
      <c r="B27" s="34" t="s">
        <v>84</v>
      </c>
      <c r="C27" s="35">
        <v>1</v>
      </c>
    </row>
    <row r="28" spans="2:15">
      <c r="C28" s="36"/>
      <c r="D28" s="36"/>
    </row>
    <row r="29" spans="2:15">
      <c r="C29" s="36"/>
      <c r="D29" s="36"/>
    </row>
    <row r="30" spans="2:15" ht="15">
      <c r="B30" s="37" t="s">
        <v>85</v>
      </c>
      <c r="C30" s="38"/>
      <c r="D30" s="38"/>
    </row>
    <row r="31" spans="2:15" ht="14.25">
      <c r="B31" s="39"/>
      <c r="C31" s="38"/>
      <c r="D31" s="38"/>
    </row>
    <row r="32" spans="2:15" ht="14.25">
      <c r="B32" s="39" t="s">
        <v>86</v>
      </c>
      <c r="C32" s="39">
        <v>28</v>
      </c>
      <c r="D32" s="39"/>
    </row>
    <row r="33" spans="2:4" ht="14.25">
      <c r="B33" s="39" t="s">
        <v>87</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123</v>
      </c>
      <c r="B1" s="144"/>
      <c r="C1" s="144" t="s">
        <v>124</v>
      </c>
      <c r="D1" s="144"/>
      <c r="E1" s="144" t="s">
        <v>341</v>
      </c>
      <c r="F1" s="144"/>
      <c r="G1" s="144"/>
      <c r="H1" s="144"/>
      <c r="I1" s="144"/>
      <c r="J1" s="144"/>
      <c r="K1" s="144" t="s">
        <v>344</v>
      </c>
      <c r="L1" s="144"/>
      <c r="M1" s="144"/>
      <c r="T1" s="294" t="s">
        <v>360</v>
      </c>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3" t="s">
        <v>475</v>
      </c>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row>
    <row r="2" spans="1:170">
      <c r="A2" s="40" t="s">
        <v>125</v>
      </c>
      <c r="B2" s="146" t="str">
        <f>'00.Info'!N2</f>
        <v>Versión: 2.0.1</v>
      </c>
      <c r="C2" s="144" t="s">
        <v>126</v>
      </c>
      <c r="D2" s="147">
        <f>'01.Definición de ámbito'!C7</f>
        <v>0</v>
      </c>
      <c r="E2" s="144" t="s">
        <v>292</v>
      </c>
      <c r="F2" s="147" t="str">
        <f>'02.Tecnologías'!C9</f>
        <v>Sí</v>
      </c>
      <c r="G2" s="205" t="s">
        <v>342</v>
      </c>
      <c r="H2" s="205" t="s">
        <v>343</v>
      </c>
      <c r="I2" s="205"/>
      <c r="J2" s="205"/>
      <c r="K2" s="153" t="s">
        <v>345</v>
      </c>
      <c r="L2" s="207">
        <f>'03.Muestra'!D45</f>
        <v>16</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c r="C3" s="144" t="s">
        <v>131</v>
      </c>
      <c r="D3" s="147">
        <f>'01.Definición de ámbito'!C9</f>
        <v>0</v>
      </c>
      <c r="E3" s="144" t="s">
        <v>295</v>
      </c>
      <c r="F3" s="147" t="str">
        <f>'02.Tecnologías'!C10</f>
        <v>No</v>
      </c>
      <c r="G3" s="147">
        <f>'02.Tecnologías'!K13</f>
        <v>0</v>
      </c>
      <c r="H3" s="147">
        <f>'02.Tecnologías'!L13</f>
        <v>0</v>
      </c>
      <c r="I3" s="206"/>
      <c r="J3" s="206"/>
      <c r="K3" s="153" t="s">
        <v>346</v>
      </c>
      <c r="L3" s="207">
        <f>'03.Muestra'!D47</f>
        <v>14</v>
      </c>
      <c r="M3" s="144"/>
      <c r="T3" s="148">
        <f>RESULTADOS!B20</f>
        <v>1</v>
      </c>
      <c r="U3" s="148" t="str">
        <f>RESULTADOS!C20</f>
        <v>Home</v>
      </c>
      <c r="V3" s="148" t="str">
        <f>IF(T3&lt;&gt;"","Página web","")</f>
        <v>Página web</v>
      </c>
      <c r="W3" s="148" t="str">
        <f t="array" ref="W3:W37">IFERROR(INDEX('03.Muestra'!$E$8:$E$42,SMALL(IF("Página Web"='03.Muestra'!$D$8:$D$42,ROW('03.Muestra'!$E$8:$E$42)-MIN(ROW('03.Muestra'!$D$8:$D$42))+1,""),ROW()-2)),"")</f>
        <v>Página inicio</v>
      </c>
      <c r="X3" s="148" t="str">
        <f>RESULTADOS!D20</f>
        <v>https://participa.madrid.org/</v>
      </c>
      <c r="Y3" s="148" t="str">
        <f t="array" ref="Y3:Y37">IFERROR(INDEX('03.Muestra'!$G$8:$G$42,SMALL(IF("Página Web"='03.Muestra'!$D$8:$D$42,ROW('03.Muestra'!$G$8:$GE$42)-MIN(ROW('03.Muestra'!$D$8:$D$42))+1,""),ROW()-2)),"")</f>
        <v xml:space="preserve">Home </v>
      </c>
      <c r="Z3" s="237">
        <f t="array" ref="Z3:Z37">IFERROR(INDEX('03.Muestra'!$H$8:$H$42,SMALL(IF("Página Web"='03.Muestra'!$D$8:$D$42,ROW('03.Muestra'!$H$8:$H$42)-MIN(ROW('03.Muestra'!$D$8:$D$42))+1,""),ROW()-2)),"")</f>
        <v>0</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N/A</v>
      </c>
      <c r="CD3" s="146" t="str">
        <f ca="1">RESULTADOS!BH20</f>
        <v>N/A</v>
      </c>
      <c r="CE3" s="146" t="str">
        <f ca="1">RESULTADOS!BI20</f>
        <v>N/A</v>
      </c>
      <c r="CF3" s="146" t="str">
        <f ca="1">RESULTADOS!BJ20</f>
        <v>Pasa</v>
      </c>
      <c r="CG3" s="146" t="str">
        <f ca="1">RESULTADOS!BK20</f>
        <v>Pasa</v>
      </c>
      <c r="CH3" s="146" t="str">
        <f ca="1">RESULTADOS!BL20</f>
        <v>Pasa</v>
      </c>
      <c r="CI3" s="146" t="str">
        <f ca="1">RESULTADOS!BM20</f>
        <v>Pasa</v>
      </c>
      <c r="CJ3" s="146" t="str">
        <f ca="1">RESULTADOS!BN20</f>
        <v>Pasa</v>
      </c>
      <c r="CK3" s="146" t="str">
        <f ca="1">RESULTADOS!BO20</f>
        <v>Pasa</v>
      </c>
      <c r="CL3" s="146" t="str">
        <f ca="1">RESULTADOS!BP20</f>
        <v>N/A</v>
      </c>
      <c r="CM3" s="146" t="str">
        <f ca="1">RESULTADOS!BQ20</f>
        <v>N/A</v>
      </c>
      <c r="CN3" s="146" t="str">
        <f ca="1">RESULTADOS!BR20</f>
        <v>Falla</v>
      </c>
      <c r="CO3" s="146" t="str">
        <f ca="1">RESULTADOS!BS20</f>
        <v>N/A</v>
      </c>
      <c r="CP3" s="146" t="str">
        <f ca="1">RESULTADOS!BT20</f>
        <v>Falla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Pasa</v>
      </c>
      <c r="CX3" s="146" t="str">
        <f ca="1">RESULTADOS!CB20</f>
        <v>N/A</v>
      </c>
      <c r="CY3" s="146" t="str">
        <f ca="1">RESULTADOS!CC20</f>
        <v>N/A</v>
      </c>
      <c r="CZ3" s="146" t="str">
        <f ca="1">RESULTADOS!CD20</f>
        <v>Pasa</v>
      </c>
      <c r="DA3" s="146" t="str">
        <f ca="1">RESULTADOS!CE20</f>
        <v>Falla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Falla</v>
      </c>
      <c r="DL3" s="146" t="str">
        <f ca="1">RESULTADOS!CP20</f>
        <v>Falla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134</v>
      </c>
      <c r="D4" s="147">
        <f>'01.Definición de ámbito'!C11</f>
        <v>0</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Grupos parlamentarios</v>
      </c>
      <c r="V4" s="148" t="str">
        <f t="shared" ref="V4:V37" si="0">IF(T4&lt;&gt;"","Página web","")</f>
        <v>Página web</v>
      </c>
      <c r="W4" s="148" t="str">
        <v>Pagina tipo</v>
      </c>
      <c r="X4" s="148" t="str">
        <f>RESULTADOS!D21</f>
        <v>https://participa.madrid.org/grupos-parlamentarios</v>
      </c>
      <c r="Y4" s="148" t="str">
        <v>Home - Grupos parlamentarios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Falla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N/A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Falla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Pasa</v>
      </c>
      <c r="CX4" s="146" t="str">
        <f ca="1">RESULTADOS!CB21</f>
        <v>N/A</v>
      </c>
      <c r="CY4" s="146" t="str">
        <f ca="1">RESULTADOS!CC21</f>
        <v>N/A</v>
      </c>
      <c r="CZ4" s="146" t="str">
        <f ca="1">RESULTADOS!CD21</f>
        <v>Pasa</v>
      </c>
      <c r="DA4" s="146" t="str">
        <f ca="1">RESULTADOS!CE21</f>
        <v>Falla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Falla</v>
      </c>
      <c r="DL4" s="146" t="str">
        <f ca="1">RESULTADOS!CP21</f>
        <v>Falla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135</v>
      </c>
      <c r="D5" s="147">
        <f>'01.Definición de ámbito'!C13</f>
        <v>0</v>
      </c>
      <c r="E5" s="144" t="s">
        <v>301</v>
      </c>
      <c r="F5" s="147" t="str">
        <f>'02.Tecnologías'!C12</f>
        <v>Sí</v>
      </c>
      <c r="G5" s="147">
        <f>'02.Tecnologías'!K15</f>
        <v>0</v>
      </c>
      <c r="H5" s="147">
        <f>'02.Tecnologías'!L15</f>
        <v>0</v>
      </c>
      <c r="I5" s="206"/>
      <c r="J5" s="206"/>
      <c r="K5" s="153" t="s">
        <v>150</v>
      </c>
      <c r="L5" s="207" t="str">
        <f>'03.Muestra'!D52</f>
        <v>NO</v>
      </c>
      <c r="M5" s="144"/>
      <c r="T5" s="148">
        <f>RESULTADOS!B22</f>
        <v>3</v>
      </c>
      <c r="U5" s="148" t="str">
        <f>RESULTADOS!C22</f>
        <v>Participación ciudadana</v>
      </c>
      <c r="V5" s="148" t="str">
        <f t="shared" si="0"/>
        <v>Página web</v>
      </c>
      <c r="W5" s="148" t="str">
        <v>Pagina tipo</v>
      </c>
      <c r="X5" s="148" t="str">
        <f>RESULTADOS!D22</f>
        <v>https://participa.madrid.org/participacion-ciudadana</v>
      </c>
      <c r="Y5" s="148" t="str">
        <v>Home - Participación ciudadana</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Falla</v>
      </c>
      <c r="BG5" s="146" t="str">
        <f ca="1">RESULTADOS!AK22</f>
        <v>N/A</v>
      </c>
      <c r="BH5" s="146" t="str">
        <f ca="1">RESULTADOS!AL22</f>
        <v>N/A</v>
      </c>
      <c r="BI5" s="146" t="str">
        <f ca="1">RESULTADOS!AM22</f>
        <v>N/A</v>
      </c>
      <c r="BJ5" s="146" t="str">
        <f ca="1">RESULTADOS!AN22</f>
        <v>N/A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Pasa</v>
      </c>
      <c r="BW5" s="146" t="str">
        <f ca="1">RESULTADOS!BA22</f>
        <v>Pasa</v>
      </c>
      <c r="BX5" s="146" t="str">
        <f ca="1">RESULTADOS!BB22</f>
        <v>Pasa</v>
      </c>
      <c r="BY5" s="146" t="str">
        <f ca="1">RESULTADOS!BC22</f>
        <v>Pasa</v>
      </c>
      <c r="BZ5" s="146" t="str">
        <f ca="1">RESULTADOS!BD22</f>
        <v>Pasa</v>
      </c>
      <c r="CA5" s="146" t="str">
        <f ca="1">RESULTADOS!BE22</f>
        <v>N/A</v>
      </c>
      <c r="CB5" s="146" t="str">
        <f ca="1">RESULTADOS!BF22</f>
        <v>N/A</v>
      </c>
      <c r="CC5" s="146" t="str">
        <f ca="1">RESULTADOS!BG22</f>
        <v>N/A</v>
      </c>
      <c r="CD5" s="146" t="str">
        <f ca="1">RESULTADOS!BH22</f>
        <v>N/A</v>
      </c>
      <c r="CE5" s="146" t="str">
        <f ca="1">RESULTADOS!BI22</f>
        <v>N/A</v>
      </c>
      <c r="CF5" s="146" t="str">
        <f ca="1">RESULTADOS!BJ22</f>
        <v>Pasa</v>
      </c>
      <c r="CG5" s="146" t="str">
        <f ca="1">RESULTADOS!BK22</f>
        <v>Pasa</v>
      </c>
      <c r="CH5" s="146" t="str">
        <f ca="1">RESULTADOS!BL22</f>
        <v>Falla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Falla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Pasa</v>
      </c>
      <c r="CX5" s="146" t="str">
        <f ca="1">RESULTADOS!CB22</f>
        <v>N/A</v>
      </c>
      <c r="CY5" s="146" t="str">
        <f ca="1">RESULTADOS!CC22</f>
        <v>N/A</v>
      </c>
      <c r="CZ5" s="146" t="str">
        <f ca="1">RESULTADOS!CD22</f>
        <v>Pasa</v>
      </c>
      <c r="DA5" s="146" t="str">
        <f ca="1">RESULTADOS!CE22</f>
        <v>Falla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Falla</v>
      </c>
      <c r="DL5" s="146" t="str">
        <f ca="1">RESULTADOS!CP22</f>
        <v>Falla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280</v>
      </c>
      <c r="D6" s="147">
        <f>'01.Definición de ámbito'!C17</f>
        <v>0</v>
      </c>
      <c r="E6" s="144" t="s">
        <v>306</v>
      </c>
      <c r="F6" s="147" t="str">
        <f>'02.Tecnologías'!C13</f>
        <v>Sí</v>
      </c>
      <c r="G6" s="147">
        <f>'02.Tecnologías'!K16</f>
        <v>0</v>
      </c>
      <c r="H6" s="147">
        <f>'02.Tecnologías'!L16</f>
        <v>0</v>
      </c>
      <c r="I6" s="206"/>
      <c r="J6" s="206"/>
      <c r="K6" s="144"/>
      <c r="L6" s="144"/>
      <c r="M6" s="144"/>
      <c r="T6" s="148">
        <f>RESULTADOS!B23</f>
        <v>4</v>
      </c>
      <c r="U6" s="148" t="str">
        <f>RESULTADOS!C23</f>
        <v>Condiciones de uso</v>
      </c>
      <c r="V6" s="148" t="str">
        <f t="shared" si="0"/>
        <v>Página web</v>
      </c>
      <c r="W6" s="148" t="str">
        <v>Pagina tipo</v>
      </c>
      <c r="X6" s="148" t="str">
        <f>RESULTADOS!D23</f>
        <v>https://participa.madrid.org/condiciones-uso</v>
      </c>
      <c r="Y6" s="148" t="str">
        <v>Home - Condiciones de uso</v>
      </c>
      <c r="Z6" s="237">
        <v>0</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Falla</v>
      </c>
      <c r="BG6" s="146" t="str">
        <f ca="1">RESULTADOS!AK23</f>
        <v>N/A</v>
      </c>
      <c r="BH6" s="146" t="str">
        <f ca="1">RESULTADOS!AL23</f>
        <v>N/A</v>
      </c>
      <c r="BI6" s="146" t="str">
        <f ca="1">RESULTADOS!AM23</f>
        <v>N/A</v>
      </c>
      <c r="BJ6" s="146" t="str">
        <f ca="1">RESULTADOS!AN23</f>
        <v>N/A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N/A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Falla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Pasa</v>
      </c>
      <c r="CX6" s="146" t="str">
        <f ca="1">RESULTADOS!CB23</f>
        <v>N/A</v>
      </c>
      <c r="CY6" s="146" t="str">
        <f ca="1">RESULTADOS!CC23</f>
        <v>N/A</v>
      </c>
      <c r="CZ6" s="146" t="str">
        <f ca="1">RESULTADOS!CD23</f>
        <v>Pasa</v>
      </c>
      <c r="DA6" s="146" t="str">
        <f ca="1">RESULTADOS!CE23</f>
        <v>Falla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Falla</v>
      </c>
      <c r="DL6" s="146" t="str">
        <f ca="1">RESULTADOS!CP23</f>
        <v>Falla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136</v>
      </c>
      <c r="D7" s="147">
        <f>'01.Definición de ámbito'!C19</f>
        <v>0</v>
      </c>
      <c r="E7" s="144" t="s">
        <v>293</v>
      </c>
      <c r="F7" s="147" t="str">
        <f>'02.Tecnologías'!F9</f>
        <v>No</v>
      </c>
      <c r="G7" s="147">
        <f>'02.Tecnologías'!K17</f>
        <v>0</v>
      </c>
      <c r="H7" s="147">
        <f>'02.Tecnologías'!L17</f>
        <v>0</v>
      </c>
      <c r="I7" s="206"/>
      <c r="J7" s="206"/>
      <c r="K7" s="144"/>
      <c r="L7" s="144"/>
      <c r="M7" s="144"/>
      <c r="T7" s="148">
        <f>RESULTADOS!B24</f>
        <v>5</v>
      </c>
      <c r="U7" s="148" t="str">
        <f>RESULTADOS!C24</f>
        <v>Aviso legal</v>
      </c>
      <c r="V7" s="148" t="str">
        <f t="shared" si="0"/>
        <v>Página web</v>
      </c>
      <c r="W7" s="148" t="str">
        <v>Legal</v>
      </c>
      <c r="X7" s="148" t="str">
        <f>RESULTADOS!D24</f>
        <v>https://participa.madrid.org/aviso-legal-privacidad</v>
      </c>
      <c r="Y7" s="148" t="str">
        <v>Home - Privacidad</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Falla</v>
      </c>
      <c r="BG7" s="146" t="str">
        <f ca="1">RESULTADOS!AK24</f>
        <v>N/A</v>
      </c>
      <c r="BH7" s="146" t="str">
        <f ca="1">RESULTADOS!AL24</f>
        <v>N/A</v>
      </c>
      <c r="BI7" s="146" t="str">
        <f ca="1">RESULTADOS!AM24</f>
        <v>N/A</v>
      </c>
      <c r="BJ7" s="146" t="str">
        <f ca="1">RESULTADOS!AN24</f>
        <v>N/A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Pasa</v>
      </c>
      <c r="BZ7" s="146" t="str">
        <f ca="1">RESULTADOS!BD24</f>
        <v>Pasa</v>
      </c>
      <c r="CA7" s="146" t="str">
        <f ca="1">RESULTADOS!BE24</f>
        <v>N/A</v>
      </c>
      <c r="CB7" s="146" t="str">
        <f ca="1">RESULTADOS!BF24</f>
        <v>N/A</v>
      </c>
      <c r="CC7" s="146" t="str">
        <f ca="1">RESULTADOS!BG24</f>
        <v>N/A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Falla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Pasa</v>
      </c>
      <c r="CX7" s="146" t="str">
        <f ca="1">RESULTADOS!CB24</f>
        <v>N/A</v>
      </c>
      <c r="CY7" s="146" t="str">
        <f ca="1">RESULTADOS!CC24</f>
        <v>N/A</v>
      </c>
      <c r="CZ7" s="146" t="str">
        <f ca="1">RESULTADOS!CD24</f>
        <v>Pasa</v>
      </c>
      <c r="DA7" s="146" t="str">
        <f ca="1">RESULTADOS!CE24</f>
        <v>Falla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Falla</v>
      </c>
      <c r="DL7" s="146" t="str">
        <f ca="1">RESULTADOS!CP24</f>
        <v>Falla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281</v>
      </c>
      <c r="D8" s="147">
        <f>'01.Definición de ámbito'!C21</f>
        <v>0</v>
      </c>
      <c r="E8" s="144" t="s">
        <v>296</v>
      </c>
      <c r="F8" s="147" t="str">
        <f>'02.Tecnologías'!F10</f>
        <v>No</v>
      </c>
      <c r="G8" s="147">
        <f>'02.Tecnologías'!K18</f>
        <v>0</v>
      </c>
      <c r="H8" s="147">
        <f>'02.Tecnologías'!L18</f>
        <v>0</v>
      </c>
      <c r="I8" s="206"/>
      <c r="J8" s="206"/>
      <c r="K8" s="144"/>
      <c r="L8" s="144"/>
      <c r="M8" s="144"/>
      <c r="T8" s="148">
        <f>RESULTADOS!B25</f>
        <v>6</v>
      </c>
      <c r="U8" s="148" t="str">
        <f>RESULTADOS!C25</f>
        <v>Acuerdo consejo</v>
      </c>
      <c r="V8" s="148" t="str">
        <f t="shared" si="0"/>
        <v>Página web</v>
      </c>
      <c r="W8" s="148" t="str">
        <v>Pagina tipo</v>
      </c>
      <c r="X8" s="148" t="str">
        <f>RESULTADOS!D25</f>
        <v>https://participa.madrid.org/content/proyecto-acuerdo-consejo-gobierno-se-aprueban-las-normas-reguladoras-se-establece</v>
      </c>
      <c r="Y8" s="148" t="str">
        <v>Home - Participación ciudadana - Proyecto Acuerdo de Consejo de Gobierno</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Falla</v>
      </c>
      <c r="BG8" s="146" t="str">
        <f ca="1">RESULTADOS!AK25</f>
        <v>N/A</v>
      </c>
      <c r="BH8" s="146" t="str">
        <f ca="1">RESULTADOS!AL25</f>
        <v>N/A</v>
      </c>
      <c r="BI8" s="146" t="str">
        <f ca="1">RESULTADOS!AM25</f>
        <v>N/A</v>
      </c>
      <c r="BJ8" s="146" t="str">
        <f ca="1">RESULTADOS!AN25</f>
        <v>N/A</v>
      </c>
      <c r="BK8" s="146" t="str">
        <f ca="1">RESULTADOS!AO25</f>
        <v>Falla</v>
      </c>
      <c r="BL8" s="146" t="str">
        <f ca="1">RESULTADOS!AP25</f>
        <v>Pasa</v>
      </c>
      <c r="BM8" s="146" t="str">
        <f ca="1">RESULTADOS!AQ25</f>
        <v>N/A</v>
      </c>
      <c r="BN8" s="146" t="str">
        <f ca="1">RESULTADOS!AR25</f>
        <v>N/A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Falla</v>
      </c>
      <c r="BW8" s="146" t="str">
        <f ca="1">RESULTADOS!BA25</f>
        <v>Pasa</v>
      </c>
      <c r="BX8" s="146" t="str">
        <f ca="1">RESULTADOS!BB25</f>
        <v>Pasa</v>
      </c>
      <c r="BY8" s="146" t="str">
        <f ca="1">RESULTADOS!BC25</f>
        <v>Pasa</v>
      </c>
      <c r="BZ8" s="146" t="str">
        <f ca="1">RESULTADOS!BD25</f>
        <v>Pasa</v>
      </c>
      <c r="CA8" s="146" t="str">
        <f ca="1">RESULTADOS!BE25</f>
        <v>N/A</v>
      </c>
      <c r="CB8" s="146" t="str">
        <f ca="1">RESULTADOS!BF25</f>
        <v>N/A</v>
      </c>
      <c r="CC8" s="146" t="str">
        <f ca="1">RESULTADOS!BG25</f>
        <v>N/A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Falla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Pasa</v>
      </c>
      <c r="CX8" s="146" t="str">
        <f ca="1">RESULTADOS!CB25</f>
        <v>N/A</v>
      </c>
      <c r="CY8" s="146" t="str">
        <f ca="1">RESULTADOS!CC25</f>
        <v>N/A</v>
      </c>
      <c r="CZ8" s="146" t="str">
        <f ca="1">RESULTADOS!CD25</f>
        <v>Pasa</v>
      </c>
      <c r="DA8" s="146" t="str">
        <f ca="1">RESULTADOS!CE25</f>
        <v>Falla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Falla</v>
      </c>
      <c r="DL8" s="146" t="str">
        <f ca="1">RESULTADOS!CP25</f>
        <v>Falla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Ayudas económicas</v>
      </c>
      <c r="V9" s="148" t="str">
        <f t="shared" si="0"/>
        <v>Página web</v>
      </c>
      <c r="W9" s="148" t="str">
        <v>Pagina tipo</v>
      </c>
      <c r="X9" s="148" t="str">
        <f>RESULTADOS!D26</f>
        <v>https://participa.madrid.org/content/proyecto-orden-se-aprueban-bases-reguladoras-concesion-ayudas-economicas-pago-unico-para</v>
      </c>
      <c r="Y9" s="148" t="str">
        <v>Home - Participación ciudadana - Proyecto de Orden se aprueban bases reguladoras de</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Falla</v>
      </c>
      <c r="BG9" s="146" t="str">
        <f ca="1">RESULTADOS!AK26</f>
        <v>N/A</v>
      </c>
      <c r="BH9" s="146" t="str">
        <f ca="1">RESULTADOS!AL26</f>
        <v>N/A</v>
      </c>
      <c r="BI9" s="146" t="str">
        <f ca="1">RESULTADOS!AM26</f>
        <v>N/A</v>
      </c>
      <c r="BJ9" s="146" t="str">
        <f ca="1">RESULTADOS!AN26</f>
        <v>N/A</v>
      </c>
      <c r="BK9" s="146" t="str">
        <f ca="1">RESULTADOS!AO26</f>
        <v>Falla</v>
      </c>
      <c r="BL9" s="146" t="str">
        <f ca="1">RESULTADOS!AP26</f>
        <v>Pasa</v>
      </c>
      <c r="BM9" s="146" t="str">
        <f ca="1">RESULTADOS!AQ26</f>
        <v>N/A</v>
      </c>
      <c r="BN9" s="146" t="str">
        <f ca="1">RESULTADOS!AR26</f>
        <v>N/A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Falla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N/A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Falla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Pasa</v>
      </c>
      <c r="CX9" s="146" t="str">
        <f ca="1">RESULTADOS!CB26</f>
        <v>N/A</v>
      </c>
      <c r="CY9" s="146" t="str">
        <f ca="1">RESULTADOS!CC26</f>
        <v>N/A</v>
      </c>
      <c r="CZ9" s="146" t="str">
        <f ca="1">RESULTADOS!CD26</f>
        <v>Pasa</v>
      </c>
      <c r="DA9" s="146" t="str">
        <f ca="1">RESULTADOS!CE26</f>
        <v>Falla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Falla</v>
      </c>
      <c r="DL9" s="146" t="str">
        <f ca="1">RESULTADOS!CP26</f>
        <v>Falla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283</v>
      </c>
      <c r="D10" s="147" t="str">
        <f>'01.Definición de ámbito'!C27</f>
        <v>Portal de participación de la Comunidad de Madrid</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Ayudas municipios</v>
      </c>
      <c r="V10" s="148" t="str">
        <f t="shared" si="0"/>
        <v>Página web</v>
      </c>
      <c r="W10" s="148" t="str">
        <v>Pagina tipo</v>
      </c>
      <c r="X10" s="148" t="str">
        <f>RESULTADOS!D27</f>
        <v>https://participa.madrid.org/content/consulta-publica-sobre-proyecto-se-establecen-las-bases-reguladoras-las-ayudas-municipios</v>
      </c>
      <c r="Y10" s="148" t="str">
        <v>Home - Participación ciudadana - Consulta pública sobre el proyecto</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Falla</v>
      </c>
      <c r="BG10" s="146" t="str">
        <f ca="1">RESULTADOS!AK27</f>
        <v>N/A</v>
      </c>
      <c r="BH10" s="146" t="str">
        <f ca="1">RESULTADOS!AL27</f>
        <v>N/A</v>
      </c>
      <c r="BI10" s="146" t="str">
        <f ca="1">RESULTADOS!AM27</f>
        <v>N/A</v>
      </c>
      <c r="BJ10" s="146" t="str">
        <f ca="1">RESULTADOS!AN27</f>
        <v>N/A</v>
      </c>
      <c r="BK10" s="146" t="str">
        <f ca="1">RESULTADOS!AO27</f>
        <v>Falla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Pasa</v>
      </c>
      <c r="BV10" s="146" t="str">
        <f ca="1">RESULTADOS!AZ27</f>
        <v>Falla</v>
      </c>
      <c r="BW10" s="146" t="str">
        <f ca="1">RESULTADOS!BA27</f>
        <v>Pasa</v>
      </c>
      <c r="BX10" s="146" t="str">
        <f ca="1">RESULTADOS!BB27</f>
        <v>Pasa</v>
      </c>
      <c r="BY10" s="146" t="str">
        <f ca="1">RESULTADOS!BC27</f>
        <v>Pasa</v>
      </c>
      <c r="BZ10" s="146" t="str">
        <f ca="1">RESULTADOS!BD27</f>
        <v>Pasa</v>
      </c>
      <c r="CA10" s="146" t="str">
        <f ca="1">RESULTADOS!BE27</f>
        <v>N/A</v>
      </c>
      <c r="CB10" s="146" t="str">
        <f ca="1">RESULTADOS!BF27</f>
        <v>N/A</v>
      </c>
      <c r="CC10" s="146" t="str">
        <f ca="1">RESULTADOS!BG27</f>
        <v>N/A</v>
      </c>
      <c r="CD10" s="146" t="str">
        <f ca="1">RESULTADOS!BH27</f>
        <v>N/A</v>
      </c>
      <c r="CE10" s="146" t="str">
        <f ca="1">RESULTADOS!BI27</f>
        <v>N/A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Falla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Pasa</v>
      </c>
      <c r="CX10" s="146" t="str">
        <f ca="1">RESULTADOS!CB27</f>
        <v>N/A</v>
      </c>
      <c r="CY10" s="146" t="str">
        <f ca="1">RESULTADOS!CC27</f>
        <v>N/A</v>
      </c>
      <c r="CZ10" s="146" t="str">
        <f ca="1">RESULTADOS!CD27</f>
        <v>Pasa</v>
      </c>
      <c r="DA10" s="146" t="str">
        <f ca="1">RESULTADOS!CE27</f>
        <v>Falla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Falla</v>
      </c>
      <c r="DL10" s="146" t="str">
        <f ca="1">RESULTADOS!CP27</f>
        <v>Falla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284</v>
      </c>
      <c r="D11" s="147" t="str">
        <f>'01.Definición de ámbito'!C29</f>
        <v>https://participa.madrid.org/</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Derogación órdenes</v>
      </c>
      <c r="V11" s="148" t="str">
        <f t="shared" si="0"/>
        <v>Página web</v>
      </c>
      <c r="W11" s="148" t="str">
        <v>Pagina tipo</v>
      </c>
      <c r="X11" s="148" t="str">
        <f>RESULTADOS!D28</f>
        <v>https://participa.madrid.org/content/proyecto-orden-se-derogan-las-ordenes-5591997-5601997-11022003-10851998-6502004-2222014</v>
      </c>
      <c r="Y11" s="148" t="str">
        <v>Home - Participación ciudadana - Proyecto de Orden por la que se derogan las</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Falla</v>
      </c>
      <c r="BG11" s="146" t="str">
        <f ca="1">RESULTADOS!AK28</f>
        <v>N/A</v>
      </c>
      <c r="BH11" s="146" t="str">
        <f ca="1">RESULTADOS!AL28</f>
        <v>N/A</v>
      </c>
      <c r="BI11" s="146" t="str">
        <f ca="1">RESULTADOS!AM28</f>
        <v>N/A</v>
      </c>
      <c r="BJ11" s="146" t="str">
        <f ca="1">RESULTADOS!AN28</f>
        <v>N/A</v>
      </c>
      <c r="BK11" s="146" t="str">
        <f ca="1">RESULTADOS!AO28</f>
        <v>Falla</v>
      </c>
      <c r="BL11" s="146" t="str">
        <f ca="1">RESULTADOS!AP28</f>
        <v>Pasa</v>
      </c>
      <c r="BM11" s="146" t="str">
        <f ca="1">RESULTADOS!AQ28</f>
        <v>N/A</v>
      </c>
      <c r="BN11" s="146" t="str">
        <f ca="1">RESULTADOS!AR28</f>
        <v>N/A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Pasa</v>
      </c>
      <c r="BX11" s="146" t="str">
        <f ca="1">RESULTADOS!BB28</f>
        <v>Pasa</v>
      </c>
      <c r="BY11" s="146" t="str">
        <f ca="1">RESULTADOS!BC28</f>
        <v>Pasa</v>
      </c>
      <c r="BZ11" s="146" t="str">
        <f ca="1">RESULTADOS!BD28</f>
        <v>Pasa</v>
      </c>
      <c r="CA11" s="146" t="str">
        <f ca="1">RESULTADOS!BE28</f>
        <v>N/A</v>
      </c>
      <c r="CB11" s="146" t="str">
        <f ca="1">RESULTADOS!BF28</f>
        <v>N/A</v>
      </c>
      <c r="CC11" s="146" t="str">
        <f ca="1">RESULTADOS!BG28</f>
        <v>N/A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Falla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Pasa</v>
      </c>
      <c r="CX11" s="146" t="str">
        <f ca="1">RESULTADOS!CB28</f>
        <v>N/A</v>
      </c>
      <c r="CY11" s="146" t="str">
        <f ca="1">RESULTADOS!CC28</f>
        <v>N/A</v>
      </c>
      <c r="CZ11" s="146" t="str">
        <f ca="1">RESULTADOS!CD28</f>
        <v>Pasa</v>
      </c>
      <c r="DA11" s="146" t="str">
        <f ca="1">RESULTADOS!CE28</f>
        <v>Falla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Falla</v>
      </c>
      <c r="DL11" s="146" t="str">
        <f ca="1">RESULTADOS!CP28</f>
        <v>Falla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138</v>
      </c>
      <c r="D12" s="147" t="str">
        <f>'01.Definición de ámbito'!C31</f>
        <v>Se analizan las páginas del dominio https://participa.madrid.org/</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Artesanía Alimentaria</v>
      </c>
      <c r="V12" s="148" t="str">
        <f t="shared" si="0"/>
        <v>Página web</v>
      </c>
      <c r="W12" s="148" t="str">
        <v>Pagina tipo</v>
      </c>
      <c r="X12" s="148" t="str">
        <f>RESULTADOS!D29</f>
        <v>https://participa.madrid.org/content/proyecto-decreto-sobre-ordenacion-regulacion-artesania-alimentaria-los-alimentos-montana</v>
      </c>
      <c r="Y12" s="148" t="str">
        <v>Home - Participación ciudadana - Proyecto de Decreto sobre ordenación y</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Falla</v>
      </c>
      <c r="BG12" s="146" t="str">
        <f ca="1">RESULTADOS!AK29</f>
        <v>N/A</v>
      </c>
      <c r="BH12" s="146" t="str">
        <f ca="1">RESULTADOS!AL29</f>
        <v>N/A</v>
      </c>
      <c r="BI12" s="146" t="str">
        <f ca="1">RESULTADOS!AM29</f>
        <v>N/A</v>
      </c>
      <c r="BJ12" s="146" t="str">
        <f ca="1">RESULTADOS!AN29</f>
        <v>N/A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Falla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Falla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Pasa</v>
      </c>
      <c r="CX12" s="146" t="str">
        <f ca="1">RESULTADOS!CB29</f>
        <v>N/A</v>
      </c>
      <c r="CY12" s="146" t="str">
        <f ca="1">RESULTADOS!CC29</f>
        <v>N/A</v>
      </c>
      <c r="CZ12" s="146" t="str">
        <f ca="1">RESULTADOS!CD29</f>
        <v>Pasa</v>
      </c>
      <c r="DA12" s="146" t="str">
        <f ca="1">RESULTADOS!CE29</f>
        <v>Falla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Falla</v>
      </c>
      <c r="DL12" s="146" t="str">
        <f ca="1">RESULTADOS!CP29</f>
        <v>Falla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285</v>
      </c>
      <c r="D13" s="147" t="str">
        <f>'01.Definición de ámbito'!C33</f>
        <v>Proporcionar información sobre opiniones y aportaciones de los ciudadanos sobre las propuestas del gobierno, sus proyectos normativos, etc</v>
      </c>
      <c r="E13" s="144" t="s">
        <v>297</v>
      </c>
      <c r="F13" s="147" t="str">
        <f>'02.Tecnologías'!I10</f>
        <v>No</v>
      </c>
      <c r="G13" s="147">
        <f>'02.Tecnologías'!K23</f>
        <v>0</v>
      </c>
      <c r="H13" s="147">
        <f>'02.Tecnologías'!L23</f>
        <v>0</v>
      </c>
      <c r="I13" s="206"/>
      <c r="J13" s="206"/>
      <c r="K13" s="40" t="s">
        <v>149</v>
      </c>
      <c r="L13" s="208" t="str">
        <f ca="1">RESULTADOS!E8</f>
        <v>20 (21,74 %)</v>
      </c>
      <c r="M13" s="208" t="str">
        <f ca="1">RESULTADOS!F8</f>
        <v>11 (11,96 %)</v>
      </c>
      <c r="N13" s="208" t="str">
        <f ca="1">RESULTADOS!G8</f>
        <v>61 (66,3 %)</v>
      </c>
      <c r="O13" s="148">
        <f ca="1">RESULTADOS!H8</f>
        <v>0</v>
      </c>
      <c r="P13" s="148">
        <f ca="1">RESULTADOS!I8</f>
        <v>0</v>
      </c>
      <c r="T13" s="148">
        <f>RESULTADOS!B30</f>
        <v>11</v>
      </c>
      <c r="U13" s="148" t="str">
        <f>RESULTADOS!C30</f>
        <v>Grado discapacidad</v>
      </c>
      <c r="V13" s="148" t="str">
        <f t="shared" si="0"/>
        <v>Página web</v>
      </c>
      <c r="W13" s="148" t="str">
        <v>Aleatoria</v>
      </c>
      <c r="X13" s="148" t="str">
        <f>RESULTADOS!D30</f>
        <v>https://participa.madrid.org/content/proyecto-orden-se-desarrolla-real-decreto-88822-18-octubre-se-establece-procedimiento-para-0</v>
      </c>
      <c r="Y13" s="148" t="str">
        <v>Home - Participación ciudadana - Proyecto de Orden por la que se desarrolla el Real Decreto 888/22,</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Falla</v>
      </c>
      <c r="BG13" s="146" t="str">
        <f ca="1">RESULTADOS!AK30</f>
        <v>N/A</v>
      </c>
      <c r="BH13" s="146" t="str">
        <f ca="1">RESULTADOS!AL30</f>
        <v>N/A</v>
      </c>
      <c r="BI13" s="146" t="str">
        <f ca="1">RESULTADOS!AM30</f>
        <v>N/A</v>
      </c>
      <c r="BJ13" s="146" t="str">
        <f ca="1">RESULTADOS!AN30</f>
        <v>N/A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Falla</v>
      </c>
      <c r="BW13" s="146" t="str">
        <f ca="1">RESULTADOS!BA30</f>
        <v>Pasa</v>
      </c>
      <c r="BX13" s="146" t="str">
        <f ca="1">RESULTADOS!BB30</f>
        <v>Pasa</v>
      </c>
      <c r="BY13" s="146" t="str">
        <f ca="1">RESULTADOS!BC30</f>
        <v>Pasa</v>
      </c>
      <c r="BZ13" s="146" t="str">
        <f ca="1">RESULTADOS!BD30</f>
        <v>Pasa</v>
      </c>
      <c r="CA13" s="146" t="str">
        <f ca="1">RESULTADOS!BE30</f>
        <v>N/A</v>
      </c>
      <c r="CB13" s="146" t="str">
        <f ca="1">RESULTADOS!BF30</f>
        <v>N/A</v>
      </c>
      <c r="CC13" s="146" t="str">
        <f ca="1">RESULTADOS!BG30</f>
        <v>N/A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Falla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Pasa</v>
      </c>
      <c r="CX13" s="146" t="str">
        <f ca="1">RESULTADOS!CB30</f>
        <v>N/A</v>
      </c>
      <c r="CY13" s="146" t="str">
        <f ca="1">RESULTADOS!CC30</f>
        <v>N/A</v>
      </c>
      <c r="CZ13" s="146" t="str">
        <f ca="1">RESULTADOS!CD30</f>
        <v>Pasa</v>
      </c>
      <c r="DA13" s="146" t="str">
        <f ca="1">RESULTADOS!CE30</f>
        <v>Falla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Falla</v>
      </c>
      <c r="DL13" s="146" t="str">
        <f ca="1">RESULTADOS!CP30</f>
        <v>Falla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139</v>
      </c>
      <c r="D14" s="147">
        <f>'01.Definición de ámbito'!C35</f>
        <v>44966</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Regula desempeño</v>
      </c>
      <c r="V14" s="148" t="str">
        <f t="shared" si="0"/>
        <v>Página web</v>
      </c>
      <c r="W14" s="148" t="str">
        <v>Pagina tipo</v>
      </c>
      <c r="X14" s="148" t="str">
        <f>RESULTADOS!D31</f>
        <v>https://participa.madrid.org/content/proyecto-decreto-regula-desempeno-reconocimiento-los-funcionarios-los-cuerpos-catedraticos</v>
      </c>
      <c r="Y14" s="148" t="str">
        <v>Home - Participación ciudadana - Proyecto de decreto que regula el desempeño y el reconocimiento</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Falla</v>
      </c>
      <c r="BG14" s="146" t="str">
        <f ca="1">RESULTADOS!AK31</f>
        <v>N/A</v>
      </c>
      <c r="BH14" s="146" t="str">
        <f ca="1">RESULTADOS!AL31</f>
        <v>N/A</v>
      </c>
      <c r="BI14" s="146" t="str">
        <f ca="1">RESULTADOS!AM31</f>
        <v>N/A</v>
      </c>
      <c r="BJ14" s="146" t="str">
        <f ca="1">RESULTADOS!AN31</f>
        <v>N/A</v>
      </c>
      <c r="BK14" s="146" t="str">
        <f ca="1">RESULTADOS!AO31</f>
        <v>Falla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Falla</v>
      </c>
      <c r="BW14" s="146" t="str">
        <f ca="1">RESULTADOS!BA31</f>
        <v>Pasa</v>
      </c>
      <c r="BX14" s="146" t="str">
        <f ca="1">RESULTADOS!BB31</f>
        <v>Pasa</v>
      </c>
      <c r="BY14" s="146" t="str">
        <f ca="1">RESULTADOS!BC31</f>
        <v>Pasa</v>
      </c>
      <c r="BZ14" s="146" t="str">
        <f ca="1">RESULTADOS!BD31</f>
        <v>Pasa</v>
      </c>
      <c r="CA14" s="146" t="str">
        <f ca="1">RESULTADOS!BE31</f>
        <v>N/A</v>
      </c>
      <c r="CB14" s="146" t="str">
        <f ca="1">RESULTADOS!BF31</f>
        <v>N/A</v>
      </c>
      <c r="CC14" s="146" t="str">
        <f ca="1">RESULTADOS!BG31</f>
        <v>N/A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Falla</v>
      </c>
      <c r="CQ14" s="146" t="str">
        <f ca="1">RESULTADOS!BU31</f>
        <v>N/A</v>
      </c>
      <c r="CR14" s="146" t="str">
        <f ca="1">RESULTADOS!BV31</f>
        <v>Pasa</v>
      </c>
      <c r="CS14" s="146" t="str">
        <f ca="1">RESULTADOS!BW31</f>
        <v>N/A</v>
      </c>
      <c r="CT14" s="146" t="str">
        <f ca="1">RESULTADOS!BX31</f>
        <v>Pasa</v>
      </c>
      <c r="CU14" s="146" t="str">
        <f ca="1">RESULTADOS!BY31</f>
        <v>Pasa</v>
      </c>
      <c r="CV14" s="146" t="str">
        <f ca="1">RESULTADOS!BZ31</f>
        <v>N/A</v>
      </c>
      <c r="CW14" s="146" t="str">
        <f ca="1">RESULTADOS!CA31</f>
        <v>Pasa</v>
      </c>
      <c r="CX14" s="146" t="str">
        <f ca="1">RESULTADOS!CB31</f>
        <v>N/A</v>
      </c>
      <c r="CY14" s="146" t="str">
        <f ca="1">RESULTADOS!CC31</f>
        <v>N/A</v>
      </c>
      <c r="CZ14" s="146" t="str">
        <f ca="1">RESULTADOS!CD31</f>
        <v>Pasa</v>
      </c>
      <c r="DA14" s="146" t="str">
        <f ca="1">RESULTADOS!CE31</f>
        <v>Falla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Falla</v>
      </c>
      <c r="DL14" s="146" t="str">
        <f ca="1">RESULTADOS!CP31</f>
        <v>Falla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141</v>
      </c>
      <c r="D15" s="147" t="str">
        <f>'01.Definición de ámbito'!C39</f>
        <v>UNE-EN 301 549:2022 - excluyendo el contenido excluido por el RD 1112/2018</v>
      </c>
      <c r="E15" s="144" t="s">
        <v>303</v>
      </c>
      <c r="F15" s="147" t="str">
        <f>'02.Tecnologías'!I12</f>
        <v>No</v>
      </c>
      <c r="G15" s="205"/>
      <c r="H15" s="205"/>
      <c r="I15" s="205"/>
      <c r="J15" s="205"/>
      <c r="T15" s="148">
        <f>RESULTADOS!B32</f>
        <v>13</v>
      </c>
      <c r="U15" s="148" t="str">
        <f>RESULTADOS!C32</f>
        <v>Doctorados</v>
      </c>
      <c r="V15" s="148" t="str">
        <f t="shared" si="0"/>
        <v>Página web</v>
      </c>
      <c r="W15" s="148" t="str">
        <v>Aleatoria</v>
      </c>
      <c r="X15" s="148" t="str">
        <f>RESULTADOS!D32</f>
        <v>https://participa.madrid.org/content/proyecto-orden-se-establecen-las-bases-reguladoras-las-ayudas-para-realizacion-doctorados</v>
      </c>
      <c r="Y15" s="148" t="str">
        <v>Home - Participación ciudadana - Proyecto de Orden por la que se establecen las bases reguladoras de las ayudas para la realización de doctorados</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Falla</v>
      </c>
      <c r="BG15" s="146" t="str">
        <f ca="1">RESULTADOS!AK32</f>
        <v>N/A</v>
      </c>
      <c r="BH15" s="146" t="str">
        <f ca="1">RESULTADOS!AL32</f>
        <v>N/A</v>
      </c>
      <c r="BI15" s="146" t="str">
        <f ca="1">RESULTADOS!AM32</f>
        <v>N/A</v>
      </c>
      <c r="BJ15" s="146" t="str">
        <f ca="1">RESULTADOS!AN32</f>
        <v>N/A</v>
      </c>
      <c r="BK15" s="146" t="str">
        <f ca="1">RESULTADOS!AO32</f>
        <v>Falla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Falla</v>
      </c>
      <c r="BW15" s="146" t="str">
        <f ca="1">RESULTADOS!BA32</f>
        <v>Pasa</v>
      </c>
      <c r="BX15" s="146" t="str">
        <f ca="1">RESULTADOS!BB32</f>
        <v>Pasa</v>
      </c>
      <c r="BY15" s="146" t="str">
        <f ca="1">RESULTADOS!BC32</f>
        <v>Pasa</v>
      </c>
      <c r="BZ15" s="146" t="str">
        <f ca="1">RESULTADOS!BD32</f>
        <v>Pasa</v>
      </c>
      <c r="CA15" s="146" t="str">
        <f ca="1">RESULTADOS!BE32</f>
        <v>N/A</v>
      </c>
      <c r="CB15" s="146" t="str">
        <f ca="1">RESULTADOS!BF32</f>
        <v>N/A</v>
      </c>
      <c r="CC15" s="146" t="str">
        <f ca="1">RESULTADOS!BG32</f>
        <v>N/A</v>
      </c>
      <c r="CD15" s="146" t="str">
        <f ca="1">RESULTADOS!BH32</f>
        <v>N/A</v>
      </c>
      <c r="CE15" s="146" t="str">
        <f ca="1">RESULTADOS!BI32</f>
        <v>N/A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Falla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Pasa</v>
      </c>
      <c r="CX15" s="146" t="str">
        <f ca="1">RESULTADOS!CB32</f>
        <v>N/A</v>
      </c>
      <c r="CY15" s="146" t="str">
        <f ca="1">RESULTADOS!CC32</f>
        <v>N/A</v>
      </c>
      <c r="CZ15" s="146" t="str">
        <f ca="1">RESULTADOS!CD32</f>
        <v>Pasa</v>
      </c>
      <c r="DA15" s="146" t="str">
        <f ca="1">RESULTADOS!CE32</f>
        <v>Falla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Falla</v>
      </c>
      <c r="DL15" s="146" t="str">
        <f ca="1">RESULTADOS!CP32</f>
        <v>Falla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142</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f>RESULTADOS!B33</f>
        <v>14</v>
      </c>
      <c r="U16" s="148" t="str">
        <f>RESULTADOS!C33</f>
        <v>Complemento</v>
      </c>
      <c r="V16" s="148" t="str">
        <f t="shared" si="0"/>
        <v>Página web</v>
      </c>
      <c r="W16" s="148" t="str">
        <v>Pagina tipo</v>
      </c>
      <c r="X16" s="148" t="str">
        <f>RESULTADOS!D33</f>
        <v>https://participa.madrid.org/content/proyecto-decreto-se-regula-procedimiento-para-seleccion-renovacion-consolidacion-complemento</v>
      </c>
      <c r="Y16" s="148" t="str">
        <v>Home - Participación ciudadana - Proyecto decreto por el que se regula el procedimiento para la selección, la renovación, la consolidación del complemento singular</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Falla</v>
      </c>
      <c r="BG16" s="146" t="str">
        <f ca="1">RESULTADOS!AK33</f>
        <v>N/A</v>
      </c>
      <c r="BH16" s="146" t="str">
        <f ca="1">RESULTADOS!AL33</f>
        <v>N/A</v>
      </c>
      <c r="BI16" s="146" t="str">
        <f ca="1">RESULTADOS!AM33</f>
        <v>N/A</v>
      </c>
      <c r="BJ16" s="146" t="str">
        <f ca="1">RESULTADOS!AN33</f>
        <v>N/A</v>
      </c>
      <c r="BK16" s="146" t="str">
        <f ca="1">RESULTADOS!AO33</f>
        <v>Falla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Falla</v>
      </c>
      <c r="BW16" s="146" t="str">
        <f ca="1">RESULTADOS!BA33</f>
        <v>Pasa</v>
      </c>
      <c r="BX16" s="146" t="str">
        <f ca="1">RESULTADOS!BB33</f>
        <v>Pasa</v>
      </c>
      <c r="BY16" s="146" t="str">
        <f ca="1">RESULTADOS!BC33</f>
        <v>Pasa</v>
      </c>
      <c r="BZ16" s="146" t="str">
        <f ca="1">RESULTADOS!BD33</f>
        <v>Pasa</v>
      </c>
      <c r="CA16" s="146" t="str">
        <f ca="1">RESULTADOS!BE33</f>
        <v>N/A</v>
      </c>
      <c r="CB16" s="146" t="str">
        <f ca="1">RESULTADOS!BF33</f>
        <v>N/A</v>
      </c>
      <c r="CC16" s="146" t="str">
        <f ca="1">RESULTADOS!BG33</f>
        <v>N/A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Falla</v>
      </c>
      <c r="CQ16" s="146" t="str">
        <f ca="1">RESULTADOS!BU33</f>
        <v>N/A</v>
      </c>
      <c r="CR16" s="146" t="str">
        <f ca="1">RESULTADOS!BV33</f>
        <v>Pasa</v>
      </c>
      <c r="CS16" s="146" t="str">
        <f ca="1">RESULTADOS!BW33</f>
        <v>N/A</v>
      </c>
      <c r="CT16" s="146" t="str">
        <f ca="1">RESULTADOS!BX33</f>
        <v>Pasa</v>
      </c>
      <c r="CU16" s="146" t="str">
        <f ca="1">RESULTADOS!BY33</f>
        <v>Pasa</v>
      </c>
      <c r="CV16" s="146" t="str">
        <f ca="1">RESULTADOS!BZ33</f>
        <v>N/A</v>
      </c>
      <c r="CW16" s="146" t="str">
        <f ca="1">RESULTADOS!CA33</f>
        <v>Pasa</v>
      </c>
      <c r="CX16" s="146" t="str">
        <f ca="1">RESULTADOS!CB33</f>
        <v>N/A</v>
      </c>
      <c r="CY16" s="146" t="str">
        <f ca="1">RESULTADOS!CC33</f>
        <v>N/A</v>
      </c>
      <c r="CZ16" s="146" t="str">
        <f ca="1">RESULTADOS!CD33</f>
        <v>Pasa</v>
      </c>
      <c r="DA16" s="146" t="str">
        <f ca="1">RESULTADOS!CE33</f>
        <v>Falla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Falla</v>
      </c>
      <c r="DL16" s="146" t="str">
        <f ca="1">RESULTADOS!CP33</f>
        <v>Falla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143</v>
      </c>
      <c r="D17" s="147">
        <f>'01.Definición de ámbito'!C45</f>
        <v>0</v>
      </c>
      <c r="K17" s="40" t="s">
        <v>137</v>
      </c>
      <c r="T17" s="148">
        <f>RESULTADOS!B34</f>
        <v>15</v>
      </c>
      <c r="U17" s="148" t="str">
        <f>RESULTADOS!C34</f>
        <v>Concesión plazas</v>
      </c>
      <c r="V17" s="148" t="str">
        <f t="shared" si="0"/>
        <v>Página web</v>
      </c>
      <c r="W17" s="148" t="str">
        <v>Pagina tipo</v>
      </c>
      <c r="X17" s="148" t="str">
        <f>RESULTADOS!D34</f>
        <v>https://participa.madrid.org/content/proyecto-orden-consejeria-familia-juventud-politica-social-se-regula-concesion-plazas-los-0</v>
      </c>
      <c r="Y17" s="148" t="str">
        <v>Home - Participación ciudadana - Proyecto de Orden de la Consejería de Familia, Juventud y Política</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Falla</v>
      </c>
      <c r="BG17" s="146" t="str">
        <f ca="1">RESULTADOS!AK34</f>
        <v>N/A</v>
      </c>
      <c r="BH17" s="146" t="str">
        <f ca="1">RESULTADOS!AL34</f>
        <v>N/A</v>
      </c>
      <c r="BI17" s="146" t="str">
        <f ca="1">RESULTADOS!AM34</f>
        <v>N/A</v>
      </c>
      <c r="BJ17" s="146" t="str">
        <f ca="1">RESULTADOS!AN34</f>
        <v>N/A</v>
      </c>
      <c r="BK17" s="146" t="str">
        <f ca="1">RESULTADOS!AO34</f>
        <v>Falla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Falla</v>
      </c>
      <c r="BW17" s="146" t="str">
        <f ca="1">RESULTADOS!BA34</f>
        <v>Pasa</v>
      </c>
      <c r="BX17" s="146" t="str">
        <f ca="1">RESULTADOS!BB34</f>
        <v>Pasa</v>
      </c>
      <c r="BY17" s="146" t="str">
        <f ca="1">RESULTADOS!BC34</f>
        <v>Pasa</v>
      </c>
      <c r="BZ17" s="146" t="str">
        <f ca="1">RESULTADOS!BD34</f>
        <v>Pasa</v>
      </c>
      <c r="CA17" s="146" t="str">
        <f ca="1">RESULTADOS!BE34</f>
        <v>N/A</v>
      </c>
      <c r="CB17" s="146" t="str">
        <f ca="1">RESULTADOS!BF34</f>
        <v>N/A</v>
      </c>
      <c r="CC17" s="146" t="str">
        <f ca="1">RESULTADOS!BG34</f>
        <v>N/A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Falla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Pasa</v>
      </c>
      <c r="CX17" s="146" t="str">
        <f ca="1">RESULTADOS!CB34</f>
        <v>N/A</v>
      </c>
      <c r="CY17" s="146" t="str">
        <f ca="1">RESULTADOS!CC34</f>
        <v>N/A</v>
      </c>
      <c r="CZ17" s="146" t="str">
        <f ca="1">RESULTADOS!CD34</f>
        <v>Pasa</v>
      </c>
      <c r="DA17" s="146" t="str">
        <f ca="1">RESULTADOS!CE34</f>
        <v>Falla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Falla</v>
      </c>
      <c r="DL17" s="146" t="str">
        <f ca="1">RESULTADOS!CP34</f>
        <v>Falla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25</v>
      </c>
      <c r="L18" s="148">
        <f ca="1">RESULTADOS!L8</f>
        <v>322</v>
      </c>
      <c r="M18" s="216">
        <f ca="1">RESULTADOS!M8</f>
        <v>0.21875</v>
      </c>
      <c r="T18" s="148">
        <f>RESULTADOS!B35</f>
        <v>16</v>
      </c>
      <c r="U18" s="148" t="str">
        <f>RESULTADOS!C35</f>
        <v>Áridos reciclados</v>
      </c>
      <c r="V18" s="148" t="str">
        <f t="shared" si="0"/>
        <v>Página web</v>
      </c>
      <c r="W18" s="148" t="str">
        <v>Pagina tipo</v>
      </c>
      <c r="X18" s="148" t="str">
        <f>RESULTADOS!D35</f>
        <v>https://participa.madrid.org/content/proyecto-orden-se-regula-los-requisitos-utilizacion-aridos-reciclados-procedentes</v>
      </c>
      <c r="Y18" s="148" t="str">
        <v>Home - Participación ciudadana - Proyecto de Orden por la que se regula los requisitos de utilización de áridos</v>
      </c>
      <c r="Z18" s="237">
        <v>0</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Falla</v>
      </c>
      <c r="BG18" s="146" t="str">
        <f ca="1">RESULTADOS!AK35</f>
        <v>N/A</v>
      </c>
      <c r="BH18" s="146" t="str">
        <f ca="1">RESULTADOS!AL35</f>
        <v>N/A</v>
      </c>
      <c r="BI18" s="146" t="str">
        <f ca="1">RESULTADOS!AM35</f>
        <v>N/A</v>
      </c>
      <c r="BJ18" s="146" t="str">
        <f ca="1">RESULTADOS!AN35</f>
        <v>N/A</v>
      </c>
      <c r="BK18" s="146" t="str">
        <f ca="1">RESULTADOS!AO35</f>
        <v>Falla</v>
      </c>
      <c r="BL18" s="146" t="str">
        <f ca="1">RESULTADOS!AP35</f>
        <v>Pasa</v>
      </c>
      <c r="BM18" s="146" t="str">
        <f ca="1">RESULTADOS!AQ35</f>
        <v>N/A</v>
      </c>
      <c r="BN18" s="146" t="str">
        <f ca="1">RESULTADOS!AR35</f>
        <v>N/A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Pasa</v>
      </c>
      <c r="BV18" s="146" t="str">
        <f ca="1">RESULTADOS!AZ35</f>
        <v>Falla</v>
      </c>
      <c r="BW18" s="146" t="str">
        <f ca="1">RESULTADOS!BA35</f>
        <v>Pasa</v>
      </c>
      <c r="BX18" s="146" t="str">
        <f ca="1">RESULTADOS!BB35</f>
        <v>Pasa</v>
      </c>
      <c r="BY18" s="146" t="str">
        <f ca="1">RESULTADOS!BC35</f>
        <v>Pasa</v>
      </c>
      <c r="BZ18" s="146" t="str">
        <f ca="1">RESULTADOS!BD35</f>
        <v>Pasa</v>
      </c>
      <c r="CA18" s="146" t="str">
        <f ca="1">RESULTADOS!BE35</f>
        <v>N/A</v>
      </c>
      <c r="CB18" s="146" t="str">
        <f ca="1">RESULTADOS!BF35</f>
        <v>N/A</v>
      </c>
      <c r="CC18" s="146" t="str">
        <f ca="1">RESULTADOS!BG35</f>
        <v>N/A</v>
      </c>
      <c r="CD18" s="146" t="str">
        <f ca="1">RESULTADOS!BH35</f>
        <v>N/A</v>
      </c>
      <c r="CE18" s="146" t="str">
        <f ca="1">RESULTADOS!BI35</f>
        <v>N/A</v>
      </c>
      <c r="CF18" s="146" t="str">
        <f ca="1">RESULTADOS!BJ35</f>
        <v>Pasa</v>
      </c>
      <c r="CG18" s="146" t="str">
        <f ca="1">RESULTADOS!BK35</f>
        <v>Pasa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N/A</v>
      </c>
      <c r="CN18" s="146" t="str">
        <f ca="1">RESULTADOS!BR35</f>
        <v>Pasa</v>
      </c>
      <c r="CO18" s="146" t="str">
        <f ca="1">RESULTADOS!BS35</f>
        <v>N/A</v>
      </c>
      <c r="CP18" s="146" t="str">
        <f ca="1">RESULTADOS!BT35</f>
        <v>Falla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Pasa</v>
      </c>
      <c r="CX18" s="146" t="str">
        <f ca="1">RESULTADOS!CB35</f>
        <v>N/A</v>
      </c>
      <c r="CY18" s="146" t="str">
        <f ca="1">RESULTADOS!CC35</f>
        <v>N/A</v>
      </c>
      <c r="CZ18" s="146" t="str">
        <f ca="1">RESULTADOS!CD35</f>
        <v>Pasa</v>
      </c>
      <c r="DA18" s="146" t="str">
        <f ca="1">RESULTADOS!CE35</f>
        <v>Falla</v>
      </c>
      <c r="DB18" s="146" t="str">
        <f ca="1">RESULTADOS!CF35</f>
        <v>N/A</v>
      </c>
      <c r="DC18" s="146" t="str">
        <f ca="1">RESULTADOS!CG35</f>
        <v>Falla</v>
      </c>
      <c r="DD18" s="146" t="str">
        <f ca="1">RESULTADOS!CH35</f>
        <v>N/A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Falla</v>
      </c>
      <c r="DL18" s="146" t="str">
        <f ca="1">RESULTADOS!CP35</f>
        <v>Falla</v>
      </c>
      <c r="DM18" s="146" t="str">
        <f ca="1">RESULTADOS!CQ35</f>
        <v>Falla</v>
      </c>
      <c r="DN18" s="146" t="str">
        <f ca="1">RESULTADOS!CR35</f>
        <v>Falla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273</v>
      </c>
      <c r="D19" s="147" t="str">
        <f>'01.Definición de ámbito'!D49</f>
        <v>No</v>
      </c>
      <c r="K19" s="40" t="s">
        <v>27</v>
      </c>
      <c r="L19" s="148">
        <f ca="1">RESULTADOS!L9</f>
        <v>174</v>
      </c>
      <c r="M19" s="216">
        <f ca="1">RESULTADOS!M9</f>
        <v>0.11820652173913043</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274</v>
      </c>
      <c r="D20" s="147" t="str">
        <f>'01.Definición de ámbito'!D50</f>
        <v>No</v>
      </c>
      <c r="K20" s="40" t="s">
        <v>30</v>
      </c>
      <c r="L20" s="148">
        <f ca="1">RESULTADOS!L10</f>
        <v>976</v>
      </c>
      <c r="M20" s="216">
        <f ca="1">RESULTADOS!M10</f>
        <v>0.66304347826086951</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47</v>
      </c>
      <c r="L21" s="148">
        <f ca="1">RESULTADOS!L11</f>
        <v>1472</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No</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276</v>
      </c>
      <c r="D25" s="147" t="str">
        <f>'01.Definición de ámbito'!D55</f>
        <v>Sí</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144</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145</v>
      </c>
      <c r="D29" s="147" t="str">
        <f>'01.Definición de ámbito'!C58</f>
        <v>Autoevaluación con recursos externos</v>
      </c>
      <c r="K29" s="40" t="s">
        <v>349</v>
      </c>
      <c r="L29" s="150">
        <f ca="1">RESULTADOS!F14</f>
        <v>6.45</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9" zoomScale="85" zoomScaleNormal="85" workbookViewId="0">
      <selection activeCell="B28" sqref="B28"/>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277</v>
      </c>
      <c r="C3" s="19"/>
      <c r="D3" s="249" t="s">
        <v>14</v>
      </c>
      <c r="E3" s="250"/>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126</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131</v>
      </c>
      <c r="C9" s="80"/>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134</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135</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280</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136</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281</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283</v>
      </c>
      <c r="C27" s="80" t="s">
        <v>532</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284</v>
      </c>
      <c r="C29" s="80" t="s">
        <v>484</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138</v>
      </c>
      <c r="C31" s="80" t="s">
        <v>500</v>
      </c>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501</v>
      </c>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44966</v>
      </c>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480</v>
      </c>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143</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273</v>
      </c>
      <c r="D49" s="20" t="s">
        <v>6</v>
      </c>
      <c r="G49" s="81"/>
    </row>
    <row r="50" spans="2:26" ht="14.85" customHeight="1">
      <c r="C50" s="82" t="s">
        <v>274</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v>
      </c>
      <c r="G53" s="81"/>
    </row>
    <row r="54" spans="2:26" ht="14.85" customHeight="1">
      <c r="C54" s="82" t="s">
        <v>275</v>
      </c>
      <c r="D54" s="20" t="s">
        <v>6</v>
      </c>
      <c r="G54" s="81"/>
    </row>
    <row r="55" spans="2:26" ht="14.85" customHeight="1">
      <c r="C55" s="82" t="s">
        <v>276</v>
      </c>
      <c r="D55" s="20" t="s">
        <v>59</v>
      </c>
      <c r="G55" s="81"/>
    </row>
    <row r="56" spans="2:26" ht="14.85"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1" t="s">
        <v>290</v>
      </c>
      <c r="C6" s="251"/>
      <c r="D6" s="251"/>
      <c r="E6" s="251"/>
      <c r="F6" s="251"/>
      <c r="G6" s="251"/>
      <c r="H6" s="251"/>
      <c r="I6" s="251"/>
      <c r="J6" s="251"/>
      <c r="K6" s="251"/>
      <c r="L6" s="251"/>
    </row>
    <row r="7" spans="1:60" ht="33.200000000000003" customHeight="1" thickTop="1">
      <c r="B7" s="252" t="s">
        <v>291</v>
      </c>
      <c r="C7" s="252"/>
      <c r="D7" s="252"/>
      <c r="E7" s="252"/>
      <c r="F7" s="252"/>
      <c r="G7" s="252"/>
      <c r="H7" s="252"/>
      <c r="I7" s="252"/>
      <c r="J7" s="252"/>
      <c r="K7" s="252"/>
      <c r="L7" s="252"/>
    </row>
    <row r="8" spans="1:60" ht="21.6" customHeight="1"/>
    <row r="9" spans="1:60" ht="17.100000000000001" customHeight="1">
      <c r="B9" s="200" t="s">
        <v>292</v>
      </c>
      <c r="C9" s="201" t="s">
        <v>59</v>
      </c>
      <c r="E9" s="200" t="s">
        <v>293</v>
      </c>
      <c r="F9" s="201" t="s">
        <v>6</v>
      </c>
      <c r="H9" s="200" t="s">
        <v>294</v>
      </c>
      <c r="I9" s="201" t="s">
        <v>6</v>
      </c>
    </row>
    <row r="10" spans="1:60" ht="17.100000000000001" customHeight="1">
      <c r="B10" s="200" t="s">
        <v>295</v>
      </c>
      <c r="C10" s="201" t="s">
        <v>6</v>
      </c>
      <c r="E10" s="200" t="s">
        <v>296</v>
      </c>
      <c r="F10" s="201" t="s">
        <v>6</v>
      </c>
      <c r="H10" s="200" t="s">
        <v>297</v>
      </c>
      <c r="I10" s="201" t="s">
        <v>6</v>
      </c>
    </row>
    <row r="11" spans="1:60" ht="17.100000000000001" customHeight="1">
      <c r="B11" s="200" t="s">
        <v>298</v>
      </c>
      <c r="C11" s="201" t="s">
        <v>6</v>
      </c>
      <c r="E11" s="200" t="s">
        <v>299</v>
      </c>
      <c r="F11" s="201" t="s">
        <v>6</v>
      </c>
      <c r="H11" s="200" t="s">
        <v>300</v>
      </c>
      <c r="I11" s="201" t="s">
        <v>6</v>
      </c>
    </row>
    <row r="12" spans="1:60" ht="17.100000000000001" customHeight="1">
      <c r="B12" s="200" t="s">
        <v>301</v>
      </c>
      <c r="C12" s="201" t="s">
        <v>59</v>
      </c>
      <c r="E12" s="200" t="s">
        <v>302</v>
      </c>
      <c r="F12" s="201" t="s">
        <v>6</v>
      </c>
      <c r="H12" s="200" t="s">
        <v>303</v>
      </c>
      <c r="I12" s="201" t="s">
        <v>6</v>
      </c>
      <c r="K12" s="202" t="s">
        <v>304</v>
      </c>
      <c r="L12" s="202" t="s">
        <v>305</v>
      </c>
    </row>
    <row r="13" spans="1:60" ht="17.100000000000001" customHeight="1">
      <c r="B13" s="200" t="s">
        <v>306</v>
      </c>
      <c r="C13" s="201" t="s">
        <v>59</v>
      </c>
      <c r="E13" s="200" t="s">
        <v>307</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3" t="s">
        <v>308</v>
      </c>
      <c r="D17" s="254"/>
      <c r="E17" s="254"/>
      <c r="F17" s="254"/>
      <c r="G17" s="255"/>
      <c r="K17" s="203"/>
      <c r="L17" s="203"/>
    </row>
    <row r="18" spans="3:12">
      <c r="C18" s="256"/>
      <c r="D18" s="257"/>
      <c r="E18" s="257"/>
      <c r="F18" s="257"/>
      <c r="G18" s="258"/>
      <c r="K18" s="203"/>
      <c r="L18" s="203"/>
    </row>
    <row r="19" spans="3:12">
      <c r="C19" s="259"/>
      <c r="D19" s="260"/>
      <c r="E19" s="260"/>
      <c r="F19" s="260"/>
      <c r="G19" s="261"/>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25" sqref="F25"/>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2" t="s">
        <v>15</v>
      </c>
      <c r="C5" s="262"/>
      <c r="D5" s="262"/>
      <c r="E5" s="262"/>
      <c r="F5" s="262"/>
      <c r="G5" s="262"/>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t="s">
        <v>482</v>
      </c>
      <c r="D8" s="72" t="s">
        <v>481</v>
      </c>
      <c r="E8" s="72" t="s">
        <v>61</v>
      </c>
      <c r="F8" s="158" t="s">
        <v>484</v>
      </c>
      <c r="G8" s="72" t="s">
        <v>516</v>
      </c>
      <c r="H8" s="187"/>
      <c r="I8" s="19"/>
      <c r="J8" s="19"/>
      <c r="K8" s="19"/>
      <c r="L8" s="19"/>
      <c r="M8" s="19"/>
      <c r="N8" s="19"/>
      <c r="O8" s="19"/>
      <c r="P8" s="19"/>
      <c r="Q8" s="19"/>
      <c r="R8" s="19"/>
      <c r="S8" s="19"/>
      <c r="T8" s="19"/>
      <c r="U8" s="19"/>
      <c r="V8" s="19"/>
      <c r="W8" s="19"/>
      <c r="X8" s="19"/>
      <c r="Y8" s="19"/>
    </row>
    <row r="9" spans="1:64" ht="18.2" customHeight="1">
      <c r="B9" s="70">
        <v>2</v>
      </c>
      <c r="C9" s="71" t="s">
        <v>502</v>
      </c>
      <c r="D9" s="72" t="s">
        <v>481</v>
      </c>
      <c r="E9" s="72" t="s">
        <v>78</v>
      </c>
      <c r="F9" s="158" t="s">
        <v>485</v>
      </c>
      <c r="G9" s="72" t="s">
        <v>517</v>
      </c>
      <c r="H9" s="132"/>
      <c r="I9" s="19"/>
      <c r="J9" s="19"/>
      <c r="K9" s="19"/>
      <c r="L9" s="19"/>
      <c r="M9" s="19"/>
      <c r="N9" s="19"/>
      <c r="O9" s="19"/>
      <c r="P9" s="19"/>
      <c r="Q9" s="19"/>
      <c r="R9" s="19"/>
      <c r="S9" s="19"/>
      <c r="T9" s="19"/>
      <c r="U9" s="19"/>
      <c r="V9" s="19"/>
      <c r="W9" s="19"/>
      <c r="X9" s="19"/>
      <c r="Y9" s="19"/>
    </row>
    <row r="10" spans="1:64" ht="18.2" customHeight="1">
      <c r="B10" s="70">
        <v>3</v>
      </c>
      <c r="C10" s="71" t="s">
        <v>503</v>
      </c>
      <c r="D10" s="72" t="s">
        <v>481</v>
      </c>
      <c r="E10" s="72" t="s">
        <v>78</v>
      </c>
      <c r="F10" s="158" t="s">
        <v>486</v>
      </c>
      <c r="G10" s="72" t="s">
        <v>518</v>
      </c>
      <c r="H10" s="132"/>
      <c r="I10" s="19"/>
      <c r="J10" s="19"/>
      <c r="K10" s="19"/>
      <c r="L10" s="19"/>
      <c r="M10" s="19"/>
      <c r="N10" s="19"/>
      <c r="O10" s="19"/>
      <c r="P10" s="19"/>
      <c r="Q10" s="19"/>
      <c r="R10" s="19"/>
      <c r="S10" s="19"/>
      <c r="T10" s="19"/>
      <c r="U10" s="19"/>
      <c r="V10" s="19"/>
      <c r="W10" s="19"/>
      <c r="X10" s="19"/>
      <c r="Y10" s="19"/>
    </row>
    <row r="11" spans="1:64" ht="18.2" customHeight="1">
      <c r="B11" s="70">
        <v>4</v>
      </c>
      <c r="C11" s="71" t="s">
        <v>504</v>
      </c>
      <c r="D11" s="72" t="s">
        <v>481</v>
      </c>
      <c r="E11" s="72" t="s">
        <v>78</v>
      </c>
      <c r="F11" s="158" t="s">
        <v>487</v>
      </c>
      <c r="G11" s="72" t="s">
        <v>519</v>
      </c>
      <c r="H11" s="132"/>
      <c r="I11" s="19"/>
      <c r="J11" s="19"/>
      <c r="K11" s="19"/>
      <c r="L11" s="19"/>
      <c r="M11" s="19"/>
      <c r="N11" s="19"/>
      <c r="O11" s="19"/>
      <c r="P11" s="19"/>
      <c r="Q11" s="19"/>
      <c r="R11" s="19"/>
      <c r="S11" s="19"/>
      <c r="T11" s="19"/>
      <c r="U11" s="19"/>
      <c r="V11" s="19"/>
      <c r="W11" s="19"/>
      <c r="X11" s="19"/>
      <c r="Y11" s="19"/>
    </row>
    <row r="12" spans="1:64" ht="18.2" customHeight="1">
      <c r="B12" s="70">
        <v>5</v>
      </c>
      <c r="C12" s="71" t="s">
        <v>483</v>
      </c>
      <c r="D12" s="72" t="s">
        <v>481</v>
      </c>
      <c r="E12" s="72" t="s">
        <v>73</v>
      </c>
      <c r="F12" s="158" t="s">
        <v>488</v>
      </c>
      <c r="G12" s="72" t="s">
        <v>520</v>
      </c>
      <c r="H12" s="132"/>
      <c r="I12" s="19"/>
      <c r="J12" s="19"/>
      <c r="K12" s="19"/>
      <c r="L12" s="19"/>
      <c r="M12" s="19"/>
      <c r="N12" s="19"/>
      <c r="O12" s="19"/>
      <c r="P12" s="19"/>
      <c r="Q12" s="19"/>
      <c r="R12" s="19"/>
      <c r="S12" s="19"/>
      <c r="T12" s="19"/>
      <c r="U12" s="19"/>
      <c r="V12" s="19"/>
      <c r="W12" s="19"/>
      <c r="X12" s="19"/>
      <c r="Y12" s="19"/>
    </row>
    <row r="13" spans="1:64" ht="18.2" customHeight="1">
      <c r="B13" s="70">
        <v>6</v>
      </c>
      <c r="C13" s="71" t="s">
        <v>505</v>
      </c>
      <c r="D13" s="72" t="s">
        <v>481</v>
      </c>
      <c r="E13" s="72" t="s">
        <v>78</v>
      </c>
      <c r="F13" s="158" t="s">
        <v>489</v>
      </c>
      <c r="G13" s="72" t="s">
        <v>521</v>
      </c>
      <c r="H13" s="132"/>
      <c r="I13" s="19"/>
      <c r="J13" s="19"/>
      <c r="K13" s="19"/>
      <c r="L13" s="19"/>
      <c r="M13" s="19"/>
      <c r="N13" s="19"/>
      <c r="O13" s="19"/>
      <c r="P13" s="19"/>
      <c r="Q13" s="19"/>
      <c r="R13" s="19"/>
      <c r="S13" s="19"/>
      <c r="T13" s="19"/>
      <c r="V13" s="19"/>
      <c r="W13" s="19"/>
      <c r="X13" s="19"/>
      <c r="Y13" s="19"/>
    </row>
    <row r="14" spans="1:64" ht="18.2" customHeight="1">
      <c r="B14" s="70">
        <v>7</v>
      </c>
      <c r="C14" s="71" t="s">
        <v>512</v>
      </c>
      <c r="D14" s="72" t="s">
        <v>481</v>
      </c>
      <c r="E14" s="72" t="s">
        <v>78</v>
      </c>
      <c r="F14" s="158" t="s">
        <v>490</v>
      </c>
      <c r="G14" s="72" t="s">
        <v>522</v>
      </c>
      <c r="H14" s="132"/>
      <c r="I14" s="19"/>
      <c r="J14" s="19"/>
      <c r="K14" s="19"/>
      <c r="L14" s="19"/>
      <c r="M14" s="19"/>
      <c r="N14" s="19"/>
      <c r="O14" s="19"/>
      <c r="P14" s="19"/>
      <c r="Q14" s="19"/>
      <c r="R14" s="19"/>
      <c r="S14" s="19"/>
      <c r="T14" s="19"/>
      <c r="U14" s="19"/>
      <c r="V14" s="19"/>
      <c r="W14" s="19"/>
      <c r="X14" s="19"/>
      <c r="Y14" s="19"/>
    </row>
    <row r="15" spans="1:64" ht="18.2" customHeight="1">
      <c r="B15" s="70">
        <v>8</v>
      </c>
      <c r="C15" s="71" t="s">
        <v>513</v>
      </c>
      <c r="D15" s="72" t="s">
        <v>481</v>
      </c>
      <c r="E15" s="72" t="s">
        <v>78</v>
      </c>
      <c r="F15" s="158" t="s">
        <v>491</v>
      </c>
      <c r="G15" s="72" t="s">
        <v>523</v>
      </c>
      <c r="H15" s="132"/>
      <c r="I15" s="19"/>
      <c r="J15" s="19"/>
      <c r="K15" s="19"/>
      <c r="L15" s="19"/>
      <c r="M15" s="19"/>
      <c r="N15" s="19"/>
      <c r="O15" s="19"/>
      <c r="P15" s="19"/>
      <c r="Q15" s="19"/>
      <c r="R15" s="19"/>
      <c r="S15" s="19"/>
      <c r="T15" s="19"/>
      <c r="U15" s="19"/>
      <c r="V15" s="19"/>
      <c r="W15" s="19"/>
      <c r="X15" s="19"/>
      <c r="Y15" s="19"/>
    </row>
    <row r="16" spans="1:64" ht="18.2" customHeight="1">
      <c r="B16" s="70">
        <v>9</v>
      </c>
      <c r="C16" s="71" t="s">
        <v>506</v>
      </c>
      <c r="D16" s="72" t="s">
        <v>481</v>
      </c>
      <c r="E16" s="72" t="s">
        <v>78</v>
      </c>
      <c r="F16" s="158" t="s">
        <v>492</v>
      </c>
      <c r="G16" s="72" t="s">
        <v>524</v>
      </c>
      <c r="H16" s="132"/>
      <c r="I16" s="19"/>
      <c r="J16" s="19"/>
      <c r="K16" s="19"/>
      <c r="L16" s="19"/>
      <c r="M16" s="19"/>
      <c r="N16" s="19"/>
      <c r="O16" s="19"/>
      <c r="P16" s="19"/>
      <c r="Q16" s="19"/>
      <c r="R16" s="19"/>
      <c r="S16" s="19"/>
      <c r="T16" s="19"/>
      <c r="U16" s="19"/>
      <c r="V16" s="19"/>
      <c r="W16" s="19"/>
      <c r="X16" s="19"/>
      <c r="Y16" s="19"/>
    </row>
    <row r="17" spans="2:25" ht="18.2" customHeight="1">
      <c r="B17" s="70">
        <v>10</v>
      </c>
      <c r="C17" s="71" t="s">
        <v>514</v>
      </c>
      <c r="D17" s="72" t="s">
        <v>481</v>
      </c>
      <c r="E17" s="72" t="s">
        <v>78</v>
      </c>
      <c r="F17" s="158" t="s">
        <v>493</v>
      </c>
      <c r="G17" s="72" t="s">
        <v>525</v>
      </c>
      <c r="H17" s="132"/>
      <c r="I17" s="19"/>
      <c r="J17" s="19"/>
      <c r="K17" s="19"/>
      <c r="L17" s="19"/>
      <c r="M17" s="19"/>
      <c r="N17" s="19"/>
      <c r="O17" s="19"/>
      <c r="P17" s="19"/>
      <c r="Q17" s="19"/>
      <c r="R17" s="19"/>
      <c r="S17" s="19"/>
      <c r="T17" s="19"/>
      <c r="U17" s="19"/>
      <c r="V17" s="19"/>
      <c r="W17" s="19"/>
      <c r="X17" s="19"/>
      <c r="Y17" s="19"/>
    </row>
    <row r="18" spans="2:25" ht="18.2" customHeight="1">
      <c r="B18" s="70">
        <v>11</v>
      </c>
      <c r="C18" s="71" t="s">
        <v>515</v>
      </c>
      <c r="D18" s="72" t="s">
        <v>481</v>
      </c>
      <c r="E18" s="72" t="s">
        <v>65</v>
      </c>
      <c r="F18" s="158" t="s">
        <v>494</v>
      </c>
      <c r="G18" s="72" t="s">
        <v>526</v>
      </c>
      <c r="H18" s="132"/>
      <c r="I18" s="19"/>
      <c r="J18" s="19"/>
      <c r="K18" s="19"/>
      <c r="L18" s="19"/>
      <c r="M18" s="19"/>
      <c r="N18" s="19"/>
      <c r="O18" s="19"/>
      <c r="P18" s="19"/>
      <c r="Q18" s="19"/>
      <c r="R18" s="19"/>
      <c r="S18" s="19"/>
      <c r="T18" s="19"/>
      <c r="U18" s="19"/>
      <c r="V18" s="19"/>
      <c r="W18" s="19"/>
      <c r="X18" s="19"/>
      <c r="Y18" s="19"/>
    </row>
    <row r="19" spans="2:25" ht="18.2" customHeight="1">
      <c r="B19" s="70">
        <v>12</v>
      </c>
      <c r="C19" s="71" t="s">
        <v>507</v>
      </c>
      <c r="D19" s="72" t="s">
        <v>481</v>
      </c>
      <c r="E19" s="72" t="s">
        <v>78</v>
      </c>
      <c r="F19" s="158" t="s">
        <v>495</v>
      </c>
      <c r="G19" s="72" t="s">
        <v>527</v>
      </c>
      <c r="H19" s="132"/>
      <c r="I19" s="19"/>
      <c r="J19" s="19"/>
      <c r="K19" s="19"/>
      <c r="L19" s="19"/>
      <c r="M19" s="19"/>
      <c r="N19" s="19"/>
      <c r="O19" s="19"/>
      <c r="P19" s="19"/>
      <c r="Q19" s="19"/>
      <c r="R19" s="19"/>
      <c r="S19" s="19"/>
      <c r="T19" s="19"/>
      <c r="U19" s="19"/>
      <c r="V19" s="19"/>
      <c r="W19" s="19"/>
      <c r="X19" s="19"/>
      <c r="Y19" s="19"/>
    </row>
    <row r="20" spans="2:25" ht="18.2" customHeight="1">
      <c r="B20" s="70">
        <v>13</v>
      </c>
      <c r="C20" s="71" t="s">
        <v>508</v>
      </c>
      <c r="D20" s="72" t="s">
        <v>481</v>
      </c>
      <c r="E20" s="72" t="s">
        <v>65</v>
      </c>
      <c r="F20" s="158" t="s">
        <v>496</v>
      </c>
      <c r="G20" s="72" t="s">
        <v>528</v>
      </c>
      <c r="H20" s="132"/>
      <c r="I20" s="19"/>
      <c r="J20" s="19"/>
      <c r="K20" s="19"/>
      <c r="L20" s="19"/>
      <c r="M20" s="19"/>
      <c r="N20" s="19"/>
      <c r="O20" s="19"/>
      <c r="P20" s="19"/>
      <c r="Q20" s="19"/>
      <c r="R20" s="19"/>
      <c r="S20" s="19"/>
      <c r="T20" s="19"/>
      <c r="U20" s="19"/>
      <c r="V20" s="19"/>
      <c r="W20" s="19"/>
      <c r="X20" s="19"/>
      <c r="Y20" s="19"/>
    </row>
    <row r="21" spans="2:25" ht="18.2" customHeight="1">
      <c r="B21" s="70">
        <v>14</v>
      </c>
      <c r="C21" s="71" t="s">
        <v>509</v>
      </c>
      <c r="D21" s="72" t="s">
        <v>481</v>
      </c>
      <c r="E21" s="72" t="s">
        <v>78</v>
      </c>
      <c r="F21" s="158" t="s">
        <v>497</v>
      </c>
      <c r="G21" s="72" t="s">
        <v>529</v>
      </c>
      <c r="H21" s="132"/>
      <c r="I21" s="19"/>
      <c r="J21" s="19"/>
      <c r="K21" s="19"/>
      <c r="L21" s="19"/>
      <c r="M21" s="19"/>
      <c r="N21" s="19"/>
      <c r="O21" s="19"/>
      <c r="P21" s="19"/>
      <c r="Q21" s="19"/>
      <c r="R21" s="19"/>
      <c r="S21" s="19"/>
      <c r="T21" s="19"/>
      <c r="U21" s="19"/>
      <c r="V21" s="19"/>
      <c r="W21" s="19"/>
      <c r="X21" s="19"/>
      <c r="Y21" s="19"/>
    </row>
    <row r="22" spans="2:25" ht="18.2" customHeight="1">
      <c r="B22" s="70">
        <v>15</v>
      </c>
      <c r="C22" s="71" t="s">
        <v>510</v>
      </c>
      <c r="D22" s="72" t="s">
        <v>481</v>
      </c>
      <c r="E22" s="72" t="s">
        <v>78</v>
      </c>
      <c r="F22" s="158" t="s">
        <v>498</v>
      </c>
      <c r="G22" s="72" t="s">
        <v>530</v>
      </c>
      <c r="H22" s="132"/>
      <c r="I22" s="19"/>
      <c r="J22" s="19"/>
      <c r="K22" s="19"/>
      <c r="L22" s="19"/>
      <c r="M22" s="19"/>
      <c r="N22" s="19"/>
      <c r="O22" s="19"/>
      <c r="P22" s="19"/>
      <c r="Q22" s="19"/>
      <c r="R22" s="19"/>
      <c r="S22" s="19"/>
      <c r="T22" s="19"/>
      <c r="U22" s="19"/>
      <c r="V22" s="19"/>
      <c r="W22" s="19"/>
      <c r="X22" s="19"/>
      <c r="Y22" s="19"/>
    </row>
    <row r="23" spans="2:25" ht="18.2" customHeight="1">
      <c r="B23" s="70">
        <v>16</v>
      </c>
      <c r="C23" s="71" t="s">
        <v>511</v>
      </c>
      <c r="D23" s="72" t="s">
        <v>481</v>
      </c>
      <c r="E23" s="72" t="s">
        <v>78</v>
      </c>
      <c r="F23" s="158" t="s">
        <v>499</v>
      </c>
      <c r="G23" s="72" t="s">
        <v>531</v>
      </c>
      <c r="H23" s="132"/>
      <c r="I23" s="19"/>
      <c r="J23" s="19"/>
      <c r="K23" s="19"/>
      <c r="L23" s="19"/>
      <c r="M23" s="19"/>
      <c r="N23" s="19"/>
      <c r="O23" s="19"/>
      <c r="P23" s="19"/>
      <c r="Q23" s="19"/>
      <c r="R23" s="19"/>
      <c r="S23" s="19"/>
      <c r="T23" s="19"/>
      <c r="U23" s="19"/>
      <c r="V23" s="19"/>
      <c r="W23" s="19"/>
      <c r="X23" s="19"/>
      <c r="Y23" s="19"/>
    </row>
    <row r="24" spans="2:25" ht="18.2"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310</v>
      </c>
      <c r="C45" s="75"/>
      <c r="D45" s="76">
        <f>COUNTA(F8:F42)</f>
        <v>16</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311</v>
      </c>
      <c r="C47" s="75"/>
      <c r="D47" s="76">
        <f>D45-D49</f>
        <v>14</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20</v>
      </c>
      <c r="C52" s="77"/>
      <c r="D52" s="63" t="str">
        <f>IF(AND(D49&gt;=0.1*D47,D49&gt;0, COUNTIF(E8:E42,"Página inicio"),   COUNTIF(E8:E42,"Declaración accesibilidad"),  COUNTA(C8:C42)=COUNTA(D8:D42),  COUNTA(C8:C42)=COUNTA(E8:E42),   COUNTA(C8:C42)=COUNTA(F8:F42), COUNTA(C8:C42)=COUNTA(G8:G42)    ),"SI","NO")</f>
        <v>NO</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775" priority="2">
      <formula>LEN(TRIM(F44))&gt;0</formula>
    </cfRule>
  </conditionalFormatting>
  <conditionalFormatting sqref="D52">
    <cfRule type="cellIs" dxfId="1774" priority="3" operator="equal">
      <formula>"SI"</formula>
    </cfRule>
    <cfRule type="cellIs" dxfId="1773"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70" zoomScaleNormal="70" workbookViewId="0"/>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277</v>
      </c>
      <c r="C3" s="28"/>
      <c r="D3" s="106"/>
      <c r="E3" s="107"/>
    </row>
    <row r="4" spans="1:64" ht="26.1" customHeight="1">
      <c r="B4" s="27"/>
      <c r="C4" s="66"/>
      <c r="D4" s="14"/>
      <c r="E4" s="14"/>
      <c r="K4" s="19"/>
      <c r="N4" s="19"/>
      <c r="O4" s="19"/>
    </row>
    <row r="5" spans="1:64" ht="27.95"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371</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0</v>
      </c>
      <c r="H12" s="53">
        <f ca="1">IF(($G$15+$K$15)=0,0,G12/($G$15+$K$15))</f>
        <v>0</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0</v>
      </c>
      <c r="H13" s="53">
        <f ca="1">IF(($G$15+$K$15)=0,0,G13/($G$15+$K$15))</f>
        <v>0</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48</v>
      </c>
      <c r="H14" s="53">
        <f ca="1">IF(($G$15+$K$15)=0,0,G14/($G$15+$K$15))</f>
        <v>1</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48</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Home</v>
      </c>
      <c r="C19" s="220" t="str" cm="1">
        <f t="array" ref="C19">IFERROR(INDEX('03.Muestra'!$F$8:$F$42,SMALL(IF("Página Web"='03.Muestra'!$D$8:$D$42,ROW('03.Muestra'!$F$8:$F$42)-MIN(ROW('03.Muestra'!$D$8:$D$42))+1,""),ROW()-18)),"")</f>
        <v>https://participa.madrid.org/</v>
      </c>
      <c r="D19" s="130" t="s">
        <v>34</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Grupos parlamentarios</v>
      </c>
      <c r="C20" s="220" t="str" cm="1">
        <f t="array" ref="C20">IFERROR(INDEX('03.Muestra'!$F$8:$F$42,SMALL(IF("Página Web"='03.Muestra'!$D$8:$D$42,ROW('03.Muestra'!$F$8:$F$42)-MIN(ROW('03.Muestra'!$D$8:$D$42))+1,""),ROW()-18)),"")</f>
        <v>https://participa.madrid.org/grupos-parlamentarios</v>
      </c>
      <c r="D20" s="130" t="s">
        <v>34</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Participación ciudadana</v>
      </c>
      <c r="C21" s="220" t="str" cm="1">
        <f t="array" ref="C21">IFERROR(INDEX('03.Muestra'!$F$8:$F$42,SMALL(IF("Página Web"='03.Muestra'!$D$8:$D$42,ROW('03.Muestra'!$F$8:$F$42)-MIN(ROW('03.Muestra'!$D$8:$D$42))+1,""),ROW()-18)),"")</f>
        <v>https://participa.madrid.org/participacion-ciudadana</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Condiciones de uso</v>
      </c>
      <c r="C22" s="220" t="str" cm="1">
        <f t="array" ref="C22">IFERROR(INDEX('03.Muestra'!$F$8:$F$42,SMALL(IF("Página Web"='03.Muestra'!$D$8:$D$42,ROW('03.Muestra'!$F$8:$F$42)-MIN(ROW('03.Muestra'!$D$8:$D$42))+1,""),ROW()-18)),"")</f>
        <v>https://participa.madrid.org/condiciones-uso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Aviso legal</v>
      </c>
      <c r="C23" s="220" t="str" cm="1">
        <f t="array" ref="C23">IFERROR(INDEX('03.Muestra'!$F$8:$F$42,SMALL(IF("Página Web"='03.Muestra'!$D$8:$D$42,ROW('03.Muestra'!$F$8:$F$42)-MIN(ROW('03.Muestra'!$D$8:$D$42))+1,""),ROW()-18)),"")</f>
        <v>https://participa.madrid.org/aviso-legal-privacidad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Acuerdo consejo</v>
      </c>
      <c r="C24" s="220" t="str" cm="1">
        <f t="array" ref="C24">IFERROR(INDEX('03.Muestra'!$F$8:$F$42,SMALL(IF("Página Web"='03.Muestra'!$D$8:$D$42,ROW('03.Muestra'!$F$8:$F$42)-MIN(ROW('03.Muestra'!$D$8:$D$42))+1,""),ROW()-18)),"")</f>
        <v>https://participa.madrid.org/content/proyecto-acuerdo-consejo-gobierno-se-aprueban-las-normas-reguladoras-se-establece</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Ayudas económicas</v>
      </c>
      <c r="C25" s="220" t="str" cm="1">
        <f t="array" ref="C25">IFERROR(INDEX('03.Muestra'!$F$8:$F$42,SMALL(IF("Página Web"='03.Muestra'!$D$8:$D$42,ROW('03.Muestra'!$F$8:$F$42)-MIN(ROW('03.Muestra'!$D$8:$D$42))+1,""),ROW()-18)),"")</f>
        <v>https://participa.madrid.org/content/proyecto-orden-se-aprueban-bases-reguladoras-concesion-ayudas-economicas-pago-unico-para</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Ayudas municipios</v>
      </c>
      <c r="C26" s="220" t="str" cm="1">
        <f t="array" ref="C26">IFERROR(INDEX('03.Muestra'!$F$8:$F$42,SMALL(IF("Página Web"='03.Muestra'!$D$8:$D$42,ROW('03.Muestra'!$F$8:$F$42)-MIN(ROW('03.Muestra'!$D$8:$D$42))+1,""),ROW()-18)),"")</f>
        <v>https://participa.madrid.org/content/consulta-publica-sobre-proyecto-se-establecen-las-bases-reguladoras-las-ayudas-municipios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Derogación órdenes</v>
      </c>
      <c r="C27" s="220" t="str" cm="1">
        <f t="array" ref="C27">IFERROR(INDEX('03.Muestra'!$F$8:$F$42,SMALL(IF("Página Web"='03.Muestra'!$D$8:$D$42,ROW('03.Muestra'!$F$8:$F$42)-MIN(ROW('03.Muestra'!$D$8:$D$42))+1,""),ROW()-18)),"")</f>
        <v>https://participa.madrid.org/content/proyecto-orden-se-derogan-las-ordenes-5591997-5601997-11022003-10851998-6502004-2222014</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Artesanía Alimentaria</v>
      </c>
      <c r="C28" s="220" t="str" cm="1">
        <f t="array" ref="C28">IFERROR(INDEX('03.Muestra'!$F$8:$F$42,SMALL(IF("Página Web"='03.Muestra'!$D$8:$D$42,ROW('03.Muestra'!$F$8:$F$42)-MIN(ROW('03.Muestra'!$D$8:$D$42))+1,""),ROW()-18)),"")</f>
        <v>https://participa.madrid.org/content/proyecto-decreto-sobre-ordenacion-regulacion-artesania-alimentaria-los-alimentos-montana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Grado discapacidad</v>
      </c>
      <c r="C29" s="220" t="str" cm="1">
        <f t="array" ref="C29">IFERROR(INDEX('03.Muestra'!$F$8:$F$42,SMALL(IF("Página Web"='03.Muestra'!$D$8:$D$42,ROW('03.Muestra'!$F$8:$F$42)-MIN(ROW('03.Muestra'!$D$8:$D$42))+1,""),ROW()-18)),"")</f>
        <v>https://participa.madrid.org/content/proyecto-orden-se-desarrolla-real-decreto-88822-18-octubre-se-establece-procedimiento-para-0</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Regula desempeño</v>
      </c>
      <c r="C30" s="220" t="str" cm="1">
        <f t="array" ref="C30">IFERROR(INDEX('03.Muestra'!$F$8:$F$42,SMALL(IF("Página Web"='03.Muestra'!$D$8:$D$42,ROW('03.Muestra'!$F$8:$F$42)-MIN(ROW('03.Muestra'!$D$8:$D$42))+1,""),ROW()-18)),"")</f>
        <v>https://participa.madrid.org/content/proyecto-decreto-regula-desempeno-reconocimiento-los-funcionarios-los-cuerpos-catedraticos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Doctorados</v>
      </c>
      <c r="C31" s="220" t="str" cm="1">
        <f t="array" ref="C31">IFERROR(INDEX('03.Muestra'!$F$8:$F$42,SMALL(IF("Página Web"='03.Muestra'!$D$8:$D$42,ROW('03.Muestra'!$F$8:$F$42)-MIN(ROW('03.Muestra'!$D$8:$D$42))+1,""),ROW()-18)),"")</f>
        <v>https://participa.madrid.org/content/proyecto-orden-se-establecen-las-bases-reguladoras-las-ayudas-para-realizacion-doctorados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Complemento</v>
      </c>
      <c r="C32" s="220" t="str" cm="1">
        <f t="array" ref="C32">IFERROR(INDEX('03.Muestra'!$F$8:$F$42,SMALL(IF("Página Web"='03.Muestra'!$D$8:$D$42,ROW('03.Muestra'!$F$8:$F$42)-MIN(ROW('03.Muestra'!$D$8:$D$42))+1,""),ROW()-18)),"")</f>
        <v>https://participa.madrid.org/content/proyecto-decreto-se-regula-procedimiento-para-seleccion-renovacion-consolidacion-complemento</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Concesión plazas</v>
      </c>
      <c r="C33" s="220" t="str" cm="1">
        <f t="array" ref="C33">IFERROR(INDEX('03.Muestra'!$F$8:$F$42,SMALL(IF("Página Web"='03.Muestra'!$D$8:$D$42,ROW('03.Muestra'!$F$8:$F$42)-MIN(ROW('03.Muestra'!$D$8:$D$42))+1,""),ROW()-18)),"")</f>
        <v>https://participa.madrid.org/content/proyecto-orden-consejeria-familia-juventud-politica-social-se-regula-concesion-plazas-los-0</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Áridos reciclados</v>
      </c>
      <c r="C34" s="220" t="str" cm="1">
        <f t="array" ref="C34">IFERROR(INDEX('03.Muestra'!$F$8:$F$42,SMALL(IF("Página Web"='03.Muestra'!$D$8:$D$42,ROW('03.Muestra'!$F$8:$F$42)-MIN(ROW('03.Muestra'!$D$8:$D$42))+1,""),ROW()-18)),"")</f>
        <v>https://participa.madrid.org/content/proyecto-orden-se-regula-los-requisitos-utilizacion-aridos-reciclados-procedentes</v>
      </c>
      <c r="D34" s="130" t="s">
        <v>34</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Home</v>
      </c>
      <c r="C57" s="221" t="str" cm="1">
        <f t="array" ref="C57">IFERROR(INDEX('03.Muestra'!$F$8:$F$42,SMALL(IF("Página Web"='03.Muestra'!$D$8:$D$42,ROW('03.Muestra'!$F$8:$F$42)-MIN(ROW('03.Muestra'!$D$8:$D$42))+1,""),ROW()-56)),"")</f>
        <v>https://participa.madrid.org/</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Grupos parlamentarios</v>
      </c>
      <c r="C58" s="221" t="str" cm="1">
        <f t="array" ref="C58">IFERROR(INDEX('03.Muestra'!$F$8:$F$42,SMALL(IF("Página Web"='03.Muestra'!$D$8:$D$42,ROW('03.Muestra'!$F$8:$F$42)-MIN(ROW('03.Muestra'!$D$8:$D$42))+1,""),ROW()-56)),"")</f>
        <v>https://participa.madrid.org/grupos-parlamentarios</v>
      </c>
      <c r="D58" s="130" t="s">
        <v>34</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Participación ciudadana</v>
      </c>
      <c r="C59" s="221" t="str" cm="1">
        <f t="array" ref="C59">IFERROR(INDEX('03.Muestra'!$F$8:$F$42,SMALL(IF("Página Web"='03.Muestra'!$D$8:$D$42,ROW('03.Muestra'!$F$8:$F$42)-MIN(ROW('03.Muestra'!$D$8:$D$42))+1,""),ROW()-56)),"")</f>
        <v>https://participa.madrid.org/participacion-ciudadana</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Condiciones de uso</v>
      </c>
      <c r="C60" s="221" t="str" cm="1">
        <f t="array" ref="C60">IFERROR(INDEX('03.Muestra'!$F$8:$F$42,SMALL(IF("Página Web"='03.Muestra'!$D$8:$D$42,ROW('03.Muestra'!$F$8:$F$42)-MIN(ROW('03.Muestra'!$D$8:$D$42))+1,""),ROW()-56)),"")</f>
        <v>https://participa.madrid.org/condiciones-uso</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Aviso legal</v>
      </c>
      <c r="C61" s="221" t="str" cm="1">
        <f t="array" ref="C61">IFERROR(INDEX('03.Muestra'!$F$8:$F$42,SMALL(IF("Página Web"='03.Muestra'!$D$8:$D$42,ROW('03.Muestra'!$F$8:$F$42)-MIN(ROW('03.Muestra'!$D$8:$D$42))+1,""),ROW()-56)),"")</f>
        <v>https://participa.madrid.org/aviso-legal-privacidad</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Acuerdo consejo</v>
      </c>
      <c r="C62" s="221" t="str" cm="1">
        <f t="array" ref="C62">IFERROR(INDEX('03.Muestra'!$F$8:$F$42,SMALL(IF("Página Web"='03.Muestra'!$D$8:$D$42,ROW('03.Muestra'!$F$8:$F$42)-MIN(ROW('03.Muestra'!$D$8:$D$42))+1,""),ROW()-56)),"")</f>
        <v>https://participa.madrid.org/content/proyecto-acuerdo-consejo-gobierno-se-aprueban-las-normas-reguladoras-se-establece</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Ayudas económicas</v>
      </c>
      <c r="C63" s="221" t="str" cm="1">
        <f t="array" ref="C63">IFERROR(INDEX('03.Muestra'!$F$8:$F$42,SMALL(IF("Página Web"='03.Muestra'!$D$8:$D$42,ROW('03.Muestra'!$F$8:$F$42)-MIN(ROW('03.Muestra'!$D$8:$D$42))+1,""),ROW()-56)),"")</f>
        <v>https://participa.madrid.org/content/proyecto-orden-se-aprueban-bases-reguladoras-concesion-ayudas-economicas-pago-unico-para</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Ayudas municipios</v>
      </c>
      <c r="C64" s="221" t="str" cm="1">
        <f t="array" ref="C64">IFERROR(INDEX('03.Muestra'!$F$8:$F$42,SMALL(IF("Página Web"='03.Muestra'!$D$8:$D$42,ROW('03.Muestra'!$F$8:$F$42)-MIN(ROW('03.Muestra'!$D$8:$D$42))+1,""),ROW()-56)),"")</f>
        <v>https://participa.madrid.org/content/consulta-publica-sobre-proyecto-se-establecen-las-bases-reguladoras-las-ayudas-municipios</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Derogación órdenes</v>
      </c>
      <c r="C65" s="221" t="str" cm="1">
        <f t="array" ref="C65">IFERROR(INDEX('03.Muestra'!$F$8:$F$42,SMALL(IF("Página Web"='03.Muestra'!$D$8:$D$42,ROW('03.Muestra'!$F$8:$F$42)-MIN(ROW('03.Muestra'!$D$8:$D$42))+1,""),ROW()-56)),"")</f>
        <v>https://participa.madrid.org/content/proyecto-orden-se-derogan-las-ordenes-5591997-5601997-11022003-10851998-6502004-2222014</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Artesanía Alimentaria</v>
      </c>
      <c r="C66" s="221" t="str" cm="1">
        <f t="array" ref="C66">IFERROR(INDEX('03.Muestra'!$F$8:$F$42,SMALL(IF("Página Web"='03.Muestra'!$D$8:$D$42,ROW('03.Muestra'!$F$8:$F$42)-MIN(ROW('03.Muestra'!$D$8:$D$42))+1,""),ROW()-56)),"")</f>
        <v>https://participa.madrid.org/content/proyecto-decreto-sobre-ordenacion-regulacion-artesania-alimentaria-los-alimentos-montana</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Grado discapacidad</v>
      </c>
      <c r="C67" s="221" t="str" cm="1">
        <f t="array" ref="C67">IFERROR(INDEX('03.Muestra'!$F$8:$F$42,SMALL(IF("Página Web"='03.Muestra'!$D$8:$D$42,ROW('03.Muestra'!$F$8:$F$42)-MIN(ROW('03.Muestra'!$D$8:$D$42))+1,""),ROW()-56)),"")</f>
        <v>https://participa.madrid.org/content/proyecto-orden-se-desarrolla-real-decreto-88822-18-octubre-se-establece-procedimiento-para-0</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Regula desempeño</v>
      </c>
      <c r="C68" s="221" t="str" cm="1">
        <f t="array" ref="C68">IFERROR(INDEX('03.Muestra'!$F$8:$F$42,SMALL(IF("Página Web"='03.Muestra'!$D$8:$D$42,ROW('03.Muestra'!$F$8:$F$42)-MIN(ROW('03.Muestra'!$D$8:$D$42))+1,""),ROW()-56)),"")</f>
        <v>https://participa.madrid.org/content/proyecto-decreto-regula-desempeno-reconocimiento-los-funcionarios-los-cuerpos-catedraticos</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Doctorados</v>
      </c>
      <c r="C69" s="221" t="str" cm="1">
        <f t="array" ref="C69">IFERROR(INDEX('03.Muestra'!$F$8:$F$42,SMALL(IF("Página Web"='03.Muestra'!$D$8:$D$42,ROW('03.Muestra'!$F$8:$F$42)-MIN(ROW('03.Muestra'!$D$8:$D$42))+1,""),ROW()-56)),"")</f>
        <v>https://participa.madrid.org/content/proyecto-orden-se-establecen-las-bases-reguladoras-las-ayudas-para-realizacion-doctorados</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Complemento</v>
      </c>
      <c r="C70" s="221" t="str" cm="1">
        <f t="array" ref="C70">IFERROR(INDEX('03.Muestra'!$F$8:$F$42,SMALL(IF("Página Web"='03.Muestra'!$D$8:$D$42,ROW('03.Muestra'!$F$8:$F$42)-MIN(ROW('03.Muestra'!$D$8:$D$42))+1,""),ROW()-56)),"")</f>
        <v>https://participa.madrid.org/content/proyecto-decreto-se-regula-procedimiento-para-seleccion-renovacion-consolidacion-complemento</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Concesión plazas</v>
      </c>
      <c r="C71" s="221" t="str" cm="1">
        <f t="array" ref="C71">IFERROR(INDEX('03.Muestra'!$F$8:$F$42,SMALL(IF("Página Web"='03.Muestra'!$D$8:$D$42,ROW('03.Muestra'!$F$8:$F$42)-MIN(ROW('03.Muestra'!$D$8:$D$42))+1,""),ROW()-56)),"")</f>
        <v>https://participa.madrid.org/content/proyecto-orden-consejeria-familia-juventud-politica-social-se-regula-concesion-plazas-los-0</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Áridos reciclados</v>
      </c>
      <c r="C72" s="221" t="str" cm="1">
        <f t="array" ref="C72">IFERROR(INDEX('03.Muestra'!$F$8:$F$42,SMALL(IF("Página Web"='03.Muestra'!$D$8:$D$42,ROW('03.Muestra'!$F$8:$F$42)-MIN(ROW('03.Muestra'!$D$8:$D$42))+1,""),ROW()-56)),"")</f>
        <v>https://participa.madrid.org/content/proyecto-orden-se-regula-los-requisitos-utilizacion-aridos-reciclados-procedentes</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Home</v>
      </c>
      <c r="C95" s="221" t="str" cm="1">
        <f t="array" ref="C95">IFERROR(INDEX('03.Muestra'!$F$8:$F$42,SMALL(IF("Página Web"='03.Muestra'!$D$8:$D$42,ROW('03.Muestra'!$F$8:$F$42)-MIN(ROW('03.Muestra'!$D$8:$D$42))+1,""),ROW()-94)),"")</f>
        <v>https://participa.madrid.org/</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Grupos parlamentarios</v>
      </c>
      <c r="C96" s="221" t="str" cm="1">
        <f t="array" ref="C96">IFERROR(INDEX('03.Muestra'!$F$8:$F$42,SMALL(IF("Página Web"='03.Muestra'!$D$8:$D$42,ROW('03.Muestra'!$F$8:$F$42)-MIN(ROW('03.Muestra'!$D$8:$D$42))+1,""),ROW()-94)),"")</f>
        <v>https://participa.madrid.org/grupos-parlamentarios</v>
      </c>
      <c r="D96" s="130" t="s">
        <v>34</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Participación ciudadana</v>
      </c>
      <c r="C97" s="221" t="str" cm="1">
        <f t="array" ref="C97">IFERROR(INDEX('03.Muestra'!$F$8:$F$42,SMALL(IF("Página Web"='03.Muestra'!$D$8:$D$42,ROW('03.Muestra'!$F$8:$F$42)-MIN(ROW('03.Muestra'!$D$8:$D$42))+1,""),ROW()-94)),"")</f>
        <v>https://participa.madrid.org/participacion-ciudadana</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Condiciones de uso</v>
      </c>
      <c r="C98" s="221" t="str" cm="1">
        <f t="array" ref="C98">IFERROR(INDEX('03.Muestra'!$F$8:$F$42,SMALL(IF("Página Web"='03.Muestra'!$D$8:$D$42,ROW('03.Muestra'!$F$8:$F$42)-MIN(ROW('03.Muestra'!$D$8:$D$42))+1,""),ROW()-94)),"")</f>
        <v>https://participa.madrid.org/condiciones-uso</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Aviso legal</v>
      </c>
      <c r="C99" s="221" t="str" cm="1">
        <f t="array" ref="C99">IFERROR(INDEX('03.Muestra'!$F$8:$F$42,SMALL(IF("Página Web"='03.Muestra'!$D$8:$D$42,ROW('03.Muestra'!$F$8:$F$42)-MIN(ROW('03.Muestra'!$D$8:$D$42))+1,""),ROW()-94)),"")</f>
        <v>https://participa.madrid.org/aviso-legal-privacidad</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Acuerdo consejo</v>
      </c>
      <c r="C100" s="221" t="str" cm="1">
        <f t="array" ref="C100">IFERROR(INDEX('03.Muestra'!$F$8:$F$42,SMALL(IF("Página Web"='03.Muestra'!$D$8:$D$42,ROW('03.Muestra'!$F$8:$F$42)-MIN(ROW('03.Muestra'!$D$8:$D$42))+1,""),ROW()-94)),"")</f>
        <v>https://participa.madrid.org/content/proyecto-acuerdo-consejo-gobierno-se-aprueban-las-normas-reguladoras-se-establece</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Ayudas económicas</v>
      </c>
      <c r="C101" s="221" t="str" cm="1">
        <f t="array" ref="C101">IFERROR(INDEX('03.Muestra'!$F$8:$F$42,SMALL(IF("Página Web"='03.Muestra'!$D$8:$D$42,ROW('03.Muestra'!$F$8:$F$42)-MIN(ROW('03.Muestra'!$D$8:$D$42))+1,""),ROW()-94)),"")</f>
        <v>https://participa.madrid.org/content/proyecto-orden-se-aprueban-bases-reguladoras-concesion-ayudas-economicas-pago-unico-para</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Ayudas municipios</v>
      </c>
      <c r="C102" s="221" t="str" cm="1">
        <f t="array" ref="C102">IFERROR(INDEX('03.Muestra'!$F$8:$F$42,SMALL(IF("Página Web"='03.Muestra'!$D$8:$D$42,ROW('03.Muestra'!$F$8:$F$42)-MIN(ROW('03.Muestra'!$D$8:$D$42))+1,""),ROW()-94)),"")</f>
        <v>https://participa.madrid.org/content/consulta-publica-sobre-proyecto-se-establecen-las-bases-reguladoras-las-ayudas-municipios</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Derogación órdenes</v>
      </c>
      <c r="C103" s="221" t="str" cm="1">
        <f t="array" ref="C103">IFERROR(INDEX('03.Muestra'!$F$8:$F$42,SMALL(IF("Página Web"='03.Muestra'!$D$8:$D$42,ROW('03.Muestra'!$F$8:$F$42)-MIN(ROW('03.Muestra'!$D$8:$D$42))+1,""),ROW()-94)),"")</f>
        <v>https://participa.madrid.org/content/proyecto-orden-se-derogan-las-ordenes-5591997-5601997-11022003-10851998-6502004-2222014</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Artesanía Alimentaria</v>
      </c>
      <c r="C104" s="221" t="str" cm="1">
        <f t="array" ref="C104">IFERROR(INDEX('03.Muestra'!$F$8:$F$42,SMALL(IF("Página Web"='03.Muestra'!$D$8:$D$42,ROW('03.Muestra'!$F$8:$F$42)-MIN(ROW('03.Muestra'!$D$8:$D$42))+1,""),ROW()-94)),"")</f>
        <v>https://participa.madrid.org/content/proyecto-decreto-sobre-ordenacion-regulacion-artesania-alimentaria-los-alimentos-montana</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Grado discapacidad</v>
      </c>
      <c r="C105" s="221" t="str" cm="1">
        <f t="array" ref="C105">IFERROR(INDEX('03.Muestra'!$F$8:$F$42,SMALL(IF("Página Web"='03.Muestra'!$D$8:$D$42,ROW('03.Muestra'!$F$8:$F$42)-MIN(ROW('03.Muestra'!$D$8:$D$42))+1,""),ROW()-94)),"")</f>
        <v>https://participa.madrid.org/content/proyecto-orden-se-desarrolla-real-decreto-88822-18-octubre-se-establece-procedimiento-para-0</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Regula desempeño</v>
      </c>
      <c r="C106" s="221" t="str" cm="1">
        <f t="array" ref="C106">IFERROR(INDEX('03.Muestra'!$F$8:$F$42,SMALL(IF("Página Web"='03.Muestra'!$D$8:$D$42,ROW('03.Muestra'!$F$8:$F$42)-MIN(ROW('03.Muestra'!$D$8:$D$42))+1,""),ROW()-94)),"")</f>
        <v>https://participa.madrid.org/content/proyecto-decreto-regula-desempeno-reconocimiento-los-funcionarios-los-cuerpos-catedraticos</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Doctorados</v>
      </c>
      <c r="C107" s="221" t="str" cm="1">
        <f t="array" ref="C107">IFERROR(INDEX('03.Muestra'!$F$8:$F$42,SMALL(IF("Página Web"='03.Muestra'!$D$8:$D$42,ROW('03.Muestra'!$F$8:$F$42)-MIN(ROW('03.Muestra'!$D$8:$D$42))+1,""),ROW()-94)),"")</f>
        <v>https://participa.madrid.org/content/proyecto-orden-se-establecen-las-bases-reguladoras-las-ayudas-para-realizacion-doctorados</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Complemento</v>
      </c>
      <c r="C108" s="221" t="str" cm="1">
        <f t="array" ref="C108">IFERROR(INDEX('03.Muestra'!$F$8:$F$42,SMALL(IF("Página Web"='03.Muestra'!$D$8:$D$42,ROW('03.Muestra'!$F$8:$F$42)-MIN(ROW('03.Muestra'!$D$8:$D$42))+1,""),ROW()-94)),"")</f>
        <v>https://participa.madrid.org/content/proyecto-decreto-se-regula-procedimiento-para-seleccion-renovacion-consolidacion-complemento</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Concesión plazas</v>
      </c>
      <c r="C109" s="221" t="str" cm="1">
        <f t="array" ref="C109">IFERROR(INDEX('03.Muestra'!$F$8:$F$42,SMALL(IF("Página Web"='03.Muestra'!$D$8:$D$42,ROW('03.Muestra'!$F$8:$F$42)-MIN(ROW('03.Muestra'!$D$8:$D$42))+1,""),ROW()-94)),"")</f>
        <v>https://participa.madrid.org/content/proyecto-orden-consejeria-familia-juventud-politica-social-se-regula-concesion-plazas-los-0</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Áridos reciclados</v>
      </c>
      <c r="C110" s="221" t="str" cm="1">
        <f t="array" ref="C110">IFERROR(INDEX('03.Muestra'!$F$8:$F$42,SMALL(IF("Página Web"='03.Muestra'!$D$8:$D$42,ROW('03.Muestra'!$F$8:$F$42)-MIN(ROW('03.Muestra'!$D$8:$D$42))+1,""),ROW()-94)),"")</f>
        <v>https://participa.madrid.org/content/proyecto-orden-se-regula-los-requisitos-utilizacion-aridos-reciclados-procedentes</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772" priority="154" stopIfTrue="1" operator="equal">
      <formula>"ERR"</formula>
    </cfRule>
  </conditionalFormatting>
  <conditionalFormatting sqref="F19:J19 F57:J57 F95:J95 D57:D91 D95:D129 D19:D53">
    <cfRule type="expression" dxfId="1771" priority="148" stopIfTrue="1">
      <formula>ISBLANK(D19)</formula>
    </cfRule>
    <cfRule type="cellIs" dxfId="1770" priority="149" stopIfTrue="1" operator="equal">
      <formula>"Pasa"</formula>
    </cfRule>
    <cfRule type="cellIs" dxfId="1769" priority="150" stopIfTrue="1" operator="equal">
      <formula>"Falla"</formula>
    </cfRule>
    <cfRule type="cellIs" dxfId="1768" priority="151" stopIfTrue="1" operator="equal">
      <formula>"N/A"</formula>
    </cfRule>
    <cfRule type="cellIs" dxfId="1767" priority="152" stopIfTrue="1" operator="equal">
      <formula>"N/T"</formula>
    </cfRule>
    <cfRule type="cellIs" dxfId="1766" priority="153" stopIfTrue="1" operator="equal">
      <formula>"N/D"</formula>
    </cfRule>
  </conditionalFormatting>
  <conditionalFormatting sqref="D1:D8 D10:D1048576">
    <cfRule type="cellIs" dxfId="1765" priority="20" stopIfTrue="1" operator="equal">
      <formula>"-"</formula>
    </cfRule>
  </conditionalFormatting>
  <conditionalFormatting sqref="K23">
    <cfRule type="expression" dxfId="1764" priority="7" stopIfTrue="1">
      <formula>ISBLANK(K23)</formula>
    </cfRule>
    <cfRule type="cellIs" dxfId="1763" priority="8" stopIfTrue="1" operator="equal">
      <formula>"Pasa"</formula>
    </cfRule>
    <cfRule type="cellIs" dxfId="1762" priority="9" stopIfTrue="1" operator="equal">
      <formula>"Falla"</formula>
    </cfRule>
    <cfRule type="cellIs" dxfId="1761" priority="10" stopIfTrue="1" operator="equal">
      <formula>"N/A"</formula>
    </cfRule>
    <cfRule type="cellIs" dxfId="1760" priority="11" stopIfTrue="1" operator="equal">
      <formula>"N/T"</formula>
    </cfRule>
    <cfRule type="cellIs" dxfId="1759" priority="12" stopIfTrue="1" operator="equal">
      <formula>"N/D"</formula>
    </cfRule>
  </conditionalFormatting>
  <conditionalFormatting sqref="K24">
    <cfRule type="expression" dxfId="1758" priority="1" stopIfTrue="1">
      <formula>ISBLANK(K24)</formula>
    </cfRule>
    <cfRule type="cellIs" dxfId="1757" priority="2" stopIfTrue="1" operator="equal">
      <formula>"Pasa"</formula>
    </cfRule>
    <cfRule type="cellIs" dxfId="1756" priority="3" stopIfTrue="1" operator="equal">
      <formula>"Falla"</formula>
    </cfRule>
    <cfRule type="cellIs" dxfId="1755" priority="4" stopIfTrue="1" operator="equal">
      <formula>"N/A"</formula>
    </cfRule>
    <cfRule type="cellIs" dxfId="1754" priority="5" stopIfTrue="1" operator="equal">
      <formula>"N/T"</formula>
    </cfRule>
    <cfRule type="cellIs" dxfId="1753"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357</v>
      </c>
      <c r="C3" s="28"/>
      <c r="D3" s="106"/>
      <c r="E3" s="107"/>
    </row>
    <row r="4" spans="1:64" ht="26.1" customHeight="1">
      <c r="B4" s="27"/>
      <c r="C4" s="66"/>
      <c r="D4" s="14"/>
      <c r="E4" s="14"/>
      <c r="K4" s="19"/>
      <c r="N4" s="19"/>
      <c r="O4" s="19"/>
    </row>
    <row r="5" spans="1:64" ht="27.95"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304</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304</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Home</v>
      </c>
      <c r="C19" s="114" t="str" cm="1">
        <f t="array" ref="C19">IFERROR(INDEX('03.Muestra'!$F$8:$F$42,SMALL(IF("Página Web"='03.Muestra'!$D$8:$D$42,ROW('03.Muestra'!$F$8:$F$42)-MIN(ROW('03.Muestra'!$D$8:$D$42))+1,""),ROW()-18)),"")</f>
        <v>https://participa.madrid.org/</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Grupos parlamentarios</v>
      </c>
      <c r="C20" s="114" t="str" cm="1">
        <f t="array" ref="C20">IFERROR(INDEX('03.Muestra'!$F$8:$F$42,SMALL(IF("Página Web"='03.Muestra'!$D$8:$D$42,ROW('03.Muestra'!$F$8:$F$42)-MIN(ROW('03.Muestra'!$D$8:$D$42))+1,""),ROW()-18)),"")</f>
        <v>https://participa.madrid.org/grupos-parlamentarios</v>
      </c>
      <c r="D20" s="130" t="s">
        <v>34</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Participación ciudadana</v>
      </c>
      <c r="C21" s="114" t="str" cm="1">
        <f t="array" ref="C21">IFERROR(INDEX('03.Muestra'!$F$8:$F$42,SMALL(IF("Página Web"='03.Muestra'!$D$8:$D$42,ROW('03.Muestra'!$F$8:$F$42)-MIN(ROW('03.Muestra'!$D$8:$D$42))+1,""),ROW()-18)),"")</f>
        <v>https://participa.madrid.org/participacion-ciudadana</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Condiciones de uso</v>
      </c>
      <c r="C22" s="114" t="str" cm="1">
        <f t="array" ref="C22">IFERROR(INDEX('03.Muestra'!$F$8:$F$42,SMALL(IF("Página Web"='03.Muestra'!$D$8:$D$42,ROW('03.Muestra'!$F$8:$F$42)-MIN(ROW('03.Muestra'!$D$8:$D$42))+1,""),ROW()-18)),"")</f>
        <v>https://participa.madrid.org/condiciones-uso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Aviso legal</v>
      </c>
      <c r="C23" s="114" t="str" cm="1">
        <f t="array" ref="C23">IFERROR(INDEX('03.Muestra'!$F$8:$F$42,SMALL(IF("Página Web"='03.Muestra'!$D$8:$D$42,ROW('03.Muestra'!$F$8:$F$42)-MIN(ROW('03.Muestra'!$D$8:$D$42))+1,""),ROW()-18)),"")</f>
        <v>https://participa.madrid.org/aviso-legal-privacidad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Acuerdo consejo</v>
      </c>
      <c r="C24" s="114" t="str" cm="1">
        <f t="array" ref="C24">IFERROR(INDEX('03.Muestra'!$F$8:$F$42,SMALL(IF("Página Web"='03.Muestra'!$D$8:$D$42,ROW('03.Muestra'!$F$8:$F$42)-MIN(ROW('03.Muestra'!$D$8:$D$42))+1,""),ROW()-18)),"")</f>
        <v>https://participa.madrid.org/content/proyecto-acuerdo-consejo-gobierno-se-aprueban-las-normas-reguladoras-se-establece</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Ayudas económicas</v>
      </c>
      <c r="C25" s="114" t="str" cm="1">
        <f t="array" ref="C25">IFERROR(INDEX('03.Muestra'!$F$8:$F$42,SMALL(IF("Página Web"='03.Muestra'!$D$8:$D$42,ROW('03.Muestra'!$F$8:$F$42)-MIN(ROW('03.Muestra'!$D$8:$D$42))+1,""),ROW()-18)),"")</f>
        <v>https://participa.madrid.org/content/proyecto-orden-se-aprueban-bases-reguladoras-concesion-ayudas-economicas-pago-unico-para</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Ayudas municipios</v>
      </c>
      <c r="C26" s="114" t="str" cm="1">
        <f t="array" ref="C26">IFERROR(INDEX('03.Muestra'!$F$8:$F$42,SMALL(IF("Página Web"='03.Muestra'!$D$8:$D$42,ROW('03.Muestra'!$F$8:$F$42)-MIN(ROW('03.Muestra'!$D$8:$D$42))+1,""),ROW()-18)),"")</f>
        <v>https://participa.madrid.org/content/consulta-publica-sobre-proyecto-se-establecen-las-bases-reguladoras-las-ayudas-municipios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Derogación órdenes</v>
      </c>
      <c r="C27" s="114" t="str" cm="1">
        <f t="array" ref="C27">IFERROR(INDEX('03.Muestra'!$F$8:$F$42,SMALL(IF("Página Web"='03.Muestra'!$D$8:$D$42,ROW('03.Muestra'!$F$8:$F$42)-MIN(ROW('03.Muestra'!$D$8:$D$42))+1,""),ROW()-18)),"")</f>
        <v>https://participa.madrid.org/content/proyecto-orden-se-derogan-las-ordenes-5591997-5601997-11022003-10851998-6502004-2222014</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Artesanía Alimentaria</v>
      </c>
      <c r="C28" s="114" t="str" cm="1">
        <f t="array" ref="C28">IFERROR(INDEX('03.Muestra'!$F$8:$F$42,SMALL(IF("Página Web"='03.Muestra'!$D$8:$D$42,ROW('03.Muestra'!$F$8:$F$42)-MIN(ROW('03.Muestra'!$D$8:$D$42))+1,""),ROW()-18)),"")</f>
        <v>https://participa.madrid.org/content/proyecto-decreto-sobre-ordenacion-regulacion-artesania-alimentaria-los-alimentos-montana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Grado discapacidad</v>
      </c>
      <c r="C29" s="114" t="str" cm="1">
        <f t="array" ref="C29">IFERROR(INDEX('03.Muestra'!$F$8:$F$42,SMALL(IF("Página Web"='03.Muestra'!$D$8:$D$42,ROW('03.Muestra'!$F$8:$F$42)-MIN(ROW('03.Muestra'!$D$8:$D$42))+1,""),ROW()-18)),"")</f>
        <v>https://participa.madrid.org/content/proyecto-orden-se-desarrolla-real-decreto-88822-18-octubre-se-establece-procedimiento-para-0</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Regula desempeño</v>
      </c>
      <c r="C30" s="114" t="str" cm="1">
        <f t="array" ref="C30">IFERROR(INDEX('03.Muestra'!$F$8:$F$42,SMALL(IF("Página Web"='03.Muestra'!$D$8:$D$42,ROW('03.Muestra'!$F$8:$F$42)-MIN(ROW('03.Muestra'!$D$8:$D$42))+1,""),ROW()-18)),"")</f>
        <v>https://participa.madrid.org/content/proyecto-decreto-regula-desempeno-reconocimiento-los-funcionarios-los-cuerpos-catedraticos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Doctorados</v>
      </c>
      <c r="C31" s="114" t="str" cm="1">
        <f t="array" ref="C31">IFERROR(INDEX('03.Muestra'!$F$8:$F$42,SMALL(IF("Página Web"='03.Muestra'!$D$8:$D$42,ROW('03.Muestra'!$F$8:$F$42)-MIN(ROW('03.Muestra'!$D$8:$D$42))+1,""),ROW()-18)),"")</f>
        <v>https://participa.madrid.org/content/proyecto-orden-se-establecen-las-bases-reguladoras-las-ayudas-para-realizacion-doctorados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Complemento</v>
      </c>
      <c r="C32" s="114" t="str" cm="1">
        <f t="array" ref="C32">IFERROR(INDEX('03.Muestra'!$F$8:$F$42,SMALL(IF("Página Web"='03.Muestra'!$D$8:$D$42,ROW('03.Muestra'!$F$8:$F$42)-MIN(ROW('03.Muestra'!$D$8:$D$42))+1,""),ROW()-18)),"")</f>
        <v>https://participa.madrid.org/content/proyecto-decreto-se-regula-procedimiento-para-seleccion-renovacion-consolidacion-complemento</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Concesión plazas</v>
      </c>
      <c r="C33" s="114" t="str" cm="1">
        <f t="array" ref="C33">IFERROR(INDEX('03.Muestra'!$F$8:$F$42,SMALL(IF("Página Web"='03.Muestra'!$D$8:$D$42,ROW('03.Muestra'!$F$8:$F$42)-MIN(ROW('03.Muestra'!$D$8:$D$42))+1,""),ROW()-18)),"")</f>
        <v>https://participa.madrid.org/content/proyecto-orden-consejeria-familia-juventud-politica-social-se-regula-concesion-plazas-los-0</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Áridos reciclados</v>
      </c>
      <c r="C34" s="114" t="str" cm="1">
        <f t="array" ref="C34">IFERROR(INDEX('03.Muestra'!$F$8:$F$42,SMALL(IF("Página Web"='03.Muestra'!$D$8:$D$42,ROW('03.Muestra'!$F$8:$F$42)-MIN(ROW('03.Muestra'!$D$8:$D$42))+1,""),ROW()-18)),"")</f>
        <v>https://participa.madrid.org/content/proyecto-orden-se-regula-los-requisitos-utilizacion-aridos-reciclados-procedentes</v>
      </c>
      <c r="D34" s="130" t="s">
        <v>34</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Home</v>
      </c>
      <c r="C57" s="114" t="str" cm="1">
        <f t="array" ref="C57">IFERROR(INDEX('03.Muestra'!$F$8:$F$42,SMALL(IF("Página Web"='03.Muestra'!$D$8:$D$42,ROW('03.Muestra'!$F$8:$F$42)-MIN(ROW('03.Muestra'!$D$8:$D$42))+1,""),ROW()-56)),"")</f>
        <v>https://participa.madrid.org/</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Grupos parlamentarios</v>
      </c>
      <c r="C58" s="114" t="str" cm="1">
        <f t="array" ref="C58">IFERROR(INDEX('03.Muestra'!$F$8:$F$42,SMALL(IF("Página Web"='03.Muestra'!$D$8:$D$42,ROW('03.Muestra'!$F$8:$F$42)-MIN(ROW('03.Muestra'!$D$8:$D$42))+1,""),ROW()-56)),"")</f>
        <v>https://participa.madrid.org/grupos-parlamentarios</v>
      </c>
      <c r="D58" s="130" t="s">
        <v>34</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Participación ciudadana</v>
      </c>
      <c r="C59" s="114" t="str" cm="1">
        <f t="array" ref="C59">IFERROR(INDEX('03.Muestra'!$F$8:$F$42,SMALL(IF("Página Web"='03.Muestra'!$D$8:$D$42,ROW('03.Muestra'!$F$8:$F$42)-MIN(ROW('03.Muestra'!$D$8:$D$42))+1,""),ROW()-56)),"")</f>
        <v>https://participa.madrid.org/participacion-ciudadana</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Condiciones de uso</v>
      </c>
      <c r="C60" s="114" t="str" cm="1">
        <f t="array" ref="C60">IFERROR(INDEX('03.Muestra'!$F$8:$F$42,SMALL(IF("Página Web"='03.Muestra'!$D$8:$D$42,ROW('03.Muestra'!$F$8:$F$42)-MIN(ROW('03.Muestra'!$D$8:$D$42))+1,""),ROW()-56)),"")</f>
        <v>https://participa.madrid.org/condiciones-uso</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Aviso legal</v>
      </c>
      <c r="C61" s="114" t="str" cm="1">
        <f t="array" ref="C61">IFERROR(INDEX('03.Muestra'!$F$8:$F$42,SMALL(IF("Página Web"='03.Muestra'!$D$8:$D$42,ROW('03.Muestra'!$F$8:$F$42)-MIN(ROW('03.Muestra'!$D$8:$D$42))+1,""),ROW()-56)),"")</f>
        <v>https://participa.madrid.org/aviso-legal-privacidad</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Acuerdo consejo</v>
      </c>
      <c r="C62" s="114" t="str" cm="1">
        <f t="array" ref="C62">IFERROR(INDEX('03.Muestra'!$F$8:$F$42,SMALL(IF("Página Web"='03.Muestra'!$D$8:$D$42,ROW('03.Muestra'!$F$8:$F$42)-MIN(ROW('03.Muestra'!$D$8:$D$42))+1,""),ROW()-56)),"")</f>
        <v>https://participa.madrid.org/content/proyecto-acuerdo-consejo-gobierno-se-aprueban-las-normas-reguladoras-se-establece</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Ayudas económicas</v>
      </c>
      <c r="C63" s="114" t="str" cm="1">
        <f t="array" ref="C63">IFERROR(INDEX('03.Muestra'!$F$8:$F$42,SMALL(IF("Página Web"='03.Muestra'!$D$8:$D$42,ROW('03.Muestra'!$F$8:$F$42)-MIN(ROW('03.Muestra'!$D$8:$D$42))+1,""),ROW()-56)),"")</f>
        <v>https://participa.madrid.org/content/proyecto-orden-se-aprueban-bases-reguladoras-concesion-ayudas-economicas-pago-unico-para</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Ayudas municipios</v>
      </c>
      <c r="C64" s="114" t="str" cm="1">
        <f t="array" ref="C64">IFERROR(INDEX('03.Muestra'!$F$8:$F$42,SMALL(IF("Página Web"='03.Muestra'!$D$8:$D$42,ROW('03.Muestra'!$F$8:$F$42)-MIN(ROW('03.Muestra'!$D$8:$D$42))+1,""),ROW()-56)),"")</f>
        <v>https://participa.madrid.org/content/consulta-publica-sobre-proyecto-se-establecen-las-bases-reguladoras-las-ayudas-municipios</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Derogación órdenes</v>
      </c>
      <c r="C65" s="114" t="str" cm="1">
        <f t="array" ref="C65">IFERROR(INDEX('03.Muestra'!$F$8:$F$42,SMALL(IF("Página Web"='03.Muestra'!$D$8:$D$42,ROW('03.Muestra'!$F$8:$F$42)-MIN(ROW('03.Muestra'!$D$8:$D$42))+1,""),ROW()-56)),"")</f>
        <v>https://participa.madrid.org/content/proyecto-orden-se-derogan-las-ordenes-5591997-5601997-11022003-10851998-6502004-2222014</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Artesanía Alimentaria</v>
      </c>
      <c r="C66" s="114" t="str" cm="1">
        <f t="array" ref="C66">IFERROR(INDEX('03.Muestra'!$F$8:$F$42,SMALL(IF("Página Web"='03.Muestra'!$D$8:$D$42,ROW('03.Muestra'!$F$8:$F$42)-MIN(ROW('03.Muestra'!$D$8:$D$42))+1,""),ROW()-56)),"")</f>
        <v>https://participa.madrid.org/content/proyecto-decreto-sobre-ordenacion-regulacion-artesania-alimentaria-los-alimentos-montana</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Grado discapacidad</v>
      </c>
      <c r="C67" s="114" t="str" cm="1">
        <f t="array" ref="C67">IFERROR(INDEX('03.Muestra'!$F$8:$F$42,SMALL(IF("Página Web"='03.Muestra'!$D$8:$D$42,ROW('03.Muestra'!$F$8:$F$42)-MIN(ROW('03.Muestra'!$D$8:$D$42))+1,""),ROW()-56)),"")</f>
        <v>https://participa.madrid.org/content/proyecto-orden-se-desarrolla-real-decreto-88822-18-octubre-se-establece-procedimiento-para-0</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Regula desempeño</v>
      </c>
      <c r="C68" s="114" t="str" cm="1">
        <f t="array" ref="C68">IFERROR(INDEX('03.Muestra'!$F$8:$F$42,SMALL(IF("Página Web"='03.Muestra'!$D$8:$D$42,ROW('03.Muestra'!$F$8:$F$42)-MIN(ROW('03.Muestra'!$D$8:$D$42))+1,""),ROW()-56)),"")</f>
        <v>https://participa.madrid.org/content/proyecto-decreto-regula-desempeno-reconocimiento-los-funcionarios-los-cuerpos-catedraticos</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Doctorados</v>
      </c>
      <c r="C69" s="114" t="str" cm="1">
        <f t="array" ref="C69">IFERROR(INDEX('03.Muestra'!$F$8:$F$42,SMALL(IF("Página Web"='03.Muestra'!$D$8:$D$42,ROW('03.Muestra'!$F$8:$F$42)-MIN(ROW('03.Muestra'!$D$8:$D$42))+1,""),ROW()-56)),"")</f>
        <v>https://participa.madrid.org/content/proyecto-orden-se-establecen-las-bases-reguladoras-las-ayudas-para-realizacion-doctorados</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Complemento</v>
      </c>
      <c r="C70" s="114" t="str" cm="1">
        <f t="array" ref="C70">IFERROR(INDEX('03.Muestra'!$F$8:$F$42,SMALL(IF("Página Web"='03.Muestra'!$D$8:$D$42,ROW('03.Muestra'!$F$8:$F$42)-MIN(ROW('03.Muestra'!$D$8:$D$42))+1,""),ROW()-56)),"")</f>
        <v>https://participa.madrid.org/content/proyecto-decreto-se-regula-procedimiento-para-seleccion-renovacion-consolidacion-complemento</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Concesión plazas</v>
      </c>
      <c r="C71" s="114" t="str" cm="1">
        <f t="array" ref="C71">IFERROR(INDEX('03.Muestra'!$F$8:$F$42,SMALL(IF("Página Web"='03.Muestra'!$D$8:$D$42,ROW('03.Muestra'!$F$8:$F$42)-MIN(ROW('03.Muestra'!$D$8:$D$42))+1,""),ROW()-56)),"")</f>
        <v>https://participa.madrid.org/content/proyecto-orden-consejeria-familia-juventud-politica-social-se-regula-concesion-plazas-los-0</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Áridos reciclados</v>
      </c>
      <c r="C72" s="114" t="str" cm="1">
        <f t="array" ref="C72">IFERROR(INDEX('03.Muestra'!$F$8:$F$42,SMALL(IF("Página Web"='03.Muestra'!$D$8:$D$42,ROW('03.Muestra'!$F$8:$F$42)-MIN(ROW('03.Muestra'!$D$8:$D$42))+1,""),ROW()-56)),"")</f>
        <v>https://participa.madrid.org/content/proyecto-orden-se-regula-los-requisitos-utilizacion-aridos-reciclados-procedentes</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Home</v>
      </c>
      <c r="C95" s="114" t="str" cm="1">
        <f t="array" ref="C95">IFERROR(INDEX('03.Muestra'!$F$8:$F$42,SMALL(IF("Página Web"='03.Muestra'!$D$8:$D$42,ROW('03.Muestra'!$F$8:$F$42)-MIN(ROW('03.Muestra'!$D$8:$D$42))+1,""),ROW()-94)),"")</f>
        <v>https://participa.madrid.org/</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Grupos parlamentarios</v>
      </c>
      <c r="C96" s="114" t="str" cm="1">
        <f t="array" ref="C96">IFERROR(INDEX('03.Muestra'!$F$8:$F$42,SMALL(IF("Página Web"='03.Muestra'!$D$8:$D$42,ROW('03.Muestra'!$F$8:$F$42)-MIN(ROW('03.Muestra'!$D$8:$D$42))+1,""),ROW()-94)),"")</f>
        <v>https://participa.madrid.org/grupos-parlamentarios</v>
      </c>
      <c r="D96" s="130" t="s">
        <v>34</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Participación ciudadana</v>
      </c>
      <c r="C97" s="114" t="str" cm="1">
        <f t="array" ref="C97">IFERROR(INDEX('03.Muestra'!$F$8:$F$42,SMALL(IF("Página Web"='03.Muestra'!$D$8:$D$42,ROW('03.Muestra'!$F$8:$F$42)-MIN(ROW('03.Muestra'!$D$8:$D$42))+1,""),ROW()-94)),"")</f>
        <v>https://participa.madrid.org/participacion-ciudadana</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Condiciones de uso</v>
      </c>
      <c r="C98" s="114" t="str" cm="1">
        <f t="array" ref="C98">IFERROR(INDEX('03.Muestra'!$F$8:$F$42,SMALL(IF("Página Web"='03.Muestra'!$D$8:$D$42,ROW('03.Muestra'!$F$8:$F$42)-MIN(ROW('03.Muestra'!$D$8:$D$42))+1,""),ROW()-94)),"")</f>
        <v>https://participa.madrid.org/condiciones-uso</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Aviso legal</v>
      </c>
      <c r="C99" s="114" t="str" cm="1">
        <f t="array" ref="C99">IFERROR(INDEX('03.Muestra'!$F$8:$F$42,SMALL(IF("Página Web"='03.Muestra'!$D$8:$D$42,ROW('03.Muestra'!$F$8:$F$42)-MIN(ROW('03.Muestra'!$D$8:$D$42))+1,""),ROW()-94)),"")</f>
        <v>https://participa.madrid.org/aviso-legal-privacidad</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Acuerdo consejo</v>
      </c>
      <c r="C100" s="114" t="str" cm="1">
        <f t="array" ref="C100">IFERROR(INDEX('03.Muestra'!$F$8:$F$42,SMALL(IF("Página Web"='03.Muestra'!$D$8:$D$42,ROW('03.Muestra'!$F$8:$F$42)-MIN(ROW('03.Muestra'!$D$8:$D$42))+1,""),ROW()-94)),"")</f>
        <v>https://participa.madrid.org/content/proyecto-acuerdo-consejo-gobierno-se-aprueban-las-normas-reguladoras-se-establece</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Ayudas económicas</v>
      </c>
      <c r="C101" s="114" t="str" cm="1">
        <f t="array" ref="C101">IFERROR(INDEX('03.Muestra'!$F$8:$F$42,SMALL(IF("Página Web"='03.Muestra'!$D$8:$D$42,ROW('03.Muestra'!$F$8:$F$42)-MIN(ROW('03.Muestra'!$D$8:$D$42))+1,""),ROW()-94)),"")</f>
        <v>https://participa.madrid.org/content/proyecto-orden-se-aprueban-bases-reguladoras-concesion-ayudas-economicas-pago-unico-para</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Ayudas municipios</v>
      </c>
      <c r="C102" s="114" t="str" cm="1">
        <f t="array" ref="C102">IFERROR(INDEX('03.Muestra'!$F$8:$F$42,SMALL(IF("Página Web"='03.Muestra'!$D$8:$D$42,ROW('03.Muestra'!$F$8:$F$42)-MIN(ROW('03.Muestra'!$D$8:$D$42))+1,""),ROW()-94)),"")</f>
        <v>https://participa.madrid.org/content/consulta-publica-sobre-proyecto-se-establecen-las-bases-reguladoras-las-ayudas-municipios</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Derogación órdenes</v>
      </c>
      <c r="C103" s="114" t="str" cm="1">
        <f t="array" ref="C103">IFERROR(INDEX('03.Muestra'!$F$8:$F$42,SMALL(IF("Página Web"='03.Muestra'!$D$8:$D$42,ROW('03.Muestra'!$F$8:$F$42)-MIN(ROW('03.Muestra'!$D$8:$D$42))+1,""),ROW()-94)),"")</f>
        <v>https://participa.madrid.org/content/proyecto-orden-se-derogan-las-ordenes-5591997-5601997-11022003-10851998-6502004-2222014</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Artesanía Alimentaria</v>
      </c>
      <c r="C104" s="114" t="str" cm="1">
        <f t="array" ref="C104">IFERROR(INDEX('03.Muestra'!$F$8:$F$42,SMALL(IF("Página Web"='03.Muestra'!$D$8:$D$42,ROW('03.Muestra'!$F$8:$F$42)-MIN(ROW('03.Muestra'!$D$8:$D$42))+1,""),ROW()-94)),"")</f>
        <v>https://participa.madrid.org/content/proyecto-decreto-sobre-ordenacion-regulacion-artesania-alimentaria-los-alimentos-montana</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Grado discapacidad</v>
      </c>
      <c r="C105" s="114" t="str" cm="1">
        <f t="array" ref="C105">IFERROR(INDEX('03.Muestra'!$F$8:$F$42,SMALL(IF("Página Web"='03.Muestra'!$D$8:$D$42,ROW('03.Muestra'!$F$8:$F$42)-MIN(ROW('03.Muestra'!$D$8:$D$42))+1,""),ROW()-94)),"")</f>
        <v>https://participa.madrid.org/content/proyecto-orden-se-desarrolla-real-decreto-88822-18-octubre-se-establece-procedimiento-para-0</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Regula desempeño</v>
      </c>
      <c r="C106" s="114" t="str" cm="1">
        <f t="array" ref="C106">IFERROR(INDEX('03.Muestra'!$F$8:$F$42,SMALL(IF("Página Web"='03.Muestra'!$D$8:$D$42,ROW('03.Muestra'!$F$8:$F$42)-MIN(ROW('03.Muestra'!$D$8:$D$42))+1,""),ROW()-94)),"")</f>
        <v>https://participa.madrid.org/content/proyecto-decreto-regula-desempeno-reconocimiento-los-funcionarios-los-cuerpos-catedraticos</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Doctorados</v>
      </c>
      <c r="C107" s="114" t="str" cm="1">
        <f t="array" ref="C107">IFERROR(INDEX('03.Muestra'!$F$8:$F$42,SMALL(IF("Página Web"='03.Muestra'!$D$8:$D$42,ROW('03.Muestra'!$F$8:$F$42)-MIN(ROW('03.Muestra'!$D$8:$D$42))+1,""),ROW()-94)),"")</f>
        <v>https://participa.madrid.org/content/proyecto-orden-se-establecen-las-bases-reguladoras-las-ayudas-para-realizacion-doctorados</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Complemento</v>
      </c>
      <c r="C108" s="114" t="str" cm="1">
        <f t="array" ref="C108">IFERROR(INDEX('03.Muestra'!$F$8:$F$42,SMALL(IF("Página Web"='03.Muestra'!$D$8:$D$42,ROW('03.Muestra'!$F$8:$F$42)-MIN(ROW('03.Muestra'!$D$8:$D$42))+1,""),ROW()-94)),"")</f>
        <v>https://participa.madrid.org/content/proyecto-decreto-se-regula-procedimiento-para-seleccion-renovacion-consolidacion-complemento</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Concesión plazas</v>
      </c>
      <c r="C109" s="114" t="str" cm="1">
        <f t="array" ref="C109">IFERROR(INDEX('03.Muestra'!$F$8:$F$42,SMALL(IF("Página Web"='03.Muestra'!$D$8:$D$42,ROW('03.Muestra'!$F$8:$F$42)-MIN(ROW('03.Muestra'!$D$8:$D$42))+1,""),ROW()-94)),"")</f>
        <v>https://participa.madrid.org/content/proyecto-orden-consejeria-familia-juventud-politica-social-se-regula-concesion-plazas-los-0</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Áridos reciclados</v>
      </c>
      <c r="C110" s="114" t="str" cm="1">
        <f t="array" ref="C110">IFERROR(INDEX('03.Muestra'!$F$8:$F$42,SMALL(IF("Página Web"='03.Muestra'!$D$8:$D$42,ROW('03.Muestra'!$F$8:$F$42)-MIN(ROW('03.Muestra'!$D$8:$D$42))+1,""),ROW()-94)),"")</f>
        <v>https://participa.madrid.org/content/proyecto-orden-se-regula-los-requisitos-utilizacion-aridos-reciclados-procedentes</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Home</v>
      </c>
      <c r="C133" s="114" t="str" cm="1">
        <f t="array" ref="C133">IFERROR(INDEX('03.Muestra'!$F$8:$F$42,SMALL(IF("Página Web"='03.Muestra'!$D$8:$D$42,ROW('03.Muestra'!$F$8:$F$42)-MIN(ROW('03.Muestra'!$D$8:$D$42))+1,""),ROW()-132)),"")</f>
        <v>https://participa.madrid.org/</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Grupos parlamentarios</v>
      </c>
      <c r="C134" s="114" t="str" cm="1">
        <f t="array" ref="C134">IFERROR(INDEX('03.Muestra'!$F$8:$F$42,SMALL(IF("Página Web"='03.Muestra'!$D$8:$D$42,ROW('03.Muestra'!$F$8:$F$42)-MIN(ROW('03.Muestra'!$D$8:$D$42))+1,""),ROW()-132)),"")</f>
        <v>https://participa.madrid.org/grupos-parlamentarios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Participación ciudadana</v>
      </c>
      <c r="C135" s="114" t="str" cm="1">
        <f t="array" ref="C135">IFERROR(INDEX('03.Muestra'!$F$8:$F$42,SMALL(IF("Página Web"='03.Muestra'!$D$8:$D$42,ROW('03.Muestra'!$F$8:$F$42)-MIN(ROW('03.Muestra'!$D$8:$D$42))+1,""),ROW()-132)),"")</f>
        <v>https://participa.madrid.org/participacion-ciudadana</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Condiciones de uso</v>
      </c>
      <c r="C136" s="114" t="str" cm="1">
        <f t="array" ref="C136">IFERROR(INDEX('03.Muestra'!$F$8:$F$42,SMALL(IF("Página Web"='03.Muestra'!$D$8:$D$42,ROW('03.Muestra'!$F$8:$F$42)-MIN(ROW('03.Muestra'!$D$8:$D$42))+1,""),ROW()-132)),"")</f>
        <v>https://participa.madrid.org/condiciones-uso</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Aviso legal</v>
      </c>
      <c r="C137" s="114" t="str" cm="1">
        <f t="array" ref="C137">IFERROR(INDEX('03.Muestra'!$F$8:$F$42,SMALL(IF("Página Web"='03.Muestra'!$D$8:$D$42,ROW('03.Muestra'!$F$8:$F$42)-MIN(ROW('03.Muestra'!$D$8:$D$42))+1,""),ROW()-132)),"")</f>
        <v>https://participa.madrid.org/aviso-legal-privacidad</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Acuerdo consejo</v>
      </c>
      <c r="C138" s="114" t="str" cm="1">
        <f t="array" ref="C138">IFERROR(INDEX('03.Muestra'!$F$8:$F$42,SMALL(IF("Página Web"='03.Muestra'!$D$8:$D$42,ROW('03.Muestra'!$F$8:$F$42)-MIN(ROW('03.Muestra'!$D$8:$D$42))+1,""),ROW()-132)),"")</f>
        <v>https://participa.madrid.org/content/proyecto-acuerdo-consejo-gobierno-se-aprueban-las-normas-reguladoras-se-establece</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Ayudas económicas</v>
      </c>
      <c r="C139" s="114" t="str" cm="1">
        <f t="array" ref="C139">IFERROR(INDEX('03.Muestra'!$F$8:$F$42,SMALL(IF("Página Web"='03.Muestra'!$D$8:$D$42,ROW('03.Muestra'!$F$8:$F$42)-MIN(ROW('03.Muestra'!$D$8:$D$42))+1,""),ROW()-132)),"")</f>
        <v>https://participa.madrid.org/content/proyecto-orden-se-aprueban-bases-reguladoras-concesion-ayudas-economicas-pago-unico-para</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Ayudas municipios</v>
      </c>
      <c r="C140" s="114" t="str" cm="1">
        <f t="array" ref="C140">IFERROR(INDEX('03.Muestra'!$F$8:$F$42,SMALL(IF("Página Web"='03.Muestra'!$D$8:$D$42,ROW('03.Muestra'!$F$8:$F$42)-MIN(ROW('03.Muestra'!$D$8:$D$42))+1,""),ROW()-132)),"")</f>
        <v>https://participa.madrid.org/content/consulta-publica-sobre-proyecto-se-establecen-las-bases-reguladoras-las-ayudas-municipios</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Derogación órdenes</v>
      </c>
      <c r="C141" s="114" t="str" cm="1">
        <f t="array" ref="C141">IFERROR(INDEX('03.Muestra'!$F$8:$F$42,SMALL(IF("Página Web"='03.Muestra'!$D$8:$D$42,ROW('03.Muestra'!$F$8:$F$42)-MIN(ROW('03.Muestra'!$D$8:$D$42))+1,""),ROW()-132)),"")</f>
        <v>https://participa.madrid.org/content/proyecto-orden-se-derogan-las-ordenes-5591997-5601997-11022003-10851998-6502004-2222014</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Artesanía Alimentaria</v>
      </c>
      <c r="C142" s="114" t="str" cm="1">
        <f t="array" ref="C142">IFERROR(INDEX('03.Muestra'!$F$8:$F$42,SMALL(IF("Página Web"='03.Muestra'!$D$8:$D$42,ROW('03.Muestra'!$F$8:$F$42)-MIN(ROW('03.Muestra'!$D$8:$D$42))+1,""),ROW()-132)),"")</f>
        <v>https://participa.madrid.org/content/proyecto-decreto-sobre-ordenacion-regulacion-artesania-alimentaria-los-alimentos-montana</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Grado discapacidad</v>
      </c>
      <c r="C143" s="114" t="str" cm="1">
        <f t="array" ref="C143">IFERROR(INDEX('03.Muestra'!$F$8:$F$42,SMALL(IF("Página Web"='03.Muestra'!$D$8:$D$42,ROW('03.Muestra'!$F$8:$F$42)-MIN(ROW('03.Muestra'!$D$8:$D$42))+1,""),ROW()-132)),"")</f>
        <v>https://participa.madrid.org/content/proyecto-orden-se-desarrolla-real-decreto-88822-18-octubre-se-establece-procedimiento-para-0</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Regula desempeño</v>
      </c>
      <c r="C144" s="114" t="str" cm="1">
        <f t="array" ref="C144">IFERROR(INDEX('03.Muestra'!$F$8:$F$42,SMALL(IF("Página Web"='03.Muestra'!$D$8:$D$42,ROW('03.Muestra'!$F$8:$F$42)-MIN(ROW('03.Muestra'!$D$8:$D$42))+1,""),ROW()-132)),"")</f>
        <v>https://participa.madrid.org/content/proyecto-decreto-regula-desempeno-reconocimiento-los-funcionarios-los-cuerpos-catedraticos</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Doctorados</v>
      </c>
      <c r="C145" s="114" t="str" cm="1">
        <f t="array" ref="C145">IFERROR(INDEX('03.Muestra'!$F$8:$F$42,SMALL(IF("Página Web"='03.Muestra'!$D$8:$D$42,ROW('03.Muestra'!$F$8:$F$42)-MIN(ROW('03.Muestra'!$D$8:$D$42))+1,""),ROW()-132)),"")</f>
        <v>https://participa.madrid.org/content/proyecto-orden-se-establecen-las-bases-reguladoras-las-ayudas-para-realizacion-doctorados</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Complemento</v>
      </c>
      <c r="C146" s="114" t="str" cm="1">
        <f t="array" ref="C146">IFERROR(INDEX('03.Muestra'!$F$8:$F$42,SMALL(IF("Página Web"='03.Muestra'!$D$8:$D$42,ROW('03.Muestra'!$F$8:$F$42)-MIN(ROW('03.Muestra'!$D$8:$D$42))+1,""),ROW()-132)),"")</f>
        <v>https://participa.madrid.org/content/proyecto-decreto-se-regula-procedimiento-para-seleccion-renovacion-consolidacion-complemento</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Concesión plazas</v>
      </c>
      <c r="C147" s="114" t="str" cm="1">
        <f t="array" ref="C147">IFERROR(INDEX('03.Muestra'!$F$8:$F$42,SMALL(IF("Página Web"='03.Muestra'!$D$8:$D$42,ROW('03.Muestra'!$F$8:$F$42)-MIN(ROW('03.Muestra'!$D$8:$D$42))+1,""),ROW()-132)),"")</f>
        <v>https://participa.madrid.org/content/proyecto-orden-consejeria-familia-juventud-politica-social-se-regula-concesion-plazas-los-0</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Áridos reciclados</v>
      </c>
      <c r="C148" s="114" t="str" cm="1">
        <f t="array" ref="C148">IFERROR(INDEX('03.Muestra'!$F$8:$F$42,SMALL(IF("Página Web"='03.Muestra'!$D$8:$D$42,ROW('03.Muestra'!$F$8:$F$42)-MIN(ROW('03.Muestra'!$D$8:$D$42))+1,""),ROW()-132)),"")</f>
        <v>https://participa.madrid.org/content/proyecto-orden-se-regula-los-requisitos-utilizacion-aridos-reciclados-procedentes</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Home</v>
      </c>
      <c r="C171" s="114" t="str" cm="1">
        <f t="array" ref="C171">IFERROR(INDEX('03.Muestra'!$F$8:$F$42,SMALL(IF("Página Web"='03.Muestra'!$D$8:$D$42,ROW('03.Muestra'!$F$8:$F$42)-MIN(ROW('03.Muestra'!$D$8:$D$42))+1,""),ROW()-170)),"")</f>
        <v>https://participa.madrid.org/</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Grupos parlamentarios</v>
      </c>
      <c r="C172" s="114" t="str" cm="1">
        <f t="array" ref="C172">IFERROR(INDEX('03.Muestra'!$F$8:$F$42,SMALL(IF("Página Web"='03.Muestra'!$D$8:$D$42,ROW('03.Muestra'!$F$8:$F$42)-MIN(ROW('03.Muestra'!$D$8:$D$42))+1,""),ROW()-170)),"")</f>
        <v>https://participa.madrid.org/grupos-parlamentarios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Participación ciudadana</v>
      </c>
      <c r="C173" s="114" t="str" cm="1">
        <f t="array" ref="C173">IFERROR(INDEX('03.Muestra'!$F$8:$F$42,SMALL(IF("Página Web"='03.Muestra'!$D$8:$D$42,ROW('03.Muestra'!$F$8:$F$42)-MIN(ROW('03.Muestra'!$D$8:$D$42))+1,""),ROW()-170)),"")</f>
        <v>https://participa.madrid.org/participacion-ciudadana</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Condiciones de uso</v>
      </c>
      <c r="C174" s="114" t="str" cm="1">
        <f t="array" ref="C174">IFERROR(INDEX('03.Muestra'!$F$8:$F$42,SMALL(IF("Página Web"='03.Muestra'!$D$8:$D$42,ROW('03.Muestra'!$F$8:$F$42)-MIN(ROW('03.Muestra'!$D$8:$D$42))+1,""),ROW()-170)),"")</f>
        <v>https://participa.madrid.org/condiciones-uso</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Aviso legal</v>
      </c>
      <c r="C175" s="114" t="str" cm="1">
        <f t="array" ref="C175">IFERROR(INDEX('03.Muestra'!$F$8:$F$42,SMALL(IF("Página Web"='03.Muestra'!$D$8:$D$42,ROW('03.Muestra'!$F$8:$F$42)-MIN(ROW('03.Muestra'!$D$8:$D$42))+1,""),ROW()-170)),"")</f>
        <v>https://participa.madrid.org/aviso-legal-privacidad</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Acuerdo consejo</v>
      </c>
      <c r="C176" s="114" t="str" cm="1">
        <f t="array" ref="C176">IFERROR(INDEX('03.Muestra'!$F$8:$F$42,SMALL(IF("Página Web"='03.Muestra'!$D$8:$D$42,ROW('03.Muestra'!$F$8:$F$42)-MIN(ROW('03.Muestra'!$D$8:$D$42))+1,""),ROW()-170)),"")</f>
        <v>https://participa.madrid.org/content/proyecto-acuerdo-consejo-gobierno-se-aprueban-las-normas-reguladoras-se-establece</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Ayudas económicas</v>
      </c>
      <c r="C177" s="114" t="str" cm="1">
        <f t="array" ref="C177">IFERROR(INDEX('03.Muestra'!$F$8:$F$42,SMALL(IF("Página Web"='03.Muestra'!$D$8:$D$42,ROW('03.Muestra'!$F$8:$F$42)-MIN(ROW('03.Muestra'!$D$8:$D$42))+1,""),ROW()-170)),"")</f>
        <v>https://participa.madrid.org/content/proyecto-orden-se-aprueban-bases-reguladoras-concesion-ayudas-economicas-pago-unico-para</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Ayudas municipios</v>
      </c>
      <c r="C178" s="114" t="str" cm="1">
        <f t="array" ref="C178">IFERROR(INDEX('03.Muestra'!$F$8:$F$42,SMALL(IF("Página Web"='03.Muestra'!$D$8:$D$42,ROW('03.Muestra'!$F$8:$F$42)-MIN(ROW('03.Muestra'!$D$8:$D$42))+1,""),ROW()-170)),"")</f>
        <v>https://participa.madrid.org/content/consulta-publica-sobre-proyecto-se-establecen-las-bases-reguladoras-las-ayudas-municipios</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Derogación órdenes</v>
      </c>
      <c r="C179" s="114" t="str" cm="1">
        <f t="array" ref="C179">IFERROR(INDEX('03.Muestra'!$F$8:$F$42,SMALL(IF("Página Web"='03.Muestra'!$D$8:$D$42,ROW('03.Muestra'!$F$8:$F$42)-MIN(ROW('03.Muestra'!$D$8:$D$42))+1,""),ROW()-170)),"")</f>
        <v>https://participa.madrid.org/content/proyecto-orden-se-derogan-las-ordenes-5591997-5601997-11022003-10851998-6502004-2222014</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Artesanía Alimentaria</v>
      </c>
      <c r="C180" s="114" t="str" cm="1">
        <f t="array" ref="C180">IFERROR(INDEX('03.Muestra'!$F$8:$F$42,SMALL(IF("Página Web"='03.Muestra'!$D$8:$D$42,ROW('03.Muestra'!$F$8:$F$42)-MIN(ROW('03.Muestra'!$D$8:$D$42))+1,""),ROW()-170)),"")</f>
        <v>https://participa.madrid.org/content/proyecto-decreto-sobre-ordenacion-regulacion-artesania-alimentaria-los-alimentos-montana</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Grado discapacidad</v>
      </c>
      <c r="C181" s="114" t="str" cm="1">
        <f t="array" ref="C181">IFERROR(INDEX('03.Muestra'!$F$8:$F$42,SMALL(IF("Página Web"='03.Muestra'!$D$8:$D$42,ROW('03.Muestra'!$F$8:$F$42)-MIN(ROW('03.Muestra'!$D$8:$D$42))+1,""),ROW()-170)),"")</f>
        <v>https://participa.madrid.org/content/proyecto-orden-se-desarrolla-real-decreto-88822-18-octubre-se-establece-procedimiento-para-0</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Regula desempeño</v>
      </c>
      <c r="C182" s="114" t="str" cm="1">
        <f t="array" ref="C182">IFERROR(INDEX('03.Muestra'!$F$8:$F$42,SMALL(IF("Página Web"='03.Muestra'!$D$8:$D$42,ROW('03.Muestra'!$F$8:$F$42)-MIN(ROW('03.Muestra'!$D$8:$D$42))+1,""),ROW()-170)),"")</f>
        <v>https://participa.madrid.org/content/proyecto-decreto-regula-desempeno-reconocimiento-los-funcionarios-los-cuerpos-catedraticos</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Doctorados</v>
      </c>
      <c r="C183" s="114" t="str" cm="1">
        <f t="array" ref="C183">IFERROR(INDEX('03.Muestra'!$F$8:$F$42,SMALL(IF("Página Web"='03.Muestra'!$D$8:$D$42,ROW('03.Muestra'!$F$8:$F$42)-MIN(ROW('03.Muestra'!$D$8:$D$42))+1,""),ROW()-170)),"")</f>
        <v>https://participa.madrid.org/content/proyecto-orden-se-establecen-las-bases-reguladoras-las-ayudas-para-realizacion-doctorados</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Complemento</v>
      </c>
      <c r="C184" s="114" t="str" cm="1">
        <f t="array" ref="C184">IFERROR(INDEX('03.Muestra'!$F$8:$F$42,SMALL(IF("Página Web"='03.Muestra'!$D$8:$D$42,ROW('03.Muestra'!$F$8:$F$42)-MIN(ROW('03.Muestra'!$D$8:$D$42))+1,""),ROW()-170)),"")</f>
        <v>https://participa.madrid.org/content/proyecto-decreto-se-regula-procedimiento-para-seleccion-renovacion-consolidacion-complemento</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Concesión plazas</v>
      </c>
      <c r="C185" s="114" t="str" cm="1">
        <f t="array" ref="C185">IFERROR(INDEX('03.Muestra'!$F$8:$F$42,SMALL(IF("Página Web"='03.Muestra'!$D$8:$D$42,ROW('03.Muestra'!$F$8:$F$42)-MIN(ROW('03.Muestra'!$D$8:$D$42))+1,""),ROW()-170)),"")</f>
        <v>https://participa.madrid.org/content/proyecto-orden-consejeria-familia-juventud-politica-social-se-regula-concesion-plazas-los-0</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Áridos reciclados</v>
      </c>
      <c r="C186" s="114" t="str" cm="1">
        <f t="array" ref="C186">IFERROR(INDEX('03.Muestra'!$F$8:$F$42,SMALL(IF("Página Web"='03.Muestra'!$D$8:$D$42,ROW('03.Muestra'!$F$8:$F$42)-MIN(ROW('03.Muestra'!$D$8:$D$42))+1,""),ROW()-170)),"")</f>
        <v>https://participa.madrid.org/content/proyecto-orden-se-regula-los-requisitos-utilizacion-aridos-reciclados-procedentes</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Home</v>
      </c>
      <c r="C209" s="114" t="str" cm="1">
        <f t="array" ref="C209">IFERROR(INDEX('03.Muestra'!$F$8:$F$42,SMALL(IF("Página Web"='03.Muestra'!$D$8:$D$42,ROW('03.Muestra'!$F$8:$F$42)-MIN(ROW('03.Muestra'!$D$8:$D$42))+1,""),ROW()-208)),"")</f>
        <v>https://participa.madrid.org/</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Grupos parlamentarios</v>
      </c>
      <c r="C210" s="114" t="str" cm="1">
        <f t="array" ref="C210">IFERROR(INDEX('03.Muestra'!$F$8:$F$42,SMALL(IF("Página Web"='03.Muestra'!$D$8:$D$42,ROW('03.Muestra'!$F$8:$F$42)-MIN(ROW('03.Muestra'!$D$8:$D$42))+1,""),ROW()-208)),"")</f>
        <v>https://participa.madrid.org/grupos-parlamentarios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Participación ciudadana</v>
      </c>
      <c r="C211" s="114" t="str" cm="1">
        <f t="array" ref="C211">IFERROR(INDEX('03.Muestra'!$F$8:$F$42,SMALL(IF("Página Web"='03.Muestra'!$D$8:$D$42,ROW('03.Muestra'!$F$8:$F$42)-MIN(ROW('03.Muestra'!$D$8:$D$42))+1,""),ROW()-208)),"")</f>
        <v>https://participa.madrid.org/participacion-ciudadana</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Condiciones de uso</v>
      </c>
      <c r="C212" s="114" t="str" cm="1">
        <f t="array" ref="C212">IFERROR(INDEX('03.Muestra'!$F$8:$F$42,SMALL(IF("Página Web"='03.Muestra'!$D$8:$D$42,ROW('03.Muestra'!$F$8:$F$42)-MIN(ROW('03.Muestra'!$D$8:$D$42))+1,""),ROW()-208)),"")</f>
        <v>https://participa.madrid.org/condiciones-uso</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Aviso legal</v>
      </c>
      <c r="C213" s="114" t="str" cm="1">
        <f t="array" ref="C213">IFERROR(INDEX('03.Muestra'!$F$8:$F$42,SMALL(IF("Página Web"='03.Muestra'!$D$8:$D$42,ROW('03.Muestra'!$F$8:$F$42)-MIN(ROW('03.Muestra'!$D$8:$D$42))+1,""),ROW()-208)),"")</f>
        <v>https://participa.madrid.org/aviso-legal-privacidad</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Acuerdo consejo</v>
      </c>
      <c r="C214" s="114" t="str" cm="1">
        <f t="array" ref="C214">IFERROR(INDEX('03.Muestra'!$F$8:$F$42,SMALL(IF("Página Web"='03.Muestra'!$D$8:$D$42,ROW('03.Muestra'!$F$8:$F$42)-MIN(ROW('03.Muestra'!$D$8:$D$42))+1,""),ROW()-208)),"")</f>
        <v>https://participa.madrid.org/content/proyecto-acuerdo-consejo-gobierno-se-aprueban-las-normas-reguladoras-se-establece</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Ayudas económicas</v>
      </c>
      <c r="C215" s="114" t="str" cm="1">
        <f t="array" ref="C215">IFERROR(INDEX('03.Muestra'!$F$8:$F$42,SMALL(IF("Página Web"='03.Muestra'!$D$8:$D$42,ROW('03.Muestra'!$F$8:$F$42)-MIN(ROW('03.Muestra'!$D$8:$D$42))+1,""),ROW()-208)),"")</f>
        <v>https://participa.madrid.org/content/proyecto-orden-se-aprueban-bases-reguladoras-concesion-ayudas-economicas-pago-unico-para</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Ayudas municipios</v>
      </c>
      <c r="C216" s="114" t="str" cm="1">
        <f t="array" ref="C216">IFERROR(INDEX('03.Muestra'!$F$8:$F$42,SMALL(IF("Página Web"='03.Muestra'!$D$8:$D$42,ROW('03.Muestra'!$F$8:$F$42)-MIN(ROW('03.Muestra'!$D$8:$D$42))+1,""),ROW()-208)),"")</f>
        <v>https://participa.madrid.org/content/consulta-publica-sobre-proyecto-se-establecen-las-bases-reguladoras-las-ayudas-municipios</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Derogación órdenes</v>
      </c>
      <c r="C217" s="114" t="str" cm="1">
        <f t="array" ref="C217">IFERROR(INDEX('03.Muestra'!$F$8:$F$42,SMALL(IF("Página Web"='03.Muestra'!$D$8:$D$42,ROW('03.Muestra'!$F$8:$F$42)-MIN(ROW('03.Muestra'!$D$8:$D$42))+1,""),ROW()-208)),"")</f>
        <v>https://participa.madrid.org/content/proyecto-orden-se-derogan-las-ordenes-5591997-5601997-11022003-10851998-6502004-2222014</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Artesanía Alimentaria</v>
      </c>
      <c r="C218" s="114" t="str" cm="1">
        <f t="array" ref="C218">IFERROR(INDEX('03.Muestra'!$F$8:$F$42,SMALL(IF("Página Web"='03.Muestra'!$D$8:$D$42,ROW('03.Muestra'!$F$8:$F$42)-MIN(ROW('03.Muestra'!$D$8:$D$42))+1,""),ROW()-208)),"")</f>
        <v>https://participa.madrid.org/content/proyecto-decreto-sobre-ordenacion-regulacion-artesania-alimentaria-los-alimentos-montana</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Grado discapacidad</v>
      </c>
      <c r="C219" s="114" t="str" cm="1">
        <f t="array" ref="C219">IFERROR(INDEX('03.Muestra'!$F$8:$F$42,SMALL(IF("Página Web"='03.Muestra'!$D$8:$D$42,ROW('03.Muestra'!$F$8:$F$42)-MIN(ROW('03.Muestra'!$D$8:$D$42))+1,""),ROW()-208)),"")</f>
        <v>https://participa.madrid.org/content/proyecto-orden-se-desarrolla-real-decreto-88822-18-octubre-se-establece-procedimiento-para-0</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Regula desempeño</v>
      </c>
      <c r="C220" s="114" t="str" cm="1">
        <f t="array" ref="C220">IFERROR(INDEX('03.Muestra'!$F$8:$F$42,SMALL(IF("Página Web"='03.Muestra'!$D$8:$D$42,ROW('03.Muestra'!$F$8:$F$42)-MIN(ROW('03.Muestra'!$D$8:$D$42))+1,""),ROW()-208)),"")</f>
        <v>https://participa.madrid.org/content/proyecto-decreto-regula-desempeno-reconocimiento-los-funcionarios-los-cuerpos-catedraticos</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Doctorados</v>
      </c>
      <c r="C221" s="114" t="str" cm="1">
        <f t="array" ref="C221">IFERROR(INDEX('03.Muestra'!$F$8:$F$42,SMALL(IF("Página Web"='03.Muestra'!$D$8:$D$42,ROW('03.Muestra'!$F$8:$F$42)-MIN(ROW('03.Muestra'!$D$8:$D$42))+1,""),ROW()-208)),"")</f>
        <v>https://participa.madrid.org/content/proyecto-orden-se-establecen-las-bases-reguladoras-las-ayudas-para-realizacion-doctorados</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Complemento</v>
      </c>
      <c r="C222" s="114" t="str" cm="1">
        <f t="array" ref="C222">IFERROR(INDEX('03.Muestra'!$F$8:$F$42,SMALL(IF("Página Web"='03.Muestra'!$D$8:$D$42,ROW('03.Muestra'!$F$8:$F$42)-MIN(ROW('03.Muestra'!$D$8:$D$42))+1,""),ROW()-208)),"")</f>
        <v>https://participa.madrid.org/content/proyecto-decreto-se-regula-procedimiento-para-seleccion-renovacion-consolidacion-complemento</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Concesión plazas</v>
      </c>
      <c r="C223" s="114" t="str" cm="1">
        <f t="array" ref="C223">IFERROR(INDEX('03.Muestra'!$F$8:$F$42,SMALL(IF("Página Web"='03.Muestra'!$D$8:$D$42,ROW('03.Muestra'!$F$8:$F$42)-MIN(ROW('03.Muestra'!$D$8:$D$42))+1,""),ROW()-208)),"")</f>
        <v>https://participa.madrid.org/content/proyecto-orden-consejeria-familia-juventud-politica-social-se-regula-concesion-plazas-los-0</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Áridos reciclados</v>
      </c>
      <c r="C224" s="114" t="str" cm="1">
        <f t="array" ref="C224">IFERROR(INDEX('03.Muestra'!$F$8:$F$42,SMALL(IF("Página Web"='03.Muestra'!$D$8:$D$42,ROW('03.Muestra'!$F$8:$F$42)-MIN(ROW('03.Muestra'!$D$8:$D$42))+1,""),ROW()-208)),"")</f>
        <v>https://participa.madrid.org/content/proyecto-orden-se-regula-los-requisitos-utilizacion-aridos-reciclados-procedentes</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ref="D226:D243" si="11">IF(AND(B226&lt;&gt;"",C226&lt;&gt;""),"N/T","")</f>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Home</v>
      </c>
      <c r="C247" s="114" t="str" cm="1">
        <f t="array" ref="C247">IFERROR(INDEX('03.Muestra'!$F$8:$F$42,SMALL(IF("Página Web"='03.Muestra'!$D$8:$D$42,ROW('03.Muestra'!$F$8:$F$42)-MIN(ROW('03.Muestra'!$D$8:$D$42))+1,""),ROW()-246)),"")</f>
        <v>https://participa.madrid.org/</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Grupos parlamentarios</v>
      </c>
      <c r="C248" s="114" t="str" cm="1">
        <f t="array" ref="C248">IFERROR(INDEX('03.Muestra'!$F$8:$F$42,SMALL(IF("Página Web"='03.Muestra'!$D$8:$D$42,ROW('03.Muestra'!$F$8:$F$42)-MIN(ROW('03.Muestra'!$D$8:$D$42))+1,""),ROW()-246)),"")</f>
        <v>https://participa.madrid.org/grupos-parlamentarios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Participación ciudadana</v>
      </c>
      <c r="C249" s="114" t="str" cm="1">
        <f t="array" ref="C249">IFERROR(INDEX('03.Muestra'!$F$8:$F$42,SMALL(IF("Página Web"='03.Muestra'!$D$8:$D$42,ROW('03.Muestra'!$F$8:$F$42)-MIN(ROW('03.Muestra'!$D$8:$D$42))+1,""),ROW()-246)),"")</f>
        <v>https://participa.madrid.org/participacion-ciudadana</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Condiciones de uso</v>
      </c>
      <c r="C250" s="114" t="str" cm="1">
        <f t="array" ref="C250">IFERROR(INDEX('03.Muestra'!$F$8:$F$42,SMALL(IF("Página Web"='03.Muestra'!$D$8:$D$42,ROW('03.Muestra'!$F$8:$F$42)-MIN(ROW('03.Muestra'!$D$8:$D$42))+1,""),ROW()-246)),"")</f>
        <v>https://participa.madrid.org/condiciones-uso</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Aviso legal</v>
      </c>
      <c r="C251" s="114" t="str" cm="1">
        <f t="array" ref="C251">IFERROR(INDEX('03.Muestra'!$F$8:$F$42,SMALL(IF("Página Web"='03.Muestra'!$D$8:$D$42,ROW('03.Muestra'!$F$8:$F$42)-MIN(ROW('03.Muestra'!$D$8:$D$42))+1,""),ROW()-246)),"")</f>
        <v>https://participa.madrid.org/aviso-legal-privacidad</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Acuerdo consejo</v>
      </c>
      <c r="C252" s="114" t="str" cm="1">
        <f t="array" ref="C252">IFERROR(INDEX('03.Muestra'!$F$8:$F$42,SMALL(IF("Página Web"='03.Muestra'!$D$8:$D$42,ROW('03.Muestra'!$F$8:$F$42)-MIN(ROW('03.Muestra'!$D$8:$D$42))+1,""),ROW()-246)),"")</f>
        <v>https://participa.madrid.org/content/proyecto-acuerdo-consejo-gobierno-se-aprueban-las-normas-reguladoras-se-establece</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Ayudas económicas</v>
      </c>
      <c r="C253" s="114" t="str" cm="1">
        <f t="array" ref="C253">IFERROR(INDEX('03.Muestra'!$F$8:$F$42,SMALL(IF("Página Web"='03.Muestra'!$D$8:$D$42,ROW('03.Muestra'!$F$8:$F$42)-MIN(ROW('03.Muestra'!$D$8:$D$42))+1,""),ROW()-246)),"")</f>
        <v>https://participa.madrid.org/content/proyecto-orden-se-aprueban-bases-reguladoras-concesion-ayudas-economicas-pago-unico-para</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Ayudas municipios</v>
      </c>
      <c r="C254" s="114" t="str" cm="1">
        <f t="array" ref="C254">IFERROR(INDEX('03.Muestra'!$F$8:$F$42,SMALL(IF("Página Web"='03.Muestra'!$D$8:$D$42,ROW('03.Muestra'!$F$8:$F$42)-MIN(ROW('03.Muestra'!$D$8:$D$42))+1,""),ROW()-246)),"")</f>
        <v>https://participa.madrid.org/content/consulta-publica-sobre-proyecto-se-establecen-las-bases-reguladoras-las-ayudas-municipios</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Derogación órdenes</v>
      </c>
      <c r="C255" s="114" t="str" cm="1">
        <f t="array" ref="C255">IFERROR(INDEX('03.Muestra'!$F$8:$F$42,SMALL(IF("Página Web"='03.Muestra'!$D$8:$D$42,ROW('03.Muestra'!$F$8:$F$42)-MIN(ROW('03.Muestra'!$D$8:$D$42))+1,""),ROW()-246)),"")</f>
        <v>https://participa.madrid.org/content/proyecto-orden-se-derogan-las-ordenes-5591997-5601997-11022003-10851998-6502004-2222014</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Artesanía Alimentaria</v>
      </c>
      <c r="C256" s="114" t="str" cm="1">
        <f t="array" ref="C256">IFERROR(INDEX('03.Muestra'!$F$8:$F$42,SMALL(IF("Página Web"='03.Muestra'!$D$8:$D$42,ROW('03.Muestra'!$F$8:$F$42)-MIN(ROW('03.Muestra'!$D$8:$D$42))+1,""),ROW()-246)),"")</f>
        <v>https://participa.madrid.org/content/proyecto-decreto-sobre-ordenacion-regulacion-artesania-alimentaria-los-alimentos-montana</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Grado discapacidad</v>
      </c>
      <c r="C257" s="114" t="str" cm="1">
        <f t="array" ref="C257">IFERROR(INDEX('03.Muestra'!$F$8:$F$42,SMALL(IF("Página Web"='03.Muestra'!$D$8:$D$42,ROW('03.Muestra'!$F$8:$F$42)-MIN(ROW('03.Muestra'!$D$8:$D$42))+1,""),ROW()-246)),"")</f>
        <v>https://participa.madrid.org/content/proyecto-orden-se-desarrolla-real-decreto-88822-18-octubre-se-establece-procedimiento-para-0</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Regula desempeño</v>
      </c>
      <c r="C258" s="114" t="str" cm="1">
        <f t="array" ref="C258">IFERROR(INDEX('03.Muestra'!$F$8:$F$42,SMALL(IF("Página Web"='03.Muestra'!$D$8:$D$42,ROW('03.Muestra'!$F$8:$F$42)-MIN(ROW('03.Muestra'!$D$8:$D$42))+1,""),ROW()-246)),"")</f>
        <v>https://participa.madrid.org/content/proyecto-decreto-regula-desempeno-reconocimiento-los-funcionarios-los-cuerpos-catedraticos</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Doctorados</v>
      </c>
      <c r="C259" s="114" t="str" cm="1">
        <f t="array" ref="C259">IFERROR(INDEX('03.Muestra'!$F$8:$F$42,SMALL(IF("Página Web"='03.Muestra'!$D$8:$D$42,ROW('03.Muestra'!$F$8:$F$42)-MIN(ROW('03.Muestra'!$D$8:$D$42))+1,""),ROW()-246)),"")</f>
        <v>https://participa.madrid.org/content/proyecto-orden-se-establecen-las-bases-reguladoras-las-ayudas-para-realizacion-doctorados</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Complemento</v>
      </c>
      <c r="C260" s="114" t="str" cm="1">
        <f t="array" ref="C260">IFERROR(INDEX('03.Muestra'!$F$8:$F$42,SMALL(IF("Página Web"='03.Muestra'!$D$8:$D$42,ROW('03.Muestra'!$F$8:$F$42)-MIN(ROW('03.Muestra'!$D$8:$D$42))+1,""),ROW()-246)),"")</f>
        <v>https://participa.madrid.org/content/proyecto-decreto-se-regula-procedimiento-para-seleccion-renovacion-consolidacion-complemento</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Concesión plazas</v>
      </c>
      <c r="C261" s="114" t="str" cm="1">
        <f t="array" ref="C261">IFERROR(INDEX('03.Muestra'!$F$8:$F$42,SMALL(IF("Página Web"='03.Muestra'!$D$8:$D$42,ROW('03.Muestra'!$F$8:$F$42)-MIN(ROW('03.Muestra'!$D$8:$D$42))+1,""),ROW()-246)),"")</f>
        <v>https://participa.madrid.org/content/proyecto-orden-consejeria-familia-juventud-politica-social-se-regula-concesion-plazas-los-0</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Áridos reciclados</v>
      </c>
      <c r="C262" s="114" t="str" cm="1">
        <f t="array" ref="C262">IFERROR(INDEX('03.Muestra'!$F$8:$F$42,SMALL(IF("Página Web"='03.Muestra'!$D$8:$D$42,ROW('03.Muestra'!$F$8:$F$42)-MIN(ROW('03.Muestra'!$D$8:$D$42))+1,""),ROW()-246)),"")</f>
        <v>https://participa.madrid.org/content/proyecto-orden-se-regula-los-requisitos-utilizacion-aridos-reciclados-procedentes</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ref="D264:D281" si="13">IF(AND(B264&lt;&gt;"",C264&lt;&gt;""),"N/T","")</f>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Home</v>
      </c>
      <c r="C285" s="114" t="str" cm="1">
        <f t="array" ref="C285">IFERROR(INDEX('03.Muestra'!$F$8:$F$42,SMALL(IF("Página Web"='03.Muestra'!$D$8:$D$42,ROW('03.Muestra'!$F$8:$F$42)-MIN(ROW('03.Muestra'!$D$8:$D$42))+1,""),ROW()-284)),"")</f>
        <v>https://participa.madrid.org/</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Grupos parlamentarios</v>
      </c>
      <c r="C286" s="114" t="str" cm="1">
        <f t="array" ref="C286">IFERROR(INDEX('03.Muestra'!$F$8:$F$42,SMALL(IF("Página Web"='03.Muestra'!$D$8:$D$42,ROW('03.Muestra'!$F$8:$F$42)-MIN(ROW('03.Muestra'!$D$8:$D$42))+1,""),ROW()-284)),"")</f>
        <v>https://participa.madrid.org/grupos-parlamentarios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Participación ciudadana</v>
      </c>
      <c r="C287" s="114" t="str" cm="1">
        <f t="array" ref="C287">IFERROR(INDEX('03.Muestra'!$F$8:$F$42,SMALL(IF("Página Web"='03.Muestra'!$D$8:$D$42,ROW('03.Muestra'!$F$8:$F$42)-MIN(ROW('03.Muestra'!$D$8:$D$42))+1,""),ROW()-284)),"")</f>
        <v>https://participa.madrid.org/participacion-ciudadana</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Condiciones de uso</v>
      </c>
      <c r="C288" s="114" t="str" cm="1">
        <f t="array" ref="C288">IFERROR(INDEX('03.Muestra'!$F$8:$F$42,SMALL(IF("Página Web"='03.Muestra'!$D$8:$D$42,ROW('03.Muestra'!$F$8:$F$42)-MIN(ROW('03.Muestra'!$D$8:$D$42))+1,""),ROW()-284)),"")</f>
        <v>https://participa.madrid.org/condiciones-uso</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Aviso legal</v>
      </c>
      <c r="C289" s="114" t="str" cm="1">
        <f t="array" ref="C289">IFERROR(INDEX('03.Muestra'!$F$8:$F$42,SMALL(IF("Página Web"='03.Muestra'!$D$8:$D$42,ROW('03.Muestra'!$F$8:$F$42)-MIN(ROW('03.Muestra'!$D$8:$D$42))+1,""),ROW()-284)),"")</f>
        <v>https://participa.madrid.org/aviso-legal-privacidad</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Acuerdo consejo</v>
      </c>
      <c r="C290" s="114" t="str" cm="1">
        <f t="array" ref="C290">IFERROR(INDEX('03.Muestra'!$F$8:$F$42,SMALL(IF("Página Web"='03.Muestra'!$D$8:$D$42,ROW('03.Muestra'!$F$8:$F$42)-MIN(ROW('03.Muestra'!$D$8:$D$42))+1,""),ROW()-284)),"")</f>
        <v>https://participa.madrid.org/content/proyecto-acuerdo-consejo-gobierno-se-aprueban-las-normas-reguladoras-se-establece</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Ayudas económicas</v>
      </c>
      <c r="C291" s="114" t="str" cm="1">
        <f t="array" ref="C291">IFERROR(INDEX('03.Muestra'!$F$8:$F$42,SMALL(IF("Página Web"='03.Muestra'!$D$8:$D$42,ROW('03.Muestra'!$F$8:$F$42)-MIN(ROW('03.Muestra'!$D$8:$D$42))+1,""),ROW()-284)),"")</f>
        <v>https://participa.madrid.org/content/proyecto-orden-se-aprueban-bases-reguladoras-concesion-ayudas-economicas-pago-unico-para</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Ayudas municipios</v>
      </c>
      <c r="C292" s="114" t="str" cm="1">
        <f t="array" ref="C292">IFERROR(INDEX('03.Muestra'!$F$8:$F$42,SMALL(IF("Página Web"='03.Muestra'!$D$8:$D$42,ROW('03.Muestra'!$F$8:$F$42)-MIN(ROW('03.Muestra'!$D$8:$D$42))+1,""),ROW()-284)),"")</f>
        <v>https://participa.madrid.org/content/consulta-publica-sobre-proyecto-se-establecen-las-bases-reguladoras-las-ayudas-municipios</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Derogación órdenes</v>
      </c>
      <c r="C293" s="114" t="str" cm="1">
        <f t="array" ref="C293">IFERROR(INDEX('03.Muestra'!$F$8:$F$42,SMALL(IF("Página Web"='03.Muestra'!$D$8:$D$42,ROW('03.Muestra'!$F$8:$F$42)-MIN(ROW('03.Muestra'!$D$8:$D$42))+1,""),ROW()-284)),"")</f>
        <v>https://participa.madrid.org/content/proyecto-orden-se-derogan-las-ordenes-5591997-5601997-11022003-10851998-6502004-2222014</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Artesanía Alimentaria</v>
      </c>
      <c r="C294" s="114" t="str" cm="1">
        <f t="array" ref="C294">IFERROR(INDEX('03.Muestra'!$F$8:$F$42,SMALL(IF("Página Web"='03.Muestra'!$D$8:$D$42,ROW('03.Muestra'!$F$8:$F$42)-MIN(ROW('03.Muestra'!$D$8:$D$42))+1,""),ROW()-284)),"")</f>
        <v>https://participa.madrid.org/content/proyecto-decreto-sobre-ordenacion-regulacion-artesania-alimentaria-los-alimentos-montana</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Grado discapacidad</v>
      </c>
      <c r="C295" s="114" t="str" cm="1">
        <f t="array" ref="C295">IFERROR(INDEX('03.Muestra'!$F$8:$F$42,SMALL(IF("Página Web"='03.Muestra'!$D$8:$D$42,ROW('03.Muestra'!$F$8:$F$42)-MIN(ROW('03.Muestra'!$D$8:$D$42))+1,""),ROW()-284)),"")</f>
        <v>https://participa.madrid.org/content/proyecto-orden-se-desarrolla-real-decreto-88822-18-octubre-se-establece-procedimiento-para-0</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Regula desempeño</v>
      </c>
      <c r="C296" s="114" t="str" cm="1">
        <f t="array" ref="C296">IFERROR(INDEX('03.Muestra'!$F$8:$F$42,SMALL(IF("Página Web"='03.Muestra'!$D$8:$D$42,ROW('03.Muestra'!$F$8:$F$42)-MIN(ROW('03.Muestra'!$D$8:$D$42))+1,""),ROW()-284)),"")</f>
        <v>https://participa.madrid.org/content/proyecto-decreto-regula-desempeno-reconocimiento-los-funcionarios-los-cuerpos-catedraticos</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Doctorados</v>
      </c>
      <c r="C297" s="114" t="str" cm="1">
        <f t="array" ref="C297">IFERROR(INDEX('03.Muestra'!$F$8:$F$42,SMALL(IF("Página Web"='03.Muestra'!$D$8:$D$42,ROW('03.Muestra'!$F$8:$F$42)-MIN(ROW('03.Muestra'!$D$8:$D$42))+1,""),ROW()-284)),"")</f>
        <v>https://participa.madrid.org/content/proyecto-orden-se-establecen-las-bases-reguladoras-las-ayudas-para-realizacion-doctorados</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Complemento</v>
      </c>
      <c r="C298" s="114" t="str" cm="1">
        <f t="array" ref="C298">IFERROR(INDEX('03.Muestra'!$F$8:$F$42,SMALL(IF("Página Web"='03.Muestra'!$D$8:$D$42,ROW('03.Muestra'!$F$8:$F$42)-MIN(ROW('03.Muestra'!$D$8:$D$42))+1,""),ROW()-284)),"")</f>
        <v>https://participa.madrid.org/content/proyecto-decreto-se-regula-procedimiento-para-seleccion-renovacion-consolidacion-complemento</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Concesión plazas</v>
      </c>
      <c r="C299" s="114" t="str" cm="1">
        <f t="array" ref="C299">IFERROR(INDEX('03.Muestra'!$F$8:$F$42,SMALL(IF("Página Web"='03.Muestra'!$D$8:$D$42,ROW('03.Muestra'!$F$8:$F$42)-MIN(ROW('03.Muestra'!$D$8:$D$42))+1,""),ROW()-284)),"")</f>
        <v>https://participa.madrid.org/content/proyecto-orden-consejeria-familia-juventud-politica-social-se-regula-concesion-plazas-los-0</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Áridos reciclados</v>
      </c>
      <c r="C300" s="114" t="str" cm="1">
        <f t="array" ref="C300">IFERROR(INDEX('03.Muestra'!$F$8:$F$42,SMALL(IF("Página Web"='03.Muestra'!$D$8:$D$42,ROW('03.Muestra'!$F$8:$F$42)-MIN(ROW('03.Muestra'!$D$8:$D$42))+1,""),ROW()-284)),"")</f>
        <v>https://participa.madrid.org/content/proyecto-orden-se-regula-los-requisitos-utilizacion-aridos-reciclados-procedentes</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ref="D302:D319" si="15">IF(AND(B302&lt;&gt;"",C302&lt;&gt;""),"N/T","")</f>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Home</v>
      </c>
      <c r="C323" s="114" t="str" cm="1">
        <f t="array" ref="C323">IFERROR(INDEX('03.Muestra'!$F$8:$F$42,SMALL(IF("Página Web"='03.Muestra'!$D$8:$D$42,ROW('03.Muestra'!$F$8:$F$42)-MIN(ROW('03.Muestra'!$D$8:$D$42))+1,""),ROW()-322)),"")</f>
        <v>https://participa.madrid.org/</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Grupos parlamentarios</v>
      </c>
      <c r="C324" s="114" t="str" cm="1">
        <f t="array" ref="C324">IFERROR(INDEX('03.Muestra'!$F$8:$F$42,SMALL(IF("Página Web"='03.Muestra'!$D$8:$D$42,ROW('03.Muestra'!$F$8:$F$42)-MIN(ROW('03.Muestra'!$D$8:$D$42))+1,""),ROW()-322)),"")</f>
        <v>https://participa.madrid.org/grupos-parlamentarios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Participación ciudadana</v>
      </c>
      <c r="C325" s="114" t="str" cm="1">
        <f t="array" ref="C325">IFERROR(INDEX('03.Muestra'!$F$8:$F$42,SMALL(IF("Página Web"='03.Muestra'!$D$8:$D$42,ROW('03.Muestra'!$F$8:$F$42)-MIN(ROW('03.Muestra'!$D$8:$D$42))+1,""),ROW()-322)),"")</f>
        <v>https://participa.madrid.org/participacion-ciudadana</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Condiciones de uso</v>
      </c>
      <c r="C326" s="114" t="str" cm="1">
        <f t="array" ref="C326">IFERROR(INDEX('03.Muestra'!$F$8:$F$42,SMALL(IF("Página Web"='03.Muestra'!$D$8:$D$42,ROW('03.Muestra'!$F$8:$F$42)-MIN(ROW('03.Muestra'!$D$8:$D$42))+1,""),ROW()-322)),"")</f>
        <v>https://participa.madrid.org/condiciones-uso</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Aviso legal</v>
      </c>
      <c r="C327" s="114" t="str" cm="1">
        <f t="array" ref="C327">IFERROR(INDEX('03.Muestra'!$F$8:$F$42,SMALL(IF("Página Web"='03.Muestra'!$D$8:$D$42,ROW('03.Muestra'!$F$8:$F$42)-MIN(ROW('03.Muestra'!$D$8:$D$42))+1,""),ROW()-322)),"")</f>
        <v>https://participa.madrid.org/aviso-legal-privacidad</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Acuerdo consejo</v>
      </c>
      <c r="C328" s="114" t="str" cm="1">
        <f t="array" ref="C328">IFERROR(INDEX('03.Muestra'!$F$8:$F$42,SMALL(IF("Página Web"='03.Muestra'!$D$8:$D$42,ROW('03.Muestra'!$F$8:$F$42)-MIN(ROW('03.Muestra'!$D$8:$D$42))+1,""),ROW()-322)),"")</f>
        <v>https://participa.madrid.org/content/proyecto-acuerdo-consejo-gobierno-se-aprueban-las-normas-reguladoras-se-establece</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Ayudas económicas</v>
      </c>
      <c r="C329" s="114" t="str" cm="1">
        <f t="array" ref="C329">IFERROR(INDEX('03.Muestra'!$F$8:$F$42,SMALL(IF("Página Web"='03.Muestra'!$D$8:$D$42,ROW('03.Muestra'!$F$8:$F$42)-MIN(ROW('03.Muestra'!$D$8:$D$42))+1,""),ROW()-322)),"")</f>
        <v>https://participa.madrid.org/content/proyecto-orden-se-aprueban-bases-reguladoras-concesion-ayudas-economicas-pago-unico-para</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Ayudas municipios</v>
      </c>
      <c r="C330" s="114" t="str" cm="1">
        <f t="array" ref="C330">IFERROR(INDEX('03.Muestra'!$F$8:$F$42,SMALL(IF("Página Web"='03.Muestra'!$D$8:$D$42,ROW('03.Muestra'!$F$8:$F$42)-MIN(ROW('03.Muestra'!$D$8:$D$42))+1,""),ROW()-322)),"")</f>
        <v>https://participa.madrid.org/content/consulta-publica-sobre-proyecto-se-establecen-las-bases-reguladoras-las-ayudas-municipios</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Derogación órdenes</v>
      </c>
      <c r="C331" s="114" t="str" cm="1">
        <f t="array" ref="C331">IFERROR(INDEX('03.Muestra'!$F$8:$F$42,SMALL(IF("Página Web"='03.Muestra'!$D$8:$D$42,ROW('03.Muestra'!$F$8:$F$42)-MIN(ROW('03.Muestra'!$D$8:$D$42))+1,""),ROW()-322)),"")</f>
        <v>https://participa.madrid.org/content/proyecto-orden-se-derogan-las-ordenes-5591997-5601997-11022003-10851998-6502004-2222014</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Artesanía Alimentaria</v>
      </c>
      <c r="C332" s="114" t="str" cm="1">
        <f t="array" ref="C332">IFERROR(INDEX('03.Muestra'!$F$8:$F$42,SMALL(IF("Página Web"='03.Muestra'!$D$8:$D$42,ROW('03.Muestra'!$F$8:$F$42)-MIN(ROW('03.Muestra'!$D$8:$D$42))+1,""),ROW()-322)),"")</f>
        <v>https://participa.madrid.org/content/proyecto-decreto-sobre-ordenacion-regulacion-artesania-alimentaria-los-alimentos-montana</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Grado discapacidad</v>
      </c>
      <c r="C333" s="114" t="str" cm="1">
        <f t="array" ref="C333">IFERROR(INDEX('03.Muestra'!$F$8:$F$42,SMALL(IF("Página Web"='03.Muestra'!$D$8:$D$42,ROW('03.Muestra'!$F$8:$F$42)-MIN(ROW('03.Muestra'!$D$8:$D$42))+1,""),ROW()-322)),"")</f>
        <v>https://participa.madrid.org/content/proyecto-orden-se-desarrolla-real-decreto-88822-18-octubre-se-establece-procedimiento-para-0</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Regula desempeño</v>
      </c>
      <c r="C334" s="114" t="str" cm="1">
        <f t="array" ref="C334">IFERROR(INDEX('03.Muestra'!$F$8:$F$42,SMALL(IF("Página Web"='03.Muestra'!$D$8:$D$42,ROW('03.Muestra'!$F$8:$F$42)-MIN(ROW('03.Muestra'!$D$8:$D$42))+1,""),ROW()-322)),"")</f>
        <v>https://participa.madrid.org/content/proyecto-decreto-regula-desempeno-reconocimiento-los-funcionarios-los-cuerpos-catedraticos</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Doctorados</v>
      </c>
      <c r="C335" s="114" t="str" cm="1">
        <f t="array" ref="C335">IFERROR(INDEX('03.Muestra'!$F$8:$F$42,SMALL(IF("Página Web"='03.Muestra'!$D$8:$D$42,ROW('03.Muestra'!$F$8:$F$42)-MIN(ROW('03.Muestra'!$D$8:$D$42))+1,""),ROW()-322)),"")</f>
        <v>https://participa.madrid.org/content/proyecto-orden-se-establecen-las-bases-reguladoras-las-ayudas-para-realizacion-doctorados</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Complemento</v>
      </c>
      <c r="C336" s="114" t="str" cm="1">
        <f t="array" ref="C336">IFERROR(INDEX('03.Muestra'!$F$8:$F$42,SMALL(IF("Página Web"='03.Muestra'!$D$8:$D$42,ROW('03.Muestra'!$F$8:$F$42)-MIN(ROW('03.Muestra'!$D$8:$D$42))+1,""),ROW()-322)),"")</f>
        <v>https://participa.madrid.org/content/proyecto-decreto-se-regula-procedimiento-para-seleccion-renovacion-consolidacion-complemento</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Concesión plazas</v>
      </c>
      <c r="C337" s="114" t="str" cm="1">
        <f t="array" ref="C337">IFERROR(INDEX('03.Muestra'!$F$8:$F$42,SMALL(IF("Página Web"='03.Muestra'!$D$8:$D$42,ROW('03.Muestra'!$F$8:$F$42)-MIN(ROW('03.Muestra'!$D$8:$D$42))+1,""),ROW()-322)),"")</f>
        <v>https://participa.madrid.org/content/proyecto-orden-consejeria-familia-juventud-politica-social-se-regula-concesion-plazas-los-0</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Áridos reciclados</v>
      </c>
      <c r="C338" s="114" t="str" cm="1">
        <f t="array" ref="C338">IFERROR(INDEX('03.Muestra'!$F$8:$F$42,SMALL(IF("Página Web"='03.Muestra'!$D$8:$D$42,ROW('03.Muestra'!$F$8:$F$42)-MIN(ROW('03.Muestra'!$D$8:$D$42))+1,""),ROW()-322)),"")</f>
        <v>https://participa.madrid.org/content/proyecto-orden-se-regula-los-requisitos-utilizacion-aridos-reciclados-procedentes</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ref="D340:D357" si="17">IF(AND(B340&lt;&gt;"",C340&lt;&gt;""),"N/T","")</f>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Home</v>
      </c>
      <c r="C361" s="114" t="str" cm="1">
        <f t="array" ref="C361">IFERROR(INDEX('03.Muestra'!$F$8:$F$42,SMALL(IF("Página Web"='03.Muestra'!$D$8:$D$42,ROW('03.Muestra'!$F$8:$F$42)-MIN(ROW('03.Muestra'!$D$8:$D$42))+1,""),ROW()-360)),"")</f>
        <v>https://participa.madrid.org/</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Grupos parlamentarios</v>
      </c>
      <c r="C362" s="114" t="str" cm="1">
        <f t="array" ref="C362">IFERROR(INDEX('03.Muestra'!$F$8:$F$42,SMALL(IF("Página Web"='03.Muestra'!$D$8:$D$42,ROW('03.Muestra'!$F$8:$F$42)-MIN(ROW('03.Muestra'!$D$8:$D$42))+1,""),ROW()-360)),"")</f>
        <v>https://participa.madrid.org/grupos-parlamentarios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Participación ciudadana</v>
      </c>
      <c r="C363" s="114" t="str" cm="1">
        <f t="array" ref="C363">IFERROR(INDEX('03.Muestra'!$F$8:$F$42,SMALL(IF("Página Web"='03.Muestra'!$D$8:$D$42,ROW('03.Muestra'!$F$8:$F$42)-MIN(ROW('03.Muestra'!$D$8:$D$42))+1,""),ROW()-360)),"")</f>
        <v>https://participa.madrid.org/participacion-ciudadana</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Condiciones de uso</v>
      </c>
      <c r="C364" s="114" t="str" cm="1">
        <f t="array" ref="C364">IFERROR(INDEX('03.Muestra'!$F$8:$F$42,SMALL(IF("Página Web"='03.Muestra'!$D$8:$D$42,ROW('03.Muestra'!$F$8:$F$42)-MIN(ROW('03.Muestra'!$D$8:$D$42))+1,""),ROW()-360)),"")</f>
        <v>https://participa.madrid.org/condiciones-uso</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Aviso legal</v>
      </c>
      <c r="C365" s="114" t="str" cm="1">
        <f t="array" ref="C365">IFERROR(INDEX('03.Muestra'!$F$8:$F$42,SMALL(IF("Página Web"='03.Muestra'!$D$8:$D$42,ROW('03.Muestra'!$F$8:$F$42)-MIN(ROW('03.Muestra'!$D$8:$D$42))+1,""),ROW()-360)),"")</f>
        <v>https://participa.madrid.org/aviso-legal-privacidad</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Acuerdo consejo</v>
      </c>
      <c r="C366" s="114" t="str" cm="1">
        <f t="array" ref="C366">IFERROR(INDEX('03.Muestra'!$F$8:$F$42,SMALL(IF("Página Web"='03.Muestra'!$D$8:$D$42,ROW('03.Muestra'!$F$8:$F$42)-MIN(ROW('03.Muestra'!$D$8:$D$42))+1,""),ROW()-360)),"")</f>
        <v>https://participa.madrid.org/content/proyecto-acuerdo-consejo-gobierno-se-aprueban-las-normas-reguladoras-se-establece</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Ayudas económicas</v>
      </c>
      <c r="C367" s="114" t="str" cm="1">
        <f t="array" ref="C367">IFERROR(INDEX('03.Muestra'!$F$8:$F$42,SMALL(IF("Página Web"='03.Muestra'!$D$8:$D$42,ROW('03.Muestra'!$F$8:$F$42)-MIN(ROW('03.Muestra'!$D$8:$D$42))+1,""),ROW()-360)),"")</f>
        <v>https://participa.madrid.org/content/proyecto-orden-se-aprueban-bases-reguladoras-concesion-ayudas-economicas-pago-unico-para</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Ayudas municipios</v>
      </c>
      <c r="C368" s="114" t="str" cm="1">
        <f t="array" ref="C368">IFERROR(INDEX('03.Muestra'!$F$8:$F$42,SMALL(IF("Página Web"='03.Muestra'!$D$8:$D$42,ROW('03.Muestra'!$F$8:$F$42)-MIN(ROW('03.Muestra'!$D$8:$D$42))+1,""),ROW()-360)),"")</f>
        <v>https://participa.madrid.org/content/consulta-publica-sobre-proyecto-se-establecen-las-bases-reguladoras-las-ayudas-municipios</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Derogación órdenes</v>
      </c>
      <c r="C369" s="114" t="str" cm="1">
        <f t="array" ref="C369">IFERROR(INDEX('03.Muestra'!$F$8:$F$42,SMALL(IF("Página Web"='03.Muestra'!$D$8:$D$42,ROW('03.Muestra'!$F$8:$F$42)-MIN(ROW('03.Muestra'!$D$8:$D$42))+1,""),ROW()-360)),"")</f>
        <v>https://participa.madrid.org/content/proyecto-orden-se-derogan-las-ordenes-5591997-5601997-11022003-10851998-6502004-2222014</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Artesanía Alimentaria</v>
      </c>
      <c r="C370" s="114" t="str" cm="1">
        <f t="array" ref="C370">IFERROR(INDEX('03.Muestra'!$F$8:$F$42,SMALL(IF("Página Web"='03.Muestra'!$D$8:$D$42,ROW('03.Muestra'!$F$8:$F$42)-MIN(ROW('03.Muestra'!$D$8:$D$42))+1,""),ROW()-360)),"")</f>
        <v>https://participa.madrid.org/content/proyecto-decreto-sobre-ordenacion-regulacion-artesania-alimentaria-los-alimentos-montana</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Grado discapacidad</v>
      </c>
      <c r="C371" s="114" t="str" cm="1">
        <f t="array" ref="C371">IFERROR(INDEX('03.Muestra'!$F$8:$F$42,SMALL(IF("Página Web"='03.Muestra'!$D$8:$D$42,ROW('03.Muestra'!$F$8:$F$42)-MIN(ROW('03.Muestra'!$D$8:$D$42))+1,""),ROW()-360)),"")</f>
        <v>https://participa.madrid.org/content/proyecto-orden-se-desarrolla-real-decreto-88822-18-octubre-se-establece-procedimiento-para-0</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Regula desempeño</v>
      </c>
      <c r="C372" s="114" t="str" cm="1">
        <f t="array" ref="C372">IFERROR(INDEX('03.Muestra'!$F$8:$F$42,SMALL(IF("Página Web"='03.Muestra'!$D$8:$D$42,ROW('03.Muestra'!$F$8:$F$42)-MIN(ROW('03.Muestra'!$D$8:$D$42))+1,""),ROW()-360)),"")</f>
        <v>https://participa.madrid.org/content/proyecto-decreto-regula-desempeno-reconocimiento-los-funcionarios-los-cuerpos-catedraticos</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Doctorados</v>
      </c>
      <c r="C373" s="114" t="str" cm="1">
        <f t="array" ref="C373">IFERROR(INDEX('03.Muestra'!$F$8:$F$42,SMALL(IF("Página Web"='03.Muestra'!$D$8:$D$42,ROW('03.Muestra'!$F$8:$F$42)-MIN(ROW('03.Muestra'!$D$8:$D$42))+1,""),ROW()-360)),"")</f>
        <v>https://participa.madrid.org/content/proyecto-orden-se-establecen-las-bases-reguladoras-las-ayudas-para-realizacion-doctorados</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Complemento</v>
      </c>
      <c r="C374" s="114" t="str" cm="1">
        <f t="array" ref="C374">IFERROR(INDEX('03.Muestra'!$F$8:$F$42,SMALL(IF("Página Web"='03.Muestra'!$D$8:$D$42,ROW('03.Muestra'!$F$8:$F$42)-MIN(ROW('03.Muestra'!$D$8:$D$42))+1,""),ROW()-360)),"")</f>
        <v>https://participa.madrid.org/content/proyecto-decreto-se-regula-procedimiento-para-seleccion-renovacion-consolidacion-complemento</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Concesión plazas</v>
      </c>
      <c r="C375" s="114" t="str" cm="1">
        <f t="array" ref="C375">IFERROR(INDEX('03.Muestra'!$F$8:$F$42,SMALL(IF("Página Web"='03.Muestra'!$D$8:$D$42,ROW('03.Muestra'!$F$8:$F$42)-MIN(ROW('03.Muestra'!$D$8:$D$42))+1,""),ROW()-360)),"")</f>
        <v>https://participa.madrid.org/content/proyecto-orden-consejeria-familia-juventud-politica-social-se-regula-concesion-plazas-los-0</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Áridos reciclados</v>
      </c>
      <c r="C376" s="114" t="str" cm="1">
        <f t="array" ref="C376">IFERROR(INDEX('03.Muestra'!$F$8:$F$42,SMALL(IF("Página Web"='03.Muestra'!$D$8:$D$42,ROW('03.Muestra'!$F$8:$F$42)-MIN(ROW('03.Muestra'!$D$8:$D$42))+1,""),ROW()-360)),"")</f>
        <v>https://participa.madrid.org/content/proyecto-orden-se-regula-los-requisitos-utilizacion-aridos-reciclados-procedentes</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ref="D378:D395" si="19">IF(AND(B378&lt;&gt;"",C378&lt;&gt;""),"N/T","")</f>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Home</v>
      </c>
      <c r="C399" s="114" t="str" cm="1">
        <f t="array" ref="C399">IFERROR(INDEX('03.Muestra'!$F$8:$F$42,SMALL(IF("Página Web"='03.Muestra'!$D$8:$D$42,ROW('03.Muestra'!$F$8:$F$42)-MIN(ROW('03.Muestra'!$D$8:$D$42))+1,""),ROW()-398)),"")</f>
        <v>https://participa.madrid.org/</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Grupos parlamentarios</v>
      </c>
      <c r="C400" s="114" t="str" cm="1">
        <f t="array" ref="C400">IFERROR(INDEX('03.Muestra'!$F$8:$F$42,SMALL(IF("Página Web"='03.Muestra'!$D$8:$D$42,ROW('03.Muestra'!$F$8:$F$42)-MIN(ROW('03.Muestra'!$D$8:$D$42))+1,""),ROW()-398)),"")</f>
        <v>https://participa.madrid.org/grupos-parlamentarios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16</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Participación ciudadana</v>
      </c>
      <c r="C401" s="114" t="str" cm="1">
        <f t="array" ref="C401">IFERROR(INDEX('03.Muestra'!$F$8:$F$42,SMALL(IF("Página Web"='03.Muestra'!$D$8:$D$42,ROW('03.Muestra'!$F$8:$F$42)-MIN(ROW('03.Muestra'!$D$8:$D$42))+1,""),ROW()-398)),"")</f>
        <v>https://participa.madrid.org/participacion-ciudadana</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Condiciones de uso</v>
      </c>
      <c r="C402" s="114" t="str" cm="1">
        <f t="array" ref="C402">IFERROR(INDEX('03.Muestra'!$F$8:$F$42,SMALL(IF("Página Web"='03.Muestra'!$D$8:$D$42,ROW('03.Muestra'!$F$8:$F$42)-MIN(ROW('03.Muestra'!$D$8:$D$42))+1,""),ROW()-398)),"")</f>
        <v>https://participa.madrid.org/condiciones-uso</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Aviso legal</v>
      </c>
      <c r="C403" s="114" t="str" cm="1">
        <f t="array" ref="C403">IFERROR(INDEX('03.Muestra'!$F$8:$F$42,SMALL(IF("Página Web"='03.Muestra'!$D$8:$D$42,ROW('03.Muestra'!$F$8:$F$42)-MIN(ROW('03.Muestra'!$D$8:$D$42))+1,""),ROW()-398)),"")</f>
        <v>https://participa.madrid.org/aviso-legal-privacidad</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Acuerdo consejo</v>
      </c>
      <c r="C404" s="114" t="str" cm="1">
        <f t="array" ref="C404">IFERROR(INDEX('03.Muestra'!$F$8:$F$42,SMALL(IF("Página Web"='03.Muestra'!$D$8:$D$42,ROW('03.Muestra'!$F$8:$F$42)-MIN(ROW('03.Muestra'!$D$8:$D$42))+1,""),ROW()-398)),"")</f>
        <v>https://participa.madrid.org/content/proyecto-acuerdo-consejo-gobierno-se-aprueban-las-normas-reguladoras-se-establece</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Ayudas económicas</v>
      </c>
      <c r="C405" s="114" t="str" cm="1">
        <f t="array" ref="C405">IFERROR(INDEX('03.Muestra'!$F$8:$F$42,SMALL(IF("Página Web"='03.Muestra'!$D$8:$D$42,ROW('03.Muestra'!$F$8:$F$42)-MIN(ROW('03.Muestra'!$D$8:$D$42))+1,""),ROW()-398)),"")</f>
        <v>https://participa.madrid.org/content/proyecto-orden-se-aprueban-bases-reguladoras-concesion-ayudas-economicas-pago-unico-para</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Ayudas municipios</v>
      </c>
      <c r="C406" s="114" t="str" cm="1">
        <f t="array" ref="C406">IFERROR(INDEX('03.Muestra'!$F$8:$F$42,SMALL(IF("Página Web"='03.Muestra'!$D$8:$D$42,ROW('03.Muestra'!$F$8:$F$42)-MIN(ROW('03.Muestra'!$D$8:$D$42))+1,""),ROW()-398)),"")</f>
        <v>https://participa.madrid.org/content/consulta-publica-sobre-proyecto-se-establecen-las-bases-reguladoras-las-ayudas-municipios</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Derogación órdenes</v>
      </c>
      <c r="C407" s="114" t="str" cm="1">
        <f t="array" ref="C407">IFERROR(INDEX('03.Muestra'!$F$8:$F$42,SMALL(IF("Página Web"='03.Muestra'!$D$8:$D$42,ROW('03.Muestra'!$F$8:$F$42)-MIN(ROW('03.Muestra'!$D$8:$D$42))+1,""),ROW()-398)),"")</f>
        <v>https://participa.madrid.org/content/proyecto-orden-se-derogan-las-ordenes-5591997-5601997-11022003-10851998-6502004-2222014</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Artesanía Alimentaria</v>
      </c>
      <c r="C408" s="114" t="str" cm="1">
        <f t="array" ref="C408">IFERROR(INDEX('03.Muestra'!$F$8:$F$42,SMALL(IF("Página Web"='03.Muestra'!$D$8:$D$42,ROW('03.Muestra'!$F$8:$F$42)-MIN(ROW('03.Muestra'!$D$8:$D$42))+1,""),ROW()-398)),"")</f>
        <v>https://participa.madrid.org/content/proyecto-decreto-sobre-ordenacion-regulacion-artesania-alimentaria-los-alimentos-montana</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Grado discapacidad</v>
      </c>
      <c r="C409" s="114" t="str" cm="1">
        <f t="array" ref="C409">IFERROR(INDEX('03.Muestra'!$F$8:$F$42,SMALL(IF("Página Web"='03.Muestra'!$D$8:$D$42,ROW('03.Muestra'!$F$8:$F$42)-MIN(ROW('03.Muestra'!$D$8:$D$42))+1,""),ROW()-398)),"")</f>
        <v>https://participa.madrid.org/content/proyecto-orden-se-desarrolla-real-decreto-88822-18-octubre-se-establece-procedimiento-para-0</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Regula desempeño</v>
      </c>
      <c r="C410" s="114" t="str" cm="1">
        <f t="array" ref="C410">IFERROR(INDEX('03.Muestra'!$F$8:$F$42,SMALL(IF("Página Web"='03.Muestra'!$D$8:$D$42,ROW('03.Muestra'!$F$8:$F$42)-MIN(ROW('03.Muestra'!$D$8:$D$42))+1,""),ROW()-398)),"")</f>
        <v>https://participa.madrid.org/content/proyecto-decreto-regula-desempeno-reconocimiento-los-funcionarios-los-cuerpos-catedraticos</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Doctorados</v>
      </c>
      <c r="C411" s="114" t="str" cm="1">
        <f t="array" ref="C411">IFERROR(INDEX('03.Muestra'!$F$8:$F$42,SMALL(IF("Página Web"='03.Muestra'!$D$8:$D$42,ROW('03.Muestra'!$F$8:$F$42)-MIN(ROW('03.Muestra'!$D$8:$D$42))+1,""),ROW()-398)),"")</f>
        <v>https://participa.madrid.org/content/proyecto-orden-se-establecen-las-bases-reguladoras-las-ayudas-para-realizacion-doctorados</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Complemento</v>
      </c>
      <c r="C412" s="114" t="str" cm="1">
        <f t="array" ref="C412">IFERROR(INDEX('03.Muestra'!$F$8:$F$42,SMALL(IF("Página Web"='03.Muestra'!$D$8:$D$42,ROW('03.Muestra'!$F$8:$F$42)-MIN(ROW('03.Muestra'!$D$8:$D$42))+1,""),ROW()-398)),"")</f>
        <v>https://participa.madrid.org/content/proyecto-decreto-se-regula-procedimiento-para-seleccion-renovacion-consolidacion-complemento</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Concesión plazas</v>
      </c>
      <c r="C413" s="114" t="str" cm="1">
        <f t="array" ref="C413">IFERROR(INDEX('03.Muestra'!$F$8:$F$42,SMALL(IF("Página Web"='03.Muestra'!$D$8:$D$42,ROW('03.Muestra'!$F$8:$F$42)-MIN(ROW('03.Muestra'!$D$8:$D$42))+1,""),ROW()-398)),"")</f>
        <v>https://participa.madrid.org/content/proyecto-orden-consejeria-familia-juventud-politica-social-se-regula-concesion-plazas-los-0</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Áridos reciclados</v>
      </c>
      <c r="C414" s="114" t="str" cm="1">
        <f t="array" ref="C414">IFERROR(INDEX('03.Muestra'!$F$8:$F$42,SMALL(IF("Página Web"='03.Muestra'!$D$8:$D$42,ROW('03.Muestra'!$F$8:$F$42)-MIN(ROW('03.Muestra'!$D$8:$D$42))+1,""),ROW()-398)),"")</f>
        <v>https://participa.madrid.org/content/proyecto-orden-se-regula-los-requisitos-utilizacion-aridos-reciclados-procedentes</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ref="D416:D433" si="21">IF(AND(B416&lt;&gt;"",C416&lt;&gt;""),"N/T","")</f>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Home</v>
      </c>
      <c r="C437" s="114" t="str" cm="1">
        <f t="array" ref="C437">IFERROR(INDEX('03.Muestra'!$F$8:$F$42,SMALL(IF("Página Web"='03.Muestra'!$D$8:$D$42,ROW('03.Muestra'!$F$8:$F$42)-MIN(ROW('03.Muestra'!$D$8:$D$42))+1,""),ROW()-436)),"")</f>
        <v>https://participa.madrid.org/</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Grupos parlamentarios</v>
      </c>
      <c r="C438" s="114" t="str" cm="1">
        <f t="array" ref="C438">IFERROR(INDEX('03.Muestra'!$F$8:$F$42,SMALL(IF("Página Web"='03.Muestra'!$D$8:$D$42,ROW('03.Muestra'!$F$8:$F$42)-MIN(ROW('03.Muestra'!$D$8:$D$42))+1,""),ROW()-436)),"")</f>
        <v>https://participa.madrid.org/grupos-parlamentarios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Participación ciudadana</v>
      </c>
      <c r="C439" s="114" t="str" cm="1">
        <f t="array" ref="C439">IFERROR(INDEX('03.Muestra'!$F$8:$F$42,SMALL(IF("Página Web"='03.Muestra'!$D$8:$D$42,ROW('03.Muestra'!$F$8:$F$42)-MIN(ROW('03.Muestra'!$D$8:$D$42))+1,""),ROW()-436)),"")</f>
        <v>https://participa.madrid.org/participacion-ciudadana</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Condiciones de uso</v>
      </c>
      <c r="C440" s="114" t="str" cm="1">
        <f t="array" ref="C440">IFERROR(INDEX('03.Muestra'!$F$8:$F$42,SMALL(IF("Página Web"='03.Muestra'!$D$8:$D$42,ROW('03.Muestra'!$F$8:$F$42)-MIN(ROW('03.Muestra'!$D$8:$D$42))+1,""),ROW()-436)),"")</f>
        <v>https://participa.madrid.org/condiciones-uso</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Aviso legal</v>
      </c>
      <c r="C441" s="114" t="str" cm="1">
        <f t="array" ref="C441">IFERROR(INDEX('03.Muestra'!$F$8:$F$42,SMALL(IF("Página Web"='03.Muestra'!$D$8:$D$42,ROW('03.Muestra'!$F$8:$F$42)-MIN(ROW('03.Muestra'!$D$8:$D$42))+1,""),ROW()-436)),"")</f>
        <v>https://participa.madrid.org/aviso-legal-privacidad</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Acuerdo consejo</v>
      </c>
      <c r="C442" s="114" t="str" cm="1">
        <f t="array" ref="C442">IFERROR(INDEX('03.Muestra'!$F$8:$F$42,SMALL(IF("Página Web"='03.Muestra'!$D$8:$D$42,ROW('03.Muestra'!$F$8:$F$42)-MIN(ROW('03.Muestra'!$D$8:$D$42))+1,""),ROW()-436)),"")</f>
        <v>https://participa.madrid.org/content/proyecto-acuerdo-consejo-gobierno-se-aprueban-las-normas-reguladoras-se-establece</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Ayudas económicas</v>
      </c>
      <c r="C443" s="114" t="str" cm="1">
        <f t="array" ref="C443">IFERROR(INDEX('03.Muestra'!$F$8:$F$42,SMALL(IF("Página Web"='03.Muestra'!$D$8:$D$42,ROW('03.Muestra'!$F$8:$F$42)-MIN(ROW('03.Muestra'!$D$8:$D$42))+1,""),ROW()-436)),"")</f>
        <v>https://participa.madrid.org/content/proyecto-orden-se-aprueban-bases-reguladoras-concesion-ayudas-economicas-pago-unico-para</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Ayudas municipios</v>
      </c>
      <c r="C444" s="114" t="str" cm="1">
        <f t="array" ref="C444">IFERROR(INDEX('03.Muestra'!$F$8:$F$42,SMALL(IF("Página Web"='03.Muestra'!$D$8:$D$42,ROW('03.Muestra'!$F$8:$F$42)-MIN(ROW('03.Muestra'!$D$8:$D$42))+1,""),ROW()-436)),"")</f>
        <v>https://participa.madrid.org/content/consulta-publica-sobre-proyecto-se-establecen-las-bases-reguladoras-las-ayudas-municipios</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Derogación órdenes</v>
      </c>
      <c r="C445" s="114" t="str" cm="1">
        <f t="array" ref="C445">IFERROR(INDEX('03.Muestra'!$F$8:$F$42,SMALL(IF("Página Web"='03.Muestra'!$D$8:$D$42,ROW('03.Muestra'!$F$8:$F$42)-MIN(ROW('03.Muestra'!$D$8:$D$42))+1,""),ROW()-436)),"")</f>
        <v>https://participa.madrid.org/content/proyecto-orden-se-derogan-las-ordenes-5591997-5601997-11022003-10851998-6502004-2222014</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Artesanía Alimentaria</v>
      </c>
      <c r="C446" s="114" t="str" cm="1">
        <f t="array" ref="C446">IFERROR(INDEX('03.Muestra'!$F$8:$F$42,SMALL(IF("Página Web"='03.Muestra'!$D$8:$D$42,ROW('03.Muestra'!$F$8:$F$42)-MIN(ROW('03.Muestra'!$D$8:$D$42))+1,""),ROW()-436)),"")</f>
        <v>https://participa.madrid.org/content/proyecto-decreto-sobre-ordenacion-regulacion-artesania-alimentaria-los-alimentos-montana</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Grado discapacidad</v>
      </c>
      <c r="C447" s="114" t="str" cm="1">
        <f t="array" ref="C447">IFERROR(INDEX('03.Muestra'!$F$8:$F$42,SMALL(IF("Página Web"='03.Muestra'!$D$8:$D$42,ROW('03.Muestra'!$F$8:$F$42)-MIN(ROW('03.Muestra'!$D$8:$D$42))+1,""),ROW()-436)),"")</f>
        <v>https://participa.madrid.org/content/proyecto-orden-se-desarrolla-real-decreto-88822-18-octubre-se-establece-procedimiento-para-0</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Regula desempeño</v>
      </c>
      <c r="C448" s="114" t="str" cm="1">
        <f t="array" ref="C448">IFERROR(INDEX('03.Muestra'!$F$8:$F$42,SMALL(IF("Página Web"='03.Muestra'!$D$8:$D$42,ROW('03.Muestra'!$F$8:$F$42)-MIN(ROW('03.Muestra'!$D$8:$D$42))+1,""),ROW()-436)),"")</f>
        <v>https://participa.madrid.org/content/proyecto-decreto-regula-desempeno-reconocimiento-los-funcionarios-los-cuerpos-catedraticos</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Doctorados</v>
      </c>
      <c r="C449" s="114" t="str" cm="1">
        <f t="array" ref="C449">IFERROR(INDEX('03.Muestra'!$F$8:$F$42,SMALL(IF("Página Web"='03.Muestra'!$D$8:$D$42,ROW('03.Muestra'!$F$8:$F$42)-MIN(ROW('03.Muestra'!$D$8:$D$42))+1,""),ROW()-436)),"")</f>
        <v>https://participa.madrid.org/content/proyecto-orden-se-establecen-las-bases-reguladoras-las-ayudas-para-realizacion-doctorados</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Complemento</v>
      </c>
      <c r="C450" s="114" t="str" cm="1">
        <f t="array" ref="C450">IFERROR(INDEX('03.Muestra'!$F$8:$F$42,SMALL(IF("Página Web"='03.Muestra'!$D$8:$D$42,ROW('03.Muestra'!$F$8:$F$42)-MIN(ROW('03.Muestra'!$D$8:$D$42))+1,""),ROW()-436)),"")</f>
        <v>https://participa.madrid.org/content/proyecto-decreto-se-regula-procedimiento-para-seleccion-renovacion-consolidacion-complemento</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Concesión plazas</v>
      </c>
      <c r="C451" s="114" t="str" cm="1">
        <f t="array" ref="C451">IFERROR(INDEX('03.Muestra'!$F$8:$F$42,SMALL(IF("Página Web"='03.Muestra'!$D$8:$D$42,ROW('03.Muestra'!$F$8:$F$42)-MIN(ROW('03.Muestra'!$D$8:$D$42))+1,""),ROW()-436)),"")</f>
        <v>https://participa.madrid.org/content/proyecto-orden-consejeria-familia-juventud-politica-social-se-regula-concesion-plazas-los-0</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Áridos reciclados</v>
      </c>
      <c r="C452" s="114" t="str" cm="1">
        <f t="array" ref="C452">IFERROR(INDEX('03.Muestra'!$F$8:$F$42,SMALL(IF("Página Web"='03.Muestra'!$D$8:$D$42,ROW('03.Muestra'!$F$8:$F$42)-MIN(ROW('03.Muestra'!$D$8:$D$42))+1,""),ROW()-436)),"")</f>
        <v>https://participa.madrid.org/content/proyecto-orden-se-regula-los-requisitos-utilizacion-aridos-reciclados-procedentes</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ref="D454:D471" si="23">IF(AND(B454&lt;&gt;"",C454&lt;&gt;""),"N/T","")</f>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Home</v>
      </c>
      <c r="C475" s="114" t="str" cm="1">
        <f t="array" ref="C475">IFERROR(INDEX('03.Muestra'!$F$8:$F$42,SMALL(IF("Página Web"='03.Muestra'!$D$8:$D$42,ROW('03.Muestra'!$F$8:$F$42)-MIN(ROW('03.Muestra'!$D$8:$D$42))+1,""),ROW()-474)),"")</f>
        <v>https://participa.madrid.org/</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Grupos parlamentarios</v>
      </c>
      <c r="C476" s="114" t="str" cm="1">
        <f t="array" ref="C476">IFERROR(INDEX('03.Muestra'!$F$8:$F$42,SMALL(IF("Página Web"='03.Muestra'!$D$8:$D$42,ROW('03.Muestra'!$F$8:$F$42)-MIN(ROW('03.Muestra'!$D$8:$D$42))+1,""),ROW()-474)),"")</f>
        <v>https://participa.madrid.org/grupos-parlamentarios</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16</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Participación ciudadana</v>
      </c>
      <c r="C477" s="114" t="str" cm="1">
        <f t="array" ref="C477">IFERROR(INDEX('03.Muestra'!$F$8:$F$42,SMALL(IF("Página Web"='03.Muestra'!$D$8:$D$42,ROW('03.Muestra'!$F$8:$F$42)-MIN(ROW('03.Muestra'!$D$8:$D$42))+1,""),ROW()-474)),"")</f>
        <v>https://participa.madrid.org/participacion-ciudadana</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Condiciones de uso</v>
      </c>
      <c r="C478" s="114" t="str" cm="1">
        <f t="array" ref="C478">IFERROR(INDEX('03.Muestra'!$F$8:$F$42,SMALL(IF("Página Web"='03.Muestra'!$D$8:$D$42,ROW('03.Muestra'!$F$8:$F$42)-MIN(ROW('03.Muestra'!$D$8:$D$42))+1,""),ROW()-474)),"")</f>
        <v>https://participa.madrid.org/condiciones-uso</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Aviso legal</v>
      </c>
      <c r="C479" s="114" t="str" cm="1">
        <f t="array" ref="C479">IFERROR(INDEX('03.Muestra'!$F$8:$F$42,SMALL(IF("Página Web"='03.Muestra'!$D$8:$D$42,ROW('03.Muestra'!$F$8:$F$42)-MIN(ROW('03.Muestra'!$D$8:$D$42))+1,""),ROW()-474)),"")</f>
        <v>https://participa.madrid.org/aviso-legal-privacidad</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Acuerdo consejo</v>
      </c>
      <c r="C480" s="114" t="str" cm="1">
        <f t="array" ref="C480">IFERROR(INDEX('03.Muestra'!$F$8:$F$42,SMALL(IF("Página Web"='03.Muestra'!$D$8:$D$42,ROW('03.Muestra'!$F$8:$F$42)-MIN(ROW('03.Muestra'!$D$8:$D$42))+1,""),ROW()-474)),"")</f>
        <v>https://participa.madrid.org/content/proyecto-acuerdo-consejo-gobierno-se-aprueban-las-normas-reguladoras-se-establece</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Ayudas económicas</v>
      </c>
      <c r="C481" s="114" t="str" cm="1">
        <f t="array" ref="C481">IFERROR(INDEX('03.Muestra'!$F$8:$F$42,SMALL(IF("Página Web"='03.Muestra'!$D$8:$D$42,ROW('03.Muestra'!$F$8:$F$42)-MIN(ROW('03.Muestra'!$D$8:$D$42))+1,""),ROW()-474)),"")</f>
        <v>https://participa.madrid.org/content/proyecto-orden-se-aprueban-bases-reguladoras-concesion-ayudas-economicas-pago-unico-para</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Ayudas municipios</v>
      </c>
      <c r="C482" s="114" t="str" cm="1">
        <f t="array" ref="C482">IFERROR(INDEX('03.Muestra'!$F$8:$F$42,SMALL(IF("Página Web"='03.Muestra'!$D$8:$D$42,ROW('03.Muestra'!$F$8:$F$42)-MIN(ROW('03.Muestra'!$D$8:$D$42))+1,""),ROW()-474)),"")</f>
        <v>https://participa.madrid.org/content/consulta-publica-sobre-proyecto-se-establecen-las-bases-reguladoras-las-ayudas-municipios</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Derogación órdenes</v>
      </c>
      <c r="C483" s="114" t="str" cm="1">
        <f t="array" ref="C483">IFERROR(INDEX('03.Muestra'!$F$8:$F$42,SMALL(IF("Página Web"='03.Muestra'!$D$8:$D$42,ROW('03.Muestra'!$F$8:$F$42)-MIN(ROW('03.Muestra'!$D$8:$D$42))+1,""),ROW()-474)),"")</f>
        <v>https://participa.madrid.org/content/proyecto-orden-se-derogan-las-ordenes-5591997-5601997-11022003-10851998-6502004-2222014</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Artesanía Alimentaria</v>
      </c>
      <c r="C484" s="114" t="str" cm="1">
        <f t="array" ref="C484">IFERROR(INDEX('03.Muestra'!$F$8:$F$42,SMALL(IF("Página Web"='03.Muestra'!$D$8:$D$42,ROW('03.Muestra'!$F$8:$F$42)-MIN(ROW('03.Muestra'!$D$8:$D$42))+1,""),ROW()-474)),"")</f>
        <v>https://participa.madrid.org/content/proyecto-decreto-sobre-ordenacion-regulacion-artesania-alimentaria-los-alimentos-montana</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Grado discapacidad</v>
      </c>
      <c r="C485" s="114" t="str" cm="1">
        <f t="array" ref="C485">IFERROR(INDEX('03.Muestra'!$F$8:$F$42,SMALL(IF("Página Web"='03.Muestra'!$D$8:$D$42,ROW('03.Muestra'!$F$8:$F$42)-MIN(ROW('03.Muestra'!$D$8:$D$42))+1,""),ROW()-474)),"")</f>
        <v>https://participa.madrid.org/content/proyecto-orden-se-desarrolla-real-decreto-88822-18-octubre-se-establece-procedimiento-para-0</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Regula desempeño</v>
      </c>
      <c r="C486" s="114" t="str" cm="1">
        <f t="array" ref="C486">IFERROR(INDEX('03.Muestra'!$F$8:$F$42,SMALL(IF("Página Web"='03.Muestra'!$D$8:$D$42,ROW('03.Muestra'!$F$8:$F$42)-MIN(ROW('03.Muestra'!$D$8:$D$42))+1,""),ROW()-474)),"")</f>
        <v>https://participa.madrid.org/content/proyecto-decreto-regula-desempeno-reconocimiento-los-funcionarios-los-cuerpos-catedraticos</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Doctorados</v>
      </c>
      <c r="C487" s="114" t="str" cm="1">
        <f t="array" ref="C487">IFERROR(INDEX('03.Muestra'!$F$8:$F$42,SMALL(IF("Página Web"='03.Muestra'!$D$8:$D$42,ROW('03.Muestra'!$F$8:$F$42)-MIN(ROW('03.Muestra'!$D$8:$D$42))+1,""),ROW()-474)),"")</f>
        <v>https://participa.madrid.org/content/proyecto-orden-se-establecen-las-bases-reguladoras-las-ayudas-para-realizacion-doctorados</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Complemento</v>
      </c>
      <c r="C488" s="114" t="str" cm="1">
        <f t="array" ref="C488">IFERROR(INDEX('03.Muestra'!$F$8:$F$42,SMALL(IF("Página Web"='03.Muestra'!$D$8:$D$42,ROW('03.Muestra'!$F$8:$F$42)-MIN(ROW('03.Muestra'!$D$8:$D$42))+1,""),ROW()-474)),"")</f>
        <v>https://participa.madrid.org/content/proyecto-decreto-se-regula-procedimiento-para-seleccion-renovacion-consolidacion-complemento</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Concesión plazas</v>
      </c>
      <c r="C489" s="114" t="str" cm="1">
        <f t="array" ref="C489">IFERROR(INDEX('03.Muestra'!$F$8:$F$42,SMALL(IF("Página Web"='03.Muestra'!$D$8:$D$42,ROW('03.Muestra'!$F$8:$F$42)-MIN(ROW('03.Muestra'!$D$8:$D$42))+1,""),ROW()-474)),"")</f>
        <v>https://participa.madrid.org/content/proyecto-orden-consejeria-familia-juventud-politica-social-se-regula-concesion-plazas-los-0</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Áridos reciclados</v>
      </c>
      <c r="C490" s="114" t="str" cm="1">
        <f t="array" ref="C490">IFERROR(INDEX('03.Muestra'!$F$8:$F$42,SMALL(IF("Página Web"='03.Muestra'!$D$8:$D$42,ROW('03.Muestra'!$F$8:$F$42)-MIN(ROW('03.Muestra'!$D$8:$D$42))+1,""),ROW()-474)),"")</f>
        <v>https://participa.madrid.org/content/proyecto-orden-se-regula-los-requisitos-utilizacion-aridos-reciclados-procedentes</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ref="D492:D509" si="25">IF(AND(B492&lt;&gt;"",C492&lt;&gt;""),"N/T","")</f>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Home</v>
      </c>
      <c r="C513" s="114" t="str" cm="1">
        <f t="array" ref="C513">IFERROR(INDEX('03.Muestra'!$F$8:$F$42,SMALL(IF("Página Web"='03.Muestra'!$D$8:$D$42,ROW('03.Muestra'!$F$8:$F$42)-MIN(ROW('03.Muestra'!$D$8:$D$42))+1,""),ROW()-512)),"")</f>
        <v>https://participa.madrid.org/</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Grupos parlamentarios</v>
      </c>
      <c r="C514" s="114" t="str" cm="1">
        <f t="array" ref="C514">IFERROR(INDEX('03.Muestra'!$F$8:$F$42,SMALL(IF("Página Web"='03.Muestra'!$D$8:$D$42,ROW('03.Muestra'!$F$8:$F$42)-MIN(ROW('03.Muestra'!$D$8:$D$42))+1,""),ROW()-512)),"")</f>
        <v>https://participa.madrid.org/grupos-parlamentarios</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16</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Participación ciudadana</v>
      </c>
      <c r="C515" s="114" t="str" cm="1">
        <f t="array" ref="C515">IFERROR(INDEX('03.Muestra'!$F$8:$F$42,SMALL(IF("Página Web"='03.Muestra'!$D$8:$D$42,ROW('03.Muestra'!$F$8:$F$42)-MIN(ROW('03.Muestra'!$D$8:$D$42))+1,""),ROW()-512)),"")</f>
        <v>https://participa.madrid.org/participacion-ciudadana</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Condiciones de uso</v>
      </c>
      <c r="C516" s="114" t="str" cm="1">
        <f t="array" ref="C516">IFERROR(INDEX('03.Muestra'!$F$8:$F$42,SMALL(IF("Página Web"='03.Muestra'!$D$8:$D$42,ROW('03.Muestra'!$F$8:$F$42)-MIN(ROW('03.Muestra'!$D$8:$D$42))+1,""),ROW()-512)),"")</f>
        <v>https://participa.madrid.org/condiciones-uso</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Aviso legal</v>
      </c>
      <c r="C517" s="114" t="str" cm="1">
        <f t="array" ref="C517">IFERROR(INDEX('03.Muestra'!$F$8:$F$42,SMALL(IF("Página Web"='03.Muestra'!$D$8:$D$42,ROW('03.Muestra'!$F$8:$F$42)-MIN(ROW('03.Muestra'!$D$8:$D$42))+1,""),ROW()-512)),"")</f>
        <v>https://participa.madrid.org/aviso-legal-privacidad</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Acuerdo consejo</v>
      </c>
      <c r="C518" s="114" t="str" cm="1">
        <f t="array" ref="C518">IFERROR(INDEX('03.Muestra'!$F$8:$F$42,SMALL(IF("Página Web"='03.Muestra'!$D$8:$D$42,ROW('03.Muestra'!$F$8:$F$42)-MIN(ROW('03.Muestra'!$D$8:$D$42))+1,""),ROW()-512)),"")</f>
        <v>https://participa.madrid.org/content/proyecto-acuerdo-consejo-gobierno-se-aprueban-las-normas-reguladoras-se-establece</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Ayudas económicas</v>
      </c>
      <c r="C519" s="114" t="str" cm="1">
        <f t="array" ref="C519">IFERROR(INDEX('03.Muestra'!$F$8:$F$42,SMALL(IF("Página Web"='03.Muestra'!$D$8:$D$42,ROW('03.Muestra'!$F$8:$F$42)-MIN(ROW('03.Muestra'!$D$8:$D$42))+1,""),ROW()-512)),"")</f>
        <v>https://participa.madrid.org/content/proyecto-orden-se-aprueban-bases-reguladoras-concesion-ayudas-economicas-pago-unico-para</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Ayudas municipios</v>
      </c>
      <c r="C520" s="114" t="str" cm="1">
        <f t="array" ref="C520">IFERROR(INDEX('03.Muestra'!$F$8:$F$42,SMALL(IF("Página Web"='03.Muestra'!$D$8:$D$42,ROW('03.Muestra'!$F$8:$F$42)-MIN(ROW('03.Muestra'!$D$8:$D$42))+1,""),ROW()-512)),"")</f>
        <v>https://participa.madrid.org/content/consulta-publica-sobre-proyecto-se-establecen-las-bases-reguladoras-las-ayudas-municipios</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Derogación órdenes</v>
      </c>
      <c r="C521" s="114" t="str" cm="1">
        <f t="array" ref="C521">IFERROR(INDEX('03.Muestra'!$F$8:$F$42,SMALL(IF("Página Web"='03.Muestra'!$D$8:$D$42,ROW('03.Muestra'!$F$8:$F$42)-MIN(ROW('03.Muestra'!$D$8:$D$42))+1,""),ROW()-512)),"")</f>
        <v>https://participa.madrid.org/content/proyecto-orden-se-derogan-las-ordenes-5591997-5601997-11022003-10851998-6502004-2222014</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Artesanía Alimentaria</v>
      </c>
      <c r="C522" s="114" t="str" cm="1">
        <f t="array" ref="C522">IFERROR(INDEX('03.Muestra'!$F$8:$F$42,SMALL(IF("Página Web"='03.Muestra'!$D$8:$D$42,ROW('03.Muestra'!$F$8:$F$42)-MIN(ROW('03.Muestra'!$D$8:$D$42))+1,""),ROW()-512)),"")</f>
        <v>https://participa.madrid.org/content/proyecto-decreto-sobre-ordenacion-regulacion-artesania-alimentaria-los-alimentos-montana</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Grado discapacidad</v>
      </c>
      <c r="C523" s="114" t="str" cm="1">
        <f t="array" ref="C523">IFERROR(INDEX('03.Muestra'!$F$8:$F$42,SMALL(IF("Página Web"='03.Muestra'!$D$8:$D$42,ROW('03.Muestra'!$F$8:$F$42)-MIN(ROW('03.Muestra'!$D$8:$D$42))+1,""),ROW()-512)),"")</f>
        <v>https://participa.madrid.org/content/proyecto-orden-se-desarrolla-real-decreto-88822-18-octubre-se-establece-procedimiento-para-0</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Regula desempeño</v>
      </c>
      <c r="C524" s="114" t="str" cm="1">
        <f t="array" ref="C524">IFERROR(INDEX('03.Muestra'!$F$8:$F$42,SMALL(IF("Página Web"='03.Muestra'!$D$8:$D$42,ROW('03.Muestra'!$F$8:$F$42)-MIN(ROW('03.Muestra'!$D$8:$D$42))+1,""),ROW()-512)),"")</f>
        <v>https://participa.madrid.org/content/proyecto-decreto-regula-desempeno-reconocimiento-los-funcionarios-los-cuerpos-catedraticos</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Doctorados</v>
      </c>
      <c r="C525" s="114" t="str" cm="1">
        <f t="array" ref="C525">IFERROR(INDEX('03.Muestra'!$F$8:$F$42,SMALL(IF("Página Web"='03.Muestra'!$D$8:$D$42,ROW('03.Muestra'!$F$8:$F$42)-MIN(ROW('03.Muestra'!$D$8:$D$42))+1,""),ROW()-512)),"")</f>
        <v>https://participa.madrid.org/content/proyecto-orden-se-establecen-las-bases-reguladoras-las-ayudas-para-realizacion-doctorados</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Complemento</v>
      </c>
      <c r="C526" s="114" t="str" cm="1">
        <f t="array" ref="C526">IFERROR(INDEX('03.Muestra'!$F$8:$F$42,SMALL(IF("Página Web"='03.Muestra'!$D$8:$D$42,ROW('03.Muestra'!$F$8:$F$42)-MIN(ROW('03.Muestra'!$D$8:$D$42))+1,""),ROW()-512)),"")</f>
        <v>https://participa.madrid.org/content/proyecto-decreto-se-regula-procedimiento-para-seleccion-renovacion-consolidacion-complemento</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Concesión plazas</v>
      </c>
      <c r="C527" s="114" t="str" cm="1">
        <f t="array" ref="C527">IFERROR(INDEX('03.Muestra'!$F$8:$F$42,SMALL(IF("Página Web"='03.Muestra'!$D$8:$D$42,ROW('03.Muestra'!$F$8:$F$42)-MIN(ROW('03.Muestra'!$D$8:$D$42))+1,""),ROW()-512)),"")</f>
        <v>https://participa.madrid.org/content/proyecto-orden-consejeria-familia-juventud-politica-social-se-regula-concesion-plazas-los-0</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Áridos reciclados</v>
      </c>
      <c r="C528" s="114" t="str" cm="1">
        <f t="array" ref="C528">IFERROR(INDEX('03.Muestra'!$F$8:$F$42,SMALL(IF("Página Web"='03.Muestra'!$D$8:$D$42,ROW('03.Muestra'!$F$8:$F$42)-MIN(ROW('03.Muestra'!$D$8:$D$42))+1,""),ROW()-512)),"")</f>
        <v>https://participa.madrid.org/content/proyecto-orden-se-regula-los-requisitos-utilizacion-aridos-reciclados-procedentes</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ref="D530:D547" si="27">IF(AND(B530&lt;&gt;"",C530&lt;&gt;""),"N/T","")</f>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Home</v>
      </c>
      <c r="C551" s="114" t="str" cm="1">
        <f t="array" ref="C551">IFERROR(INDEX('03.Muestra'!$F$8:$F$42,SMALL(IF("Página Web"='03.Muestra'!$D$8:$D$42,ROW('03.Muestra'!$F$8:$F$42)-MIN(ROW('03.Muestra'!$D$8:$D$42))+1,""),ROW()-550)),"")</f>
        <v>https://participa.madrid.org/</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Grupos parlamentarios</v>
      </c>
      <c r="C552" s="114" t="str" cm="1">
        <f t="array" ref="C552">IFERROR(INDEX('03.Muestra'!$F$8:$F$42,SMALL(IF("Página Web"='03.Muestra'!$D$8:$D$42,ROW('03.Muestra'!$F$8:$F$42)-MIN(ROW('03.Muestra'!$D$8:$D$42))+1,""),ROW()-550)),"")</f>
        <v>https://participa.madrid.org/grupos-parlamentarios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Participación ciudadana</v>
      </c>
      <c r="C553" s="114" t="str" cm="1">
        <f t="array" ref="C553">IFERROR(INDEX('03.Muestra'!$F$8:$F$42,SMALL(IF("Página Web"='03.Muestra'!$D$8:$D$42,ROW('03.Muestra'!$F$8:$F$42)-MIN(ROW('03.Muestra'!$D$8:$D$42))+1,""),ROW()-550)),"")</f>
        <v>https://participa.madrid.org/participacion-ciudadana</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Condiciones de uso</v>
      </c>
      <c r="C554" s="114" t="str" cm="1">
        <f t="array" ref="C554">IFERROR(INDEX('03.Muestra'!$F$8:$F$42,SMALL(IF("Página Web"='03.Muestra'!$D$8:$D$42,ROW('03.Muestra'!$F$8:$F$42)-MIN(ROW('03.Muestra'!$D$8:$D$42))+1,""),ROW()-550)),"")</f>
        <v>https://participa.madrid.org/condiciones-uso</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Aviso legal</v>
      </c>
      <c r="C555" s="114" t="str" cm="1">
        <f t="array" ref="C555">IFERROR(INDEX('03.Muestra'!$F$8:$F$42,SMALL(IF("Página Web"='03.Muestra'!$D$8:$D$42,ROW('03.Muestra'!$F$8:$F$42)-MIN(ROW('03.Muestra'!$D$8:$D$42))+1,""),ROW()-550)),"")</f>
        <v>https://participa.madrid.org/aviso-legal-privacidad</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Acuerdo consejo</v>
      </c>
      <c r="C556" s="114" t="str" cm="1">
        <f t="array" ref="C556">IFERROR(INDEX('03.Muestra'!$F$8:$F$42,SMALL(IF("Página Web"='03.Muestra'!$D$8:$D$42,ROW('03.Muestra'!$F$8:$F$42)-MIN(ROW('03.Muestra'!$D$8:$D$42))+1,""),ROW()-550)),"")</f>
        <v>https://participa.madrid.org/content/proyecto-acuerdo-consejo-gobierno-se-aprueban-las-normas-reguladoras-se-establece</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Ayudas económicas</v>
      </c>
      <c r="C557" s="114" t="str" cm="1">
        <f t="array" ref="C557">IFERROR(INDEX('03.Muestra'!$F$8:$F$42,SMALL(IF("Página Web"='03.Muestra'!$D$8:$D$42,ROW('03.Muestra'!$F$8:$F$42)-MIN(ROW('03.Muestra'!$D$8:$D$42))+1,""),ROW()-550)),"")</f>
        <v>https://participa.madrid.org/content/proyecto-orden-se-aprueban-bases-reguladoras-concesion-ayudas-economicas-pago-unico-para</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Ayudas municipios</v>
      </c>
      <c r="C558" s="114" t="str" cm="1">
        <f t="array" ref="C558">IFERROR(INDEX('03.Muestra'!$F$8:$F$42,SMALL(IF("Página Web"='03.Muestra'!$D$8:$D$42,ROW('03.Muestra'!$F$8:$F$42)-MIN(ROW('03.Muestra'!$D$8:$D$42))+1,""),ROW()-550)),"")</f>
        <v>https://participa.madrid.org/content/consulta-publica-sobre-proyecto-se-establecen-las-bases-reguladoras-las-ayudas-municipios</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Derogación órdenes</v>
      </c>
      <c r="C559" s="114" t="str" cm="1">
        <f t="array" ref="C559">IFERROR(INDEX('03.Muestra'!$F$8:$F$42,SMALL(IF("Página Web"='03.Muestra'!$D$8:$D$42,ROW('03.Muestra'!$F$8:$F$42)-MIN(ROW('03.Muestra'!$D$8:$D$42))+1,""),ROW()-550)),"")</f>
        <v>https://participa.madrid.org/content/proyecto-orden-se-derogan-las-ordenes-5591997-5601997-11022003-10851998-6502004-2222014</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Artesanía Alimentaria</v>
      </c>
      <c r="C560" s="114" t="str" cm="1">
        <f t="array" ref="C560">IFERROR(INDEX('03.Muestra'!$F$8:$F$42,SMALL(IF("Página Web"='03.Muestra'!$D$8:$D$42,ROW('03.Muestra'!$F$8:$F$42)-MIN(ROW('03.Muestra'!$D$8:$D$42))+1,""),ROW()-550)),"")</f>
        <v>https://participa.madrid.org/content/proyecto-decreto-sobre-ordenacion-regulacion-artesania-alimentaria-los-alimentos-montana</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Grado discapacidad</v>
      </c>
      <c r="C561" s="114" t="str" cm="1">
        <f t="array" ref="C561">IFERROR(INDEX('03.Muestra'!$F$8:$F$42,SMALL(IF("Página Web"='03.Muestra'!$D$8:$D$42,ROW('03.Muestra'!$F$8:$F$42)-MIN(ROW('03.Muestra'!$D$8:$D$42))+1,""),ROW()-550)),"")</f>
        <v>https://participa.madrid.org/content/proyecto-orden-se-desarrolla-real-decreto-88822-18-octubre-se-establece-procedimiento-para-0</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Regula desempeño</v>
      </c>
      <c r="C562" s="114" t="str" cm="1">
        <f t="array" ref="C562">IFERROR(INDEX('03.Muestra'!$F$8:$F$42,SMALL(IF("Página Web"='03.Muestra'!$D$8:$D$42,ROW('03.Muestra'!$F$8:$F$42)-MIN(ROW('03.Muestra'!$D$8:$D$42))+1,""),ROW()-550)),"")</f>
        <v>https://participa.madrid.org/content/proyecto-decreto-regula-desempeno-reconocimiento-los-funcionarios-los-cuerpos-catedraticos</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Doctorados</v>
      </c>
      <c r="C563" s="114" t="str" cm="1">
        <f t="array" ref="C563">IFERROR(INDEX('03.Muestra'!$F$8:$F$42,SMALL(IF("Página Web"='03.Muestra'!$D$8:$D$42,ROW('03.Muestra'!$F$8:$F$42)-MIN(ROW('03.Muestra'!$D$8:$D$42))+1,""),ROW()-550)),"")</f>
        <v>https://participa.madrid.org/content/proyecto-orden-se-establecen-las-bases-reguladoras-las-ayudas-para-realizacion-doctorados</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Complemento</v>
      </c>
      <c r="C564" s="114" t="str" cm="1">
        <f t="array" ref="C564">IFERROR(INDEX('03.Muestra'!$F$8:$F$42,SMALL(IF("Página Web"='03.Muestra'!$D$8:$D$42,ROW('03.Muestra'!$F$8:$F$42)-MIN(ROW('03.Muestra'!$D$8:$D$42))+1,""),ROW()-550)),"")</f>
        <v>https://participa.madrid.org/content/proyecto-decreto-se-regula-procedimiento-para-seleccion-renovacion-consolidacion-complemento</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Concesión plazas</v>
      </c>
      <c r="C565" s="114" t="str" cm="1">
        <f t="array" ref="C565">IFERROR(INDEX('03.Muestra'!$F$8:$F$42,SMALL(IF("Página Web"='03.Muestra'!$D$8:$D$42,ROW('03.Muestra'!$F$8:$F$42)-MIN(ROW('03.Muestra'!$D$8:$D$42))+1,""),ROW()-550)),"")</f>
        <v>https://participa.madrid.org/content/proyecto-orden-consejeria-familia-juventud-politica-social-se-regula-concesion-plazas-los-0</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Áridos reciclados</v>
      </c>
      <c r="C566" s="114" t="str" cm="1">
        <f t="array" ref="C566">IFERROR(INDEX('03.Muestra'!$F$8:$F$42,SMALL(IF("Página Web"='03.Muestra'!$D$8:$D$42,ROW('03.Muestra'!$F$8:$F$42)-MIN(ROW('03.Muestra'!$D$8:$D$42))+1,""),ROW()-550)),"")</f>
        <v>https://participa.madrid.org/content/proyecto-orden-se-regula-los-requisitos-utilizacion-aridos-reciclados-procedentes</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ref="D568:D585" si="29">IF(AND(B568&lt;&gt;"",C568&lt;&gt;""),"N/T","")</f>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Home</v>
      </c>
      <c r="C589" s="114" t="str" cm="1">
        <f t="array" ref="C589">IFERROR(INDEX('03.Muestra'!$F$8:$F$42,SMALL(IF("Página Web"='03.Muestra'!$D$8:$D$42,ROW('03.Muestra'!$F$8:$F$42)-MIN(ROW('03.Muestra'!$D$8:$D$42))+1,""),ROW()-588)),"")</f>
        <v>https://participa.madrid.org/</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Grupos parlamentarios</v>
      </c>
      <c r="C590" s="114" t="str" cm="1">
        <f t="array" ref="C590">IFERROR(INDEX('03.Muestra'!$F$8:$F$42,SMALL(IF("Página Web"='03.Muestra'!$D$8:$D$42,ROW('03.Muestra'!$F$8:$F$42)-MIN(ROW('03.Muestra'!$D$8:$D$42))+1,""),ROW()-588)),"")</f>
        <v>https://participa.madrid.org/grupos-parlamentarios</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16</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Participación ciudadana</v>
      </c>
      <c r="C591" s="114" t="str" cm="1">
        <f t="array" ref="C591">IFERROR(INDEX('03.Muestra'!$F$8:$F$42,SMALL(IF("Página Web"='03.Muestra'!$D$8:$D$42,ROW('03.Muestra'!$F$8:$F$42)-MIN(ROW('03.Muestra'!$D$8:$D$42))+1,""),ROW()-588)),"")</f>
        <v>https://participa.madrid.org/participacion-ciudadana</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Condiciones de uso</v>
      </c>
      <c r="C592" s="114" t="str" cm="1">
        <f t="array" ref="C592">IFERROR(INDEX('03.Muestra'!$F$8:$F$42,SMALL(IF("Página Web"='03.Muestra'!$D$8:$D$42,ROW('03.Muestra'!$F$8:$F$42)-MIN(ROW('03.Muestra'!$D$8:$D$42))+1,""),ROW()-588)),"")</f>
        <v>https://participa.madrid.org/condiciones-uso</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Aviso legal</v>
      </c>
      <c r="C593" s="114" t="str" cm="1">
        <f t="array" ref="C593">IFERROR(INDEX('03.Muestra'!$F$8:$F$42,SMALL(IF("Página Web"='03.Muestra'!$D$8:$D$42,ROW('03.Muestra'!$F$8:$F$42)-MIN(ROW('03.Muestra'!$D$8:$D$42))+1,""),ROW()-588)),"")</f>
        <v>https://participa.madrid.org/aviso-legal-privacidad</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Acuerdo consejo</v>
      </c>
      <c r="C594" s="114" t="str" cm="1">
        <f t="array" ref="C594">IFERROR(INDEX('03.Muestra'!$F$8:$F$42,SMALL(IF("Página Web"='03.Muestra'!$D$8:$D$42,ROW('03.Muestra'!$F$8:$F$42)-MIN(ROW('03.Muestra'!$D$8:$D$42))+1,""),ROW()-588)),"")</f>
        <v>https://participa.madrid.org/content/proyecto-acuerdo-consejo-gobierno-se-aprueban-las-normas-reguladoras-se-establece</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Ayudas económicas</v>
      </c>
      <c r="C595" s="114" t="str" cm="1">
        <f t="array" ref="C595">IFERROR(INDEX('03.Muestra'!$F$8:$F$42,SMALL(IF("Página Web"='03.Muestra'!$D$8:$D$42,ROW('03.Muestra'!$F$8:$F$42)-MIN(ROW('03.Muestra'!$D$8:$D$42))+1,""),ROW()-588)),"")</f>
        <v>https://participa.madrid.org/content/proyecto-orden-se-aprueban-bases-reguladoras-concesion-ayudas-economicas-pago-unico-para</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Ayudas municipios</v>
      </c>
      <c r="C596" s="114" t="str" cm="1">
        <f t="array" ref="C596">IFERROR(INDEX('03.Muestra'!$F$8:$F$42,SMALL(IF("Página Web"='03.Muestra'!$D$8:$D$42,ROW('03.Muestra'!$F$8:$F$42)-MIN(ROW('03.Muestra'!$D$8:$D$42))+1,""),ROW()-588)),"")</f>
        <v>https://participa.madrid.org/content/consulta-publica-sobre-proyecto-se-establecen-las-bases-reguladoras-las-ayudas-municipios</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Derogación órdenes</v>
      </c>
      <c r="C597" s="114" t="str" cm="1">
        <f t="array" ref="C597">IFERROR(INDEX('03.Muestra'!$F$8:$F$42,SMALL(IF("Página Web"='03.Muestra'!$D$8:$D$42,ROW('03.Muestra'!$F$8:$F$42)-MIN(ROW('03.Muestra'!$D$8:$D$42))+1,""),ROW()-588)),"")</f>
        <v>https://participa.madrid.org/content/proyecto-orden-se-derogan-las-ordenes-5591997-5601997-11022003-10851998-6502004-2222014</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Artesanía Alimentaria</v>
      </c>
      <c r="C598" s="114" t="str" cm="1">
        <f t="array" ref="C598">IFERROR(INDEX('03.Muestra'!$F$8:$F$42,SMALL(IF("Página Web"='03.Muestra'!$D$8:$D$42,ROW('03.Muestra'!$F$8:$F$42)-MIN(ROW('03.Muestra'!$D$8:$D$42))+1,""),ROW()-588)),"")</f>
        <v>https://participa.madrid.org/content/proyecto-decreto-sobre-ordenacion-regulacion-artesania-alimentaria-los-alimentos-montana</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Grado discapacidad</v>
      </c>
      <c r="C599" s="114" t="str" cm="1">
        <f t="array" ref="C599">IFERROR(INDEX('03.Muestra'!$F$8:$F$42,SMALL(IF("Página Web"='03.Muestra'!$D$8:$D$42,ROW('03.Muestra'!$F$8:$F$42)-MIN(ROW('03.Muestra'!$D$8:$D$42))+1,""),ROW()-588)),"")</f>
        <v>https://participa.madrid.org/content/proyecto-orden-se-desarrolla-real-decreto-88822-18-octubre-se-establece-procedimiento-para-0</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Regula desempeño</v>
      </c>
      <c r="C600" s="114" t="str" cm="1">
        <f t="array" ref="C600">IFERROR(INDEX('03.Muestra'!$F$8:$F$42,SMALL(IF("Página Web"='03.Muestra'!$D$8:$D$42,ROW('03.Muestra'!$F$8:$F$42)-MIN(ROW('03.Muestra'!$D$8:$D$42))+1,""),ROW()-588)),"")</f>
        <v>https://participa.madrid.org/content/proyecto-decreto-regula-desempeno-reconocimiento-los-funcionarios-los-cuerpos-catedraticos</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Doctorados</v>
      </c>
      <c r="C601" s="114" t="str" cm="1">
        <f t="array" ref="C601">IFERROR(INDEX('03.Muestra'!$F$8:$F$42,SMALL(IF("Página Web"='03.Muestra'!$D$8:$D$42,ROW('03.Muestra'!$F$8:$F$42)-MIN(ROW('03.Muestra'!$D$8:$D$42))+1,""),ROW()-588)),"")</f>
        <v>https://participa.madrid.org/content/proyecto-orden-se-establecen-las-bases-reguladoras-las-ayudas-para-realizacion-doctorados</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Complemento</v>
      </c>
      <c r="C602" s="114" t="str" cm="1">
        <f t="array" ref="C602">IFERROR(INDEX('03.Muestra'!$F$8:$F$42,SMALL(IF("Página Web"='03.Muestra'!$D$8:$D$42,ROW('03.Muestra'!$F$8:$F$42)-MIN(ROW('03.Muestra'!$D$8:$D$42))+1,""),ROW()-588)),"")</f>
        <v>https://participa.madrid.org/content/proyecto-decreto-se-regula-procedimiento-para-seleccion-renovacion-consolidacion-complemento</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Concesión plazas</v>
      </c>
      <c r="C603" s="114" t="str" cm="1">
        <f t="array" ref="C603">IFERROR(INDEX('03.Muestra'!$F$8:$F$42,SMALL(IF("Página Web"='03.Muestra'!$D$8:$D$42,ROW('03.Muestra'!$F$8:$F$42)-MIN(ROW('03.Muestra'!$D$8:$D$42))+1,""),ROW()-588)),"")</f>
        <v>https://participa.madrid.org/content/proyecto-orden-consejeria-familia-juventud-politica-social-se-regula-concesion-plazas-los-0</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Áridos reciclados</v>
      </c>
      <c r="C604" s="114" t="str" cm="1">
        <f t="array" ref="C604">IFERROR(INDEX('03.Muestra'!$F$8:$F$42,SMALL(IF("Página Web"='03.Muestra'!$D$8:$D$42,ROW('03.Muestra'!$F$8:$F$42)-MIN(ROW('03.Muestra'!$D$8:$D$42))+1,""),ROW()-588)),"")</f>
        <v>https://participa.madrid.org/content/proyecto-orden-se-regula-los-requisitos-utilizacion-aridos-reciclados-procedentes</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ref="D606:D623" si="31">IF(AND(B606&lt;&gt;"",C606&lt;&gt;""),"N/T","")</f>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Home</v>
      </c>
      <c r="C627" s="114" t="str" cm="1">
        <f t="array" ref="C627">IFERROR(INDEX('03.Muestra'!$F$8:$F$42,SMALL(IF("Página Web"='03.Muestra'!$D$8:$D$42,ROW('03.Muestra'!$F$8:$F$42)-MIN(ROW('03.Muestra'!$D$8:$D$42))+1,""),ROW()-626)),"")</f>
        <v>https://participa.madrid.org/</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Grupos parlamentarios</v>
      </c>
      <c r="C628" s="114" t="str" cm="1">
        <f t="array" ref="C628">IFERROR(INDEX('03.Muestra'!$F$8:$F$42,SMALL(IF("Página Web"='03.Muestra'!$D$8:$D$42,ROW('03.Muestra'!$F$8:$F$42)-MIN(ROW('03.Muestra'!$D$8:$D$42))+1,""),ROW()-626)),"")</f>
        <v>https://participa.madrid.org/grupos-parlamentarios</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16</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Participación ciudadana</v>
      </c>
      <c r="C629" s="114" t="str" cm="1">
        <f t="array" ref="C629">IFERROR(INDEX('03.Muestra'!$F$8:$F$42,SMALL(IF("Página Web"='03.Muestra'!$D$8:$D$42,ROW('03.Muestra'!$F$8:$F$42)-MIN(ROW('03.Muestra'!$D$8:$D$42))+1,""),ROW()-626)),"")</f>
        <v>https://participa.madrid.org/participacion-ciudadana</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Condiciones de uso</v>
      </c>
      <c r="C630" s="114" t="str" cm="1">
        <f t="array" ref="C630">IFERROR(INDEX('03.Muestra'!$F$8:$F$42,SMALL(IF("Página Web"='03.Muestra'!$D$8:$D$42,ROW('03.Muestra'!$F$8:$F$42)-MIN(ROW('03.Muestra'!$D$8:$D$42))+1,""),ROW()-626)),"")</f>
        <v>https://participa.madrid.org/condiciones-uso</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Aviso legal</v>
      </c>
      <c r="C631" s="114" t="str" cm="1">
        <f t="array" ref="C631">IFERROR(INDEX('03.Muestra'!$F$8:$F$42,SMALL(IF("Página Web"='03.Muestra'!$D$8:$D$42,ROW('03.Muestra'!$F$8:$F$42)-MIN(ROW('03.Muestra'!$D$8:$D$42))+1,""),ROW()-626)),"")</f>
        <v>https://participa.madrid.org/aviso-legal-privacidad</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Acuerdo consejo</v>
      </c>
      <c r="C632" s="114" t="str" cm="1">
        <f t="array" ref="C632">IFERROR(INDEX('03.Muestra'!$F$8:$F$42,SMALL(IF("Página Web"='03.Muestra'!$D$8:$D$42,ROW('03.Muestra'!$F$8:$F$42)-MIN(ROW('03.Muestra'!$D$8:$D$42))+1,""),ROW()-626)),"")</f>
        <v>https://participa.madrid.org/content/proyecto-acuerdo-consejo-gobierno-se-aprueban-las-normas-reguladoras-se-establece</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Ayudas económicas</v>
      </c>
      <c r="C633" s="114" t="str" cm="1">
        <f t="array" ref="C633">IFERROR(INDEX('03.Muestra'!$F$8:$F$42,SMALL(IF("Página Web"='03.Muestra'!$D$8:$D$42,ROW('03.Muestra'!$F$8:$F$42)-MIN(ROW('03.Muestra'!$D$8:$D$42))+1,""),ROW()-626)),"")</f>
        <v>https://participa.madrid.org/content/proyecto-orden-se-aprueban-bases-reguladoras-concesion-ayudas-economicas-pago-unico-para</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Ayudas municipios</v>
      </c>
      <c r="C634" s="114" t="str" cm="1">
        <f t="array" ref="C634">IFERROR(INDEX('03.Muestra'!$F$8:$F$42,SMALL(IF("Página Web"='03.Muestra'!$D$8:$D$42,ROW('03.Muestra'!$F$8:$F$42)-MIN(ROW('03.Muestra'!$D$8:$D$42))+1,""),ROW()-626)),"")</f>
        <v>https://participa.madrid.org/content/consulta-publica-sobre-proyecto-se-establecen-las-bases-reguladoras-las-ayudas-municipios</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Derogación órdenes</v>
      </c>
      <c r="C635" s="114" t="str" cm="1">
        <f t="array" ref="C635">IFERROR(INDEX('03.Muestra'!$F$8:$F$42,SMALL(IF("Página Web"='03.Muestra'!$D$8:$D$42,ROW('03.Muestra'!$F$8:$F$42)-MIN(ROW('03.Muestra'!$D$8:$D$42))+1,""),ROW()-626)),"")</f>
        <v>https://participa.madrid.org/content/proyecto-orden-se-derogan-las-ordenes-5591997-5601997-11022003-10851998-6502004-2222014</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Artesanía Alimentaria</v>
      </c>
      <c r="C636" s="114" t="str" cm="1">
        <f t="array" ref="C636">IFERROR(INDEX('03.Muestra'!$F$8:$F$42,SMALL(IF("Página Web"='03.Muestra'!$D$8:$D$42,ROW('03.Muestra'!$F$8:$F$42)-MIN(ROW('03.Muestra'!$D$8:$D$42))+1,""),ROW()-626)),"")</f>
        <v>https://participa.madrid.org/content/proyecto-decreto-sobre-ordenacion-regulacion-artesania-alimentaria-los-alimentos-montana</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Grado discapacidad</v>
      </c>
      <c r="C637" s="114" t="str" cm="1">
        <f t="array" ref="C637">IFERROR(INDEX('03.Muestra'!$F$8:$F$42,SMALL(IF("Página Web"='03.Muestra'!$D$8:$D$42,ROW('03.Muestra'!$F$8:$F$42)-MIN(ROW('03.Muestra'!$D$8:$D$42))+1,""),ROW()-626)),"")</f>
        <v>https://participa.madrid.org/content/proyecto-orden-se-desarrolla-real-decreto-88822-18-octubre-se-establece-procedimiento-para-0</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Regula desempeño</v>
      </c>
      <c r="C638" s="114" t="str" cm="1">
        <f t="array" ref="C638">IFERROR(INDEX('03.Muestra'!$F$8:$F$42,SMALL(IF("Página Web"='03.Muestra'!$D$8:$D$42,ROW('03.Muestra'!$F$8:$F$42)-MIN(ROW('03.Muestra'!$D$8:$D$42))+1,""),ROW()-626)),"")</f>
        <v>https://participa.madrid.org/content/proyecto-decreto-regula-desempeno-reconocimiento-los-funcionarios-los-cuerpos-catedraticos</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Doctorados</v>
      </c>
      <c r="C639" s="114" t="str" cm="1">
        <f t="array" ref="C639">IFERROR(INDEX('03.Muestra'!$F$8:$F$42,SMALL(IF("Página Web"='03.Muestra'!$D$8:$D$42,ROW('03.Muestra'!$F$8:$F$42)-MIN(ROW('03.Muestra'!$D$8:$D$42))+1,""),ROW()-626)),"")</f>
        <v>https://participa.madrid.org/content/proyecto-orden-se-establecen-las-bases-reguladoras-las-ayudas-para-realizacion-doctorados</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Complemento</v>
      </c>
      <c r="C640" s="114" t="str" cm="1">
        <f t="array" ref="C640">IFERROR(INDEX('03.Muestra'!$F$8:$F$42,SMALL(IF("Página Web"='03.Muestra'!$D$8:$D$42,ROW('03.Muestra'!$F$8:$F$42)-MIN(ROW('03.Muestra'!$D$8:$D$42))+1,""),ROW()-626)),"")</f>
        <v>https://participa.madrid.org/content/proyecto-decreto-se-regula-procedimiento-para-seleccion-renovacion-consolidacion-complemento</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Concesión plazas</v>
      </c>
      <c r="C641" s="114" t="str" cm="1">
        <f t="array" ref="C641">IFERROR(INDEX('03.Muestra'!$F$8:$F$42,SMALL(IF("Página Web"='03.Muestra'!$D$8:$D$42,ROW('03.Muestra'!$F$8:$F$42)-MIN(ROW('03.Muestra'!$D$8:$D$42))+1,""),ROW()-626)),"")</f>
        <v>https://participa.madrid.org/content/proyecto-orden-consejeria-familia-juventud-politica-social-se-regula-concesion-plazas-los-0</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Áridos reciclados</v>
      </c>
      <c r="C642" s="114" t="str" cm="1">
        <f t="array" ref="C642">IFERROR(INDEX('03.Muestra'!$F$8:$F$42,SMALL(IF("Página Web"='03.Muestra'!$D$8:$D$42,ROW('03.Muestra'!$F$8:$F$42)-MIN(ROW('03.Muestra'!$D$8:$D$42))+1,""),ROW()-626)),"")</f>
        <v>https://participa.madrid.org/content/proyecto-orden-se-regula-los-requisitos-utilizacion-aridos-reciclados-procedentes</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ref="D644:D661" si="33">IF(AND(B644&lt;&gt;"",C644&lt;&gt;""),"N/T","")</f>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Home</v>
      </c>
      <c r="C665" s="114" t="str" cm="1">
        <f t="array" ref="C665">IFERROR(INDEX('03.Muestra'!$F$8:$F$42,SMALL(IF("Página Web"='03.Muestra'!$D$8:$D$42,ROW('03.Muestra'!$F$8:$F$42)-MIN(ROW('03.Muestra'!$D$8:$D$42))+1,""),ROW()-664)),"")</f>
        <v>https://participa.madrid.org/</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Grupos parlamentarios</v>
      </c>
      <c r="C666" s="114" t="str" cm="1">
        <f t="array" ref="C666">IFERROR(INDEX('03.Muestra'!$F$8:$F$42,SMALL(IF("Página Web"='03.Muestra'!$D$8:$D$42,ROW('03.Muestra'!$F$8:$F$42)-MIN(ROW('03.Muestra'!$D$8:$D$42))+1,""),ROW()-664)),"")</f>
        <v>https://participa.madrid.org/grupos-parlamentarios</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16</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Participación ciudadana</v>
      </c>
      <c r="C667" s="114" t="str" cm="1">
        <f t="array" ref="C667">IFERROR(INDEX('03.Muestra'!$F$8:$F$42,SMALL(IF("Página Web"='03.Muestra'!$D$8:$D$42,ROW('03.Muestra'!$F$8:$F$42)-MIN(ROW('03.Muestra'!$D$8:$D$42))+1,""),ROW()-664)),"")</f>
        <v>https://participa.madrid.org/participacion-ciudadana</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Condiciones de uso</v>
      </c>
      <c r="C668" s="114" t="str" cm="1">
        <f t="array" ref="C668">IFERROR(INDEX('03.Muestra'!$F$8:$F$42,SMALL(IF("Página Web"='03.Muestra'!$D$8:$D$42,ROW('03.Muestra'!$F$8:$F$42)-MIN(ROW('03.Muestra'!$D$8:$D$42))+1,""),ROW()-664)),"")</f>
        <v>https://participa.madrid.org/condiciones-uso</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Aviso legal</v>
      </c>
      <c r="C669" s="114" t="str" cm="1">
        <f t="array" ref="C669">IFERROR(INDEX('03.Muestra'!$F$8:$F$42,SMALL(IF("Página Web"='03.Muestra'!$D$8:$D$42,ROW('03.Muestra'!$F$8:$F$42)-MIN(ROW('03.Muestra'!$D$8:$D$42))+1,""),ROW()-664)),"")</f>
        <v>https://participa.madrid.org/aviso-legal-privacidad</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Acuerdo consejo</v>
      </c>
      <c r="C670" s="114" t="str" cm="1">
        <f t="array" ref="C670">IFERROR(INDEX('03.Muestra'!$F$8:$F$42,SMALL(IF("Página Web"='03.Muestra'!$D$8:$D$42,ROW('03.Muestra'!$F$8:$F$42)-MIN(ROW('03.Muestra'!$D$8:$D$42))+1,""),ROW()-664)),"")</f>
        <v>https://participa.madrid.org/content/proyecto-acuerdo-consejo-gobierno-se-aprueban-las-normas-reguladoras-se-establece</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Ayudas económicas</v>
      </c>
      <c r="C671" s="114" t="str" cm="1">
        <f t="array" ref="C671">IFERROR(INDEX('03.Muestra'!$F$8:$F$42,SMALL(IF("Página Web"='03.Muestra'!$D$8:$D$42,ROW('03.Muestra'!$F$8:$F$42)-MIN(ROW('03.Muestra'!$D$8:$D$42))+1,""),ROW()-664)),"")</f>
        <v>https://participa.madrid.org/content/proyecto-orden-se-aprueban-bases-reguladoras-concesion-ayudas-economicas-pago-unico-para</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Ayudas municipios</v>
      </c>
      <c r="C672" s="114" t="str" cm="1">
        <f t="array" ref="C672">IFERROR(INDEX('03.Muestra'!$F$8:$F$42,SMALL(IF("Página Web"='03.Muestra'!$D$8:$D$42,ROW('03.Muestra'!$F$8:$F$42)-MIN(ROW('03.Muestra'!$D$8:$D$42))+1,""),ROW()-664)),"")</f>
        <v>https://participa.madrid.org/content/consulta-publica-sobre-proyecto-se-establecen-las-bases-reguladoras-las-ayudas-municipios</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Derogación órdenes</v>
      </c>
      <c r="C673" s="114" t="str" cm="1">
        <f t="array" ref="C673">IFERROR(INDEX('03.Muestra'!$F$8:$F$42,SMALL(IF("Página Web"='03.Muestra'!$D$8:$D$42,ROW('03.Muestra'!$F$8:$F$42)-MIN(ROW('03.Muestra'!$D$8:$D$42))+1,""),ROW()-664)),"")</f>
        <v>https://participa.madrid.org/content/proyecto-orden-se-derogan-las-ordenes-5591997-5601997-11022003-10851998-6502004-2222014</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Artesanía Alimentaria</v>
      </c>
      <c r="C674" s="114" t="str" cm="1">
        <f t="array" ref="C674">IFERROR(INDEX('03.Muestra'!$F$8:$F$42,SMALL(IF("Página Web"='03.Muestra'!$D$8:$D$42,ROW('03.Muestra'!$F$8:$F$42)-MIN(ROW('03.Muestra'!$D$8:$D$42))+1,""),ROW()-664)),"")</f>
        <v>https://participa.madrid.org/content/proyecto-decreto-sobre-ordenacion-regulacion-artesania-alimentaria-los-alimentos-montana</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Grado discapacidad</v>
      </c>
      <c r="C675" s="114" t="str" cm="1">
        <f t="array" ref="C675">IFERROR(INDEX('03.Muestra'!$F$8:$F$42,SMALL(IF("Página Web"='03.Muestra'!$D$8:$D$42,ROW('03.Muestra'!$F$8:$F$42)-MIN(ROW('03.Muestra'!$D$8:$D$42))+1,""),ROW()-664)),"")</f>
        <v>https://participa.madrid.org/content/proyecto-orden-se-desarrolla-real-decreto-88822-18-octubre-se-establece-procedimiento-para-0</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Regula desempeño</v>
      </c>
      <c r="C676" s="114" t="str" cm="1">
        <f t="array" ref="C676">IFERROR(INDEX('03.Muestra'!$F$8:$F$42,SMALL(IF("Página Web"='03.Muestra'!$D$8:$D$42,ROW('03.Muestra'!$F$8:$F$42)-MIN(ROW('03.Muestra'!$D$8:$D$42))+1,""),ROW()-664)),"")</f>
        <v>https://participa.madrid.org/content/proyecto-decreto-regula-desempeno-reconocimiento-los-funcionarios-los-cuerpos-catedraticos</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Doctorados</v>
      </c>
      <c r="C677" s="114" t="str" cm="1">
        <f t="array" ref="C677">IFERROR(INDEX('03.Muestra'!$F$8:$F$42,SMALL(IF("Página Web"='03.Muestra'!$D$8:$D$42,ROW('03.Muestra'!$F$8:$F$42)-MIN(ROW('03.Muestra'!$D$8:$D$42))+1,""),ROW()-664)),"")</f>
        <v>https://participa.madrid.org/content/proyecto-orden-se-establecen-las-bases-reguladoras-las-ayudas-para-realizacion-doctorados</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Complemento</v>
      </c>
      <c r="C678" s="114" t="str" cm="1">
        <f t="array" ref="C678">IFERROR(INDEX('03.Muestra'!$F$8:$F$42,SMALL(IF("Página Web"='03.Muestra'!$D$8:$D$42,ROW('03.Muestra'!$F$8:$F$42)-MIN(ROW('03.Muestra'!$D$8:$D$42))+1,""),ROW()-664)),"")</f>
        <v>https://participa.madrid.org/content/proyecto-decreto-se-regula-procedimiento-para-seleccion-renovacion-consolidacion-complemento</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Concesión plazas</v>
      </c>
      <c r="C679" s="114" t="str" cm="1">
        <f t="array" ref="C679">IFERROR(INDEX('03.Muestra'!$F$8:$F$42,SMALL(IF("Página Web"='03.Muestra'!$D$8:$D$42,ROW('03.Muestra'!$F$8:$F$42)-MIN(ROW('03.Muestra'!$D$8:$D$42))+1,""),ROW()-664)),"")</f>
        <v>https://participa.madrid.org/content/proyecto-orden-consejeria-familia-juventud-politica-social-se-regula-concesion-plazas-los-0</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Áridos reciclados</v>
      </c>
      <c r="C680" s="114" t="str" cm="1">
        <f t="array" ref="C680">IFERROR(INDEX('03.Muestra'!$F$8:$F$42,SMALL(IF("Página Web"='03.Muestra'!$D$8:$D$42,ROW('03.Muestra'!$F$8:$F$42)-MIN(ROW('03.Muestra'!$D$8:$D$42))+1,""),ROW()-664)),"")</f>
        <v>https://participa.madrid.org/content/proyecto-orden-se-regula-los-requisitos-utilizacion-aridos-reciclados-procedentes</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ref="D682:D699" si="35">IF(AND(B682&lt;&gt;"",C682&lt;&gt;""),"N/T","")</f>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Home</v>
      </c>
      <c r="C703" s="114" t="str" cm="1">
        <f t="array" ref="C703">IFERROR(INDEX('03.Muestra'!$F$8:$F$42,SMALL(IF("Página Web"='03.Muestra'!$D$8:$D$42,ROW('03.Muestra'!$F$8:$F$42)-MIN(ROW('03.Muestra'!$D$8:$D$42))+1,""),ROW()-702)),"")</f>
        <v>https://participa.madrid.org/</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Grupos parlamentarios</v>
      </c>
      <c r="C704" s="114" t="str" cm="1">
        <f t="array" ref="C704">IFERROR(INDEX('03.Muestra'!$F$8:$F$42,SMALL(IF("Página Web"='03.Muestra'!$D$8:$D$42,ROW('03.Muestra'!$F$8:$F$42)-MIN(ROW('03.Muestra'!$D$8:$D$42))+1,""),ROW()-702)),"")</f>
        <v>https://participa.madrid.org/grupos-parlamentarios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16</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Participación ciudadana</v>
      </c>
      <c r="C705" s="114" t="str" cm="1">
        <f t="array" ref="C705">IFERROR(INDEX('03.Muestra'!$F$8:$F$42,SMALL(IF("Página Web"='03.Muestra'!$D$8:$D$42,ROW('03.Muestra'!$F$8:$F$42)-MIN(ROW('03.Muestra'!$D$8:$D$42))+1,""),ROW()-702)),"")</f>
        <v>https://participa.madrid.org/participacion-ciudadana</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Condiciones de uso</v>
      </c>
      <c r="C706" s="114" t="str" cm="1">
        <f t="array" ref="C706">IFERROR(INDEX('03.Muestra'!$F$8:$F$42,SMALL(IF("Página Web"='03.Muestra'!$D$8:$D$42,ROW('03.Muestra'!$F$8:$F$42)-MIN(ROW('03.Muestra'!$D$8:$D$42))+1,""),ROW()-702)),"")</f>
        <v>https://participa.madrid.org/condiciones-uso</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Aviso legal</v>
      </c>
      <c r="C707" s="114" t="str" cm="1">
        <f t="array" ref="C707">IFERROR(INDEX('03.Muestra'!$F$8:$F$42,SMALL(IF("Página Web"='03.Muestra'!$D$8:$D$42,ROW('03.Muestra'!$F$8:$F$42)-MIN(ROW('03.Muestra'!$D$8:$D$42))+1,""),ROW()-702)),"")</f>
        <v>https://participa.madrid.org/aviso-legal-privacidad</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Acuerdo consejo</v>
      </c>
      <c r="C708" s="114" t="str" cm="1">
        <f t="array" ref="C708">IFERROR(INDEX('03.Muestra'!$F$8:$F$42,SMALL(IF("Página Web"='03.Muestra'!$D$8:$D$42,ROW('03.Muestra'!$F$8:$F$42)-MIN(ROW('03.Muestra'!$D$8:$D$42))+1,""),ROW()-702)),"")</f>
        <v>https://participa.madrid.org/content/proyecto-acuerdo-consejo-gobierno-se-aprueban-las-normas-reguladoras-se-establece</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Ayudas económicas</v>
      </c>
      <c r="C709" s="114" t="str" cm="1">
        <f t="array" ref="C709">IFERROR(INDEX('03.Muestra'!$F$8:$F$42,SMALL(IF("Página Web"='03.Muestra'!$D$8:$D$42,ROW('03.Muestra'!$F$8:$F$42)-MIN(ROW('03.Muestra'!$D$8:$D$42))+1,""),ROW()-702)),"")</f>
        <v>https://participa.madrid.org/content/proyecto-orden-se-aprueban-bases-reguladoras-concesion-ayudas-economicas-pago-unico-para</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Ayudas municipios</v>
      </c>
      <c r="C710" s="114" t="str" cm="1">
        <f t="array" ref="C710">IFERROR(INDEX('03.Muestra'!$F$8:$F$42,SMALL(IF("Página Web"='03.Muestra'!$D$8:$D$42,ROW('03.Muestra'!$F$8:$F$42)-MIN(ROW('03.Muestra'!$D$8:$D$42))+1,""),ROW()-702)),"")</f>
        <v>https://participa.madrid.org/content/consulta-publica-sobre-proyecto-se-establecen-las-bases-reguladoras-las-ayudas-municipios</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Derogación órdenes</v>
      </c>
      <c r="C711" s="114" t="str" cm="1">
        <f t="array" ref="C711">IFERROR(INDEX('03.Muestra'!$F$8:$F$42,SMALL(IF("Página Web"='03.Muestra'!$D$8:$D$42,ROW('03.Muestra'!$F$8:$F$42)-MIN(ROW('03.Muestra'!$D$8:$D$42))+1,""),ROW()-702)),"")</f>
        <v>https://participa.madrid.org/content/proyecto-orden-se-derogan-las-ordenes-5591997-5601997-11022003-10851998-6502004-2222014</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Artesanía Alimentaria</v>
      </c>
      <c r="C712" s="114" t="str" cm="1">
        <f t="array" ref="C712">IFERROR(INDEX('03.Muestra'!$F$8:$F$42,SMALL(IF("Página Web"='03.Muestra'!$D$8:$D$42,ROW('03.Muestra'!$F$8:$F$42)-MIN(ROW('03.Muestra'!$D$8:$D$42))+1,""),ROW()-702)),"")</f>
        <v>https://participa.madrid.org/content/proyecto-decreto-sobre-ordenacion-regulacion-artesania-alimentaria-los-alimentos-montana</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Grado discapacidad</v>
      </c>
      <c r="C713" s="114" t="str" cm="1">
        <f t="array" ref="C713">IFERROR(INDEX('03.Muestra'!$F$8:$F$42,SMALL(IF("Página Web"='03.Muestra'!$D$8:$D$42,ROW('03.Muestra'!$F$8:$F$42)-MIN(ROW('03.Muestra'!$D$8:$D$42))+1,""),ROW()-702)),"")</f>
        <v>https://participa.madrid.org/content/proyecto-orden-se-desarrolla-real-decreto-88822-18-octubre-se-establece-procedimiento-para-0</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Regula desempeño</v>
      </c>
      <c r="C714" s="114" t="str" cm="1">
        <f t="array" ref="C714">IFERROR(INDEX('03.Muestra'!$F$8:$F$42,SMALL(IF("Página Web"='03.Muestra'!$D$8:$D$42,ROW('03.Muestra'!$F$8:$F$42)-MIN(ROW('03.Muestra'!$D$8:$D$42))+1,""),ROW()-702)),"")</f>
        <v>https://participa.madrid.org/content/proyecto-decreto-regula-desempeno-reconocimiento-los-funcionarios-los-cuerpos-catedraticos</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Doctorados</v>
      </c>
      <c r="C715" s="114" t="str" cm="1">
        <f t="array" ref="C715">IFERROR(INDEX('03.Muestra'!$F$8:$F$42,SMALL(IF("Página Web"='03.Muestra'!$D$8:$D$42,ROW('03.Muestra'!$F$8:$F$42)-MIN(ROW('03.Muestra'!$D$8:$D$42))+1,""),ROW()-702)),"")</f>
        <v>https://participa.madrid.org/content/proyecto-orden-se-establecen-las-bases-reguladoras-las-ayudas-para-realizacion-doctorados</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Complemento</v>
      </c>
      <c r="C716" s="114" t="str" cm="1">
        <f t="array" ref="C716">IFERROR(INDEX('03.Muestra'!$F$8:$F$42,SMALL(IF("Página Web"='03.Muestra'!$D$8:$D$42,ROW('03.Muestra'!$F$8:$F$42)-MIN(ROW('03.Muestra'!$D$8:$D$42))+1,""),ROW()-702)),"")</f>
        <v>https://participa.madrid.org/content/proyecto-decreto-se-regula-procedimiento-para-seleccion-renovacion-consolidacion-complemento</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Concesión plazas</v>
      </c>
      <c r="C717" s="114" t="str" cm="1">
        <f t="array" ref="C717">IFERROR(INDEX('03.Muestra'!$F$8:$F$42,SMALL(IF("Página Web"='03.Muestra'!$D$8:$D$42,ROW('03.Muestra'!$F$8:$F$42)-MIN(ROW('03.Muestra'!$D$8:$D$42))+1,""),ROW()-702)),"")</f>
        <v>https://participa.madrid.org/content/proyecto-orden-consejeria-familia-juventud-politica-social-se-regula-concesion-plazas-los-0</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Áridos reciclados</v>
      </c>
      <c r="C718" s="114" t="str" cm="1">
        <f t="array" ref="C718">IFERROR(INDEX('03.Muestra'!$F$8:$F$42,SMALL(IF("Página Web"='03.Muestra'!$D$8:$D$42,ROW('03.Muestra'!$F$8:$F$42)-MIN(ROW('03.Muestra'!$D$8:$D$42))+1,""),ROW()-702)),"")</f>
        <v>https://participa.madrid.org/content/proyecto-orden-se-regula-los-requisitos-utilizacion-aridos-reciclados-procedentes</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ref="D720:D737" si="37">IF(AND(B720&lt;&gt;"",C720&lt;&gt;""),"N/T","")</f>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752" priority="616" stopIfTrue="1" operator="equal">
      <formula>"ERR"</formula>
    </cfRule>
  </conditionalFormatting>
  <conditionalFormatting sqref="D36:D53 D74:D92 D454:D471 D492:D509 D568:D585 D606:D623 F19:J19 F57:J57 F437:J437 F475:J475 F551:J551 F589:J589 F95:J95 F133:J133 F171:J171 F209:J209 F247:J247 F285:J285 F323:J323 F361:J361 F399:J399 F513:J513 F627:J627 F665:J665 F703:J703">
    <cfRule type="expression" dxfId="1751" priority="610" stopIfTrue="1">
      <formula>ISBLANK(D19)</formula>
    </cfRule>
    <cfRule type="cellIs" dxfId="1750" priority="611" stopIfTrue="1" operator="equal">
      <formula>"Pasa"</formula>
    </cfRule>
    <cfRule type="cellIs" dxfId="1749" priority="612" stopIfTrue="1" operator="equal">
      <formula>"Falla"</formula>
    </cfRule>
    <cfRule type="cellIs" dxfId="1748" priority="613" stopIfTrue="1" operator="equal">
      <formula>"N/A"</formula>
    </cfRule>
    <cfRule type="cellIs" dxfId="1747" priority="614" stopIfTrue="1" operator="equal">
      <formula>"N/T"</formula>
    </cfRule>
    <cfRule type="cellIs" dxfId="1746" priority="615" stopIfTrue="1" operator="equal">
      <formula>"N/D"</formula>
    </cfRule>
  </conditionalFormatting>
  <conditionalFormatting sqref="D1:D8 D739:D1048576 D10:D18 D435:D436 D549:D550 D36:D56 D74:D93 D454:D474 D492:D510 D568:D588 D606:D624">
    <cfRule type="cellIs" dxfId="1745" priority="495" stopIfTrue="1" operator="equal">
      <formula>"-"</formula>
    </cfRule>
  </conditionalFormatting>
  <conditionalFormatting sqref="E95:E130">
    <cfRule type="cellIs" dxfId="1744" priority="494" stopIfTrue="1" operator="equal">
      <formula>"ERR"</formula>
    </cfRule>
  </conditionalFormatting>
  <conditionalFormatting sqref="D112:D130">
    <cfRule type="expression" dxfId="1743" priority="488" stopIfTrue="1">
      <formula>ISBLANK(D112)</formula>
    </cfRule>
    <cfRule type="cellIs" dxfId="1742" priority="489" stopIfTrue="1" operator="equal">
      <formula>"Pasa"</formula>
    </cfRule>
    <cfRule type="cellIs" dxfId="1741" priority="490" stopIfTrue="1" operator="equal">
      <formula>"Falla"</formula>
    </cfRule>
    <cfRule type="cellIs" dxfId="1740" priority="491" stopIfTrue="1" operator="equal">
      <formula>"N/A"</formula>
    </cfRule>
    <cfRule type="cellIs" dxfId="1739" priority="492" stopIfTrue="1" operator="equal">
      <formula>"N/T"</formula>
    </cfRule>
    <cfRule type="cellIs" dxfId="1738" priority="493" stopIfTrue="1" operator="equal">
      <formula>"N/D"</formula>
    </cfRule>
  </conditionalFormatting>
  <conditionalFormatting sqref="D94 D112:D131">
    <cfRule type="cellIs" dxfId="1737" priority="481" stopIfTrue="1" operator="equal">
      <formula>"-"</formula>
    </cfRule>
  </conditionalFormatting>
  <conditionalFormatting sqref="E133:E168">
    <cfRule type="cellIs" dxfId="1736" priority="480" stopIfTrue="1" operator="equal">
      <formula>"ERR"</formula>
    </cfRule>
  </conditionalFormatting>
  <conditionalFormatting sqref="D150:D168">
    <cfRule type="expression" dxfId="1735" priority="474" stopIfTrue="1">
      <formula>ISBLANK(D150)</formula>
    </cfRule>
    <cfRule type="cellIs" dxfId="1734" priority="475" stopIfTrue="1" operator="equal">
      <formula>"Pasa"</formula>
    </cfRule>
    <cfRule type="cellIs" dxfId="1733" priority="476" stopIfTrue="1" operator="equal">
      <formula>"Falla"</formula>
    </cfRule>
    <cfRule type="cellIs" dxfId="1732" priority="477" stopIfTrue="1" operator="equal">
      <formula>"N/A"</formula>
    </cfRule>
    <cfRule type="cellIs" dxfId="1731" priority="478" stopIfTrue="1" operator="equal">
      <formula>"N/T"</formula>
    </cfRule>
    <cfRule type="cellIs" dxfId="1730" priority="479" stopIfTrue="1" operator="equal">
      <formula>"N/D"</formula>
    </cfRule>
  </conditionalFormatting>
  <conditionalFormatting sqref="D132 D150:D169">
    <cfRule type="cellIs" dxfId="1729" priority="467" stopIfTrue="1" operator="equal">
      <formula>"-"</formula>
    </cfRule>
  </conditionalFormatting>
  <conditionalFormatting sqref="E171:E205">
    <cfRule type="cellIs" dxfId="1728" priority="466" stopIfTrue="1" operator="equal">
      <formula>"ERR"</formula>
    </cfRule>
  </conditionalFormatting>
  <conditionalFormatting sqref="D188:D205">
    <cfRule type="expression" dxfId="1727" priority="460" stopIfTrue="1">
      <formula>ISBLANK(D188)</formula>
    </cfRule>
    <cfRule type="cellIs" dxfId="1726" priority="461" stopIfTrue="1" operator="equal">
      <formula>"Pasa"</formula>
    </cfRule>
    <cfRule type="cellIs" dxfId="1725" priority="462" stopIfTrue="1" operator="equal">
      <formula>"Falla"</formula>
    </cfRule>
    <cfRule type="cellIs" dxfId="1724" priority="463" stopIfTrue="1" operator="equal">
      <formula>"N/A"</formula>
    </cfRule>
    <cfRule type="cellIs" dxfId="1723" priority="464" stopIfTrue="1" operator="equal">
      <formula>"N/T"</formula>
    </cfRule>
    <cfRule type="cellIs" dxfId="1722" priority="465" stopIfTrue="1" operator="equal">
      <formula>"N/D"</formula>
    </cfRule>
  </conditionalFormatting>
  <conditionalFormatting sqref="D170 D188:D206">
    <cfRule type="cellIs" dxfId="1721" priority="453" stopIfTrue="1" operator="equal">
      <formula>"-"</formula>
    </cfRule>
  </conditionalFormatting>
  <conditionalFormatting sqref="D207">
    <cfRule type="cellIs" dxfId="1720" priority="452" stopIfTrue="1" operator="equal">
      <formula>"-"</formula>
    </cfRule>
  </conditionalFormatting>
  <conditionalFormatting sqref="E209:E243">
    <cfRule type="cellIs" dxfId="1719" priority="451" stopIfTrue="1" operator="equal">
      <formula>"ERR"</formula>
    </cfRule>
  </conditionalFormatting>
  <conditionalFormatting sqref="D226:D243">
    <cfRule type="expression" dxfId="1718" priority="445" stopIfTrue="1">
      <formula>ISBLANK(D226)</formula>
    </cfRule>
    <cfRule type="cellIs" dxfId="1717" priority="446" stopIfTrue="1" operator="equal">
      <formula>"Pasa"</formula>
    </cfRule>
    <cfRule type="cellIs" dxfId="1716" priority="447" stopIfTrue="1" operator="equal">
      <formula>"Falla"</formula>
    </cfRule>
    <cfRule type="cellIs" dxfId="1715" priority="448" stopIfTrue="1" operator="equal">
      <formula>"N/A"</formula>
    </cfRule>
    <cfRule type="cellIs" dxfId="1714" priority="449" stopIfTrue="1" operator="equal">
      <formula>"N/T"</formula>
    </cfRule>
    <cfRule type="cellIs" dxfId="1713" priority="450" stopIfTrue="1" operator="equal">
      <formula>"N/D"</formula>
    </cfRule>
  </conditionalFormatting>
  <conditionalFormatting sqref="D208 D226:D244">
    <cfRule type="cellIs" dxfId="1712" priority="438" stopIfTrue="1" operator="equal">
      <formula>"-"</formula>
    </cfRule>
  </conditionalFormatting>
  <conditionalFormatting sqref="D245">
    <cfRule type="cellIs" dxfId="1711" priority="437" stopIfTrue="1" operator="equal">
      <formula>"-"</formula>
    </cfRule>
  </conditionalFormatting>
  <conditionalFormatting sqref="E247:E281">
    <cfRule type="cellIs" dxfId="1710" priority="436" stopIfTrue="1" operator="equal">
      <formula>"ERR"</formula>
    </cfRule>
  </conditionalFormatting>
  <conditionalFormatting sqref="D264:D281">
    <cfRule type="expression" dxfId="1709" priority="430" stopIfTrue="1">
      <formula>ISBLANK(D264)</formula>
    </cfRule>
    <cfRule type="cellIs" dxfId="1708" priority="431" stopIfTrue="1" operator="equal">
      <formula>"Pasa"</formula>
    </cfRule>
    <cfRule type="cellIs" dxfId="1707" priority="432" stopIfTrue="1" operator="equal">
      <formula>"Falla"</formula>
    </cfRule>
    <cfRule type="cellIs" dxfId="1706" priority="433" stopIfTrue="1" operator="equal">
      <formula>"N/A"</formula>
    </cfRule>
    <cfRule type="cellIs" dxfId="1705" priority="434" stopIfTrue="1" operator="equal">
      <formula>"N/T"</formula>
    </cfRule>
    <cfRule type="cellIs" dxfId="1704" priority="435" stopIfTrue="1" operator="equal">
      <formula>"N/D"</formula>
    </cfRule>
  </conditionalFormatting>
  <conditionalFormatting sqref="D246 D264:D282">
    <cfRule type="cellIs" dxfId="1703" priority="423" stopIfTrue="1" operator="equal">
      <formula>"-"</formula>
    </cfRule>
  </conditionalFormatting>
  <conditionalFormatting sqref="D283">
    <cfRule type="cellIs" dxfId="1702" priority="422" stopIfTrue="1" operator="equal">
      <formula>"-"</formula>
    </cfRule>
  </conditionalFormatting>
  <conditionalFormatting sqref="E285:E319">
    <cfRule type="cellIs" dxfId="1701" priority="421" stopIfTrue="1" operator="equal">
      <formula>"ERR"</formula>
    </cfRule>
  </conditionalFormatting>
  <conditionalFormatting sqref="D302:D319">
    <cfRule type="expression" dxfId="1700" priority="415" stopIfTrue="1">
      <formula>ISBLANK(D302)</formula>
    </cfRule>
    <cfRule type="cellIs" dxfId="1699" priority="416" stopIfTrue="1" operator="equal">
      <formula>"Pasa"</formula>
    </cfRule>
    <cfRule type="cellIs" dxfId="1698" priority="417" stopIfTrue="1" operator="equal">
      <formula>"Falla"</formula>
    </cfRule>
    <cfRule type="cellIs" dxfId="1697" priority="418" stopIfTrue="1" operator="equal">
      <formula>"N/A"</formula>
    </cfRule>
    <cfRule type="cellIs" dxfId="1696" priority="419" stopIfTrue="1" operator="equal">
      <formula>"N/T"</formula>
    </cfRule>
    <cfRule type="cellIs" dxfId="1695" priority="420" stopIfTrue="1" operator="equal">
      <formula>"N/D"</formula>
    </cfRule>
  </conditionalFormatting>
  <conditionalFormatting sqref="D284 D302:D320">
    <cfRule type="cellIs" dxfId="1694" priority="408" stopIfTrue="1" operator="equal">
      <formula>"-"</formula>
    </cfRule>
  </conditionalFormatting>
  <conditionalFormatting sqref="D321">
    <cfRule type="cellIs" dxfId="1693" priority="407" stopIfTrue="1" operator="equal">
      <formula>"-"</formula>
    </cfRule>
  </conditionalFormatting>
  <conditionalFormatting sqref="E323:E357">
    <cfRule type="cellIs" dxfId="1692" priority="406" stopIfTrue="1" operator="equal">
      <formula>"ERR"</formula>
    </cfRule>
  </conditionalFormatting>
  <conditionalFormatting sqref="D340:D357">
    <cfRule type="expression" dxfId="1691" priority="400" stopIfTrue="1">
      <formula>ISBLANK(D340)</formula>
    </cfRule>
    <cfRule type="cellIs" dxfId="1690" priority="401" stopIfTrue="1" operator="equal">
      <formula>"Pasa"</formula>
    </cfRule>
    <cfRule type="cellIs" dxfId="1689" priority="402" stopIfTrue="1" operator="equal">
      <formula>"Falla"</formula>
    </cfRule>
    <cfRule type="cellIs" dxfId="1688" priority="403" stopIfTrue="1" operator="equal">
      <formula>"N/A"</formula>
    </cfRule>
    <cfRule type="cellIs" dxfId="1687" priority="404" stopIfTrue="1" operator="equal">
      <formula>"N/T"</formula>
    </cfRule>
    <cfRule type="cellIs" dxfId="1686" priority="405" stopIfTrue="1" operator="equal">
      <formula>"N/D"</formula>
    </cfRule>
  </conditionalFormatting>
  <conditionalFormatting sqref="D322 D340:D358">
    <cfRule type="cellIs" dxfId="1685" priority="393" stopIfTrue="1" operator="equal">
      <formula>"-"</formula>
    </cfRule>
  </conditionalFormatting>
  <conditionalFormatting sqref="D359">
    <cfRule type="cellIs" dxfId="1684" priority="392" stopIfTrue="1" operator="equal">
      <formula>"-"</formula>
    </cfRule>
  </conditionalFormatting>
  <conditionalFormatting sqref="E361:E395">
    <cfRule type="cellIs" dxfId="1683" priority="391" stopIfTrue="1" operator="equal">
      <formula>"ERR"</formula>
    </cfRule>
  </conditionalFormatting>
  <conditionalFormatting sqref="D378:D395">
    <cfRule type="expression" dxfId="1682" priority="385" stopIfTrue="1">
      <formula>ISBLANK(D378)</formula>
    </cfRule>
    <cfRule type="cellIs" dxfId="1681" priority="386" stopIfTrue="1" operator="equal">
      <formula>"Pasa"</formula>
    </cfRule>
    <cfRule type="cellIs" dxfId="1680" priority="387" stopIfTrue="1" operator="equal">
      <formula>"Falla"</formula>
    </cfRule>
    <cfRule type="cellIs" dxfId="1679" priority="388" stopIfTrue="1" operator="equal">
      <formula>"N/A"</formula>
    </cfRule>
    <cfRule type="cellIs" dxfId="1678" priority="389" stopIfTrue="1" operator="equal">
      <formula>"N/T"</formula>
    </cfRule>
    <cfRule type="cellIs" dxfId="1677" priority="390" stopIfTrue="1" operator="equal">
      <formula>"N/D"</formula>
    </cfRule>
  </conditionalFormatting>
  <conditionalFormatting sqref="D360 D378:D396">
    <cfRule type="cellIs" dxfId="1676" priority="378" stopIfTrue="1" operator="equal">
      <formula>"-"</formula>
    </cfRule>
  </conditionalFormatting>
  <conditionalFormatting sqref="D397">
    <cfRule type="cellIs" dxfId="1675" priority="377" stopIfTrue="1" operator="equal">
      <formula>"-"</formula>
    </cfRule>
  </conditionalFormatting>
  <conditionalFormatting sqref="E399:E433">
    <cfRule type="cellIs" dxfId="1674" priority="376" stopIfTrue="1" operator="equal">
      <formula>"ERR"</formula>
    </cfRule>
  </conditionalFormatting>
  <conditionalFormatting sqref="D416:D433">
    <cfRule type="expression" dxfId="1673" priority="370" stopIfTrue="1">
      <formula>ISBLANK(D416)</formula>
    </cfRule>
    <cfRule type="cellIs" dxfId="1672" priority="371" stopIfTrue="1" operator="equal">
      <formula>"Pasa"</formula>
    </cfRule>
    <cfRule type="cellIs" dxfId="1671" priority="372" stopIfTrue="1" operator="equal">
      <formula>"Falla"</formula>
    </cfRule>
    <cfRule type="cellIs" dxfId="1670" priority="373" stopIfTrue="1" operator="equal">
      <formula>"N/A"</formula>
    </cfRule>
    <cfRule type="cellIs" dxfId="1669" priority="374" stopIfTrue="1" operator="equal">
      <formula>"N/T"</formula>
    </cfRule>
    <cfRule type="cellIs" dxfId="1668" priority="375" stopIfTrue="1" operator="equal">
      <formula>"N/D"</formula>
    </cfRule>
  </conditionalFormatting>
  <conditionalFormatting sqref="D398 D416:D434">
    <cfRule type="cellIs" dxfId="1667" priority="363" stopIfTrue="1" operator="equal">
      <formula>"-"</formula>
    </cfRule>
  </conditionalFormatting>
  <conditionalFormatting sqref="E513:E547">
    <cfRule type="cellIs" dxfId="1666" priority="362" stopIfTrue="1" operator="equal">
      <formula>"ERR"</formula>
    </cfRule>
  </conditionalFormatting>
  <conditionalFormatting sqref="D530:D547">
    <cfRule type="expression" dxfId="1665" priority="356" stopIfTrue="1">
      <formula>ISBLANK(D530)</formula>
    </cfRule>
    <cfRule type="cellIs" dxfId="1664" priority="357" stopIfTrue="1" operator="equal">
      <formula>"Pasa"</formula>
    </cfRule>
    <cfRule type="cellIs" dxfId="1663" priority="358" stopIfTrue="1" operator="equal">
      <formula>"Falla"</formula>
    </cfRule>
    <cfRule type="cellIs" dxfId="1662" priority="359" stopIfTrue="1" operator="equal">
      <formula>"N/A"</formula>
    </cfRule>
    <cfRule type="cellIs" dxfId="1661" priority="360" stopIfTrue="1" operator="equal">
      <formula>"N/T"</formula>
    </cfRule>
    <cfRule type="cellIs" dxfId="1660" priority="361" stopIfTrue="1" operator="equal">
      <formula>"N/D"</formula>
    </cfRule>
  </conditionalFormatting>
  <conditionalFormatting sqref="D511:D512 D530:D548">
    <cfRule type="cellIs" dxfId="1659" priority="349" stopIfTrue="1" operator="equal">
      <formula>"-"</formula>
    </cfRule>
  </conditionalFormatting>
  <conditionalFormatting sqref="E627:E661">
    <cfRule type="cellIs" dxfId="1658" priority="320" stopIfTrue="1" operator="equal">
      <formula>"ERR"</formula>
    </cfRule>
  </conditionalFormatting>
  <conditionalFormatting sqref="D644:D661">
    <cfRule type="expression" dxfId="1657" priority="314" stopIfTrue="1">
      <formula>ISBLANK(D644)</formula>
    </cfRule>
    <cfRule type="cellIs" dxfId="1656" priority="315" stopIfTrue="1" operator="equal">
      <formula>"Pasa"</formula>
    </cfRule>
    <cfRule type="cellIs" dxfId="1655" priority="316" stopIfTrue="1" operator="equal">
      <formula>"Falla"</formula>
    </cfRule>
    <cfRule type="cellIs" dxfId="1654" priority="317" stopIfTrue="1" operator="equal">
      <formula>"N/A"</formula>
    </cfRule>
    <cfRule type="cellIs" dxfId="1653" priority="318" stopIfTrue="1" operator="equal">
      <formula>"N/T"</formula>
    </cfRule>
    <cfRule type="cellIs" dxfId="1652" priority="319" stopIfTrue="1" operator="equal">
      <formula>"N/D"</formula>
    </cfRule>
  </conditionalFormatting>
  <conditionalFormatting sqref="D625:D626 D644:D662">
    <cfRule type="cellIs" dxfId="1651" priority="307" stopIfTrue="1" operator="equal">
      <formula>"-"</formula>
    </cfRule>
  </conditionalFormatting>
  <conditionalFormatting sqref="E665:E699">
    <cfRule type="cellIs" dxfId="1650" priority="306" stopIfTrue="1" operator="equal">
      <formula>"ERR"</formula>
    </cfRule>
  </conditionalFormatting>
  <conditionalFormatting sqref="D682:D699">
    <cfRule type="expression" dxfId="1649" priority="300" stopIfTrue="1">
      <formula>ISBLANK(D682)</formula>
    </cfRule>
    <cfRule type="cellIs" dxfId="1648" priority="301" stopIfTrue="1" operator="equal">
      <formula>"Pasa"</formula>
    </cfRule>
    <cfRule type="cellIs" dxfId="1647" priority="302" stopIfTrue="1" operator="equal">
      <formula>"Falla"</formula>
    </cfRule>
    <cfRule type="cellIs" dxfId="1646" priority="303" stopIfTrue="1" operator="equal">
      <formula>"N/A"</formula>
    </cfRule>
    <cfRule type="cellIs" dxfId="1645" priority="304" stopIfTrue="1" operator="equal">
      <formula>"N/T"</formula>
    </cfRule>
    <cfRule type="cellIs" dxfId="1644" priority="305" stopIfTrue="1" operator="equal">
      <formula>"N/D"</formula>
    </cfRule>
  </conditionalFormatting>
  <conditionalFormatting sqref="D663:D664 D682:D700">
    <cfRule type="cellIs" dxfId="1643" priority="293" stopIfTrue="1" operator="equal">
      <formula>"-"</formula>
    </cfRule>
  </conditionalFormatting>
  <conditionalFormatting sqref="E703:E737">
    <cfRule type="cellIs" dxfId="1642" priority="292" stopIfTrue="1" operator="equal">
      <formula>"ERR"</formula>
    </cfRule>
  </conditionalFormatting>
  <conditionalFormatting sqref="D720:D737">
    <cfRule type="expression" dxfId="1641" priority="286" stopIfTrue="1">
      <formula>ISBLANK(D720)</formula>
    </cfRule>
    <cfRule type="cellIs" dxfId="1640" priority="287" stopIfTrue="1" operator="equal">
      <formula>"Pasa"</formula>
    </cfRule>
    <cfRule type="cellIs" dxfId="1639" priority="288" stopIfTrue="1" operator="equal">
      <formula>"Falla"</formula>
    </cfRule>
    <cfRule type="cellIs" dxfId="1638" priority="289" stopIfTrue="1" operator="equal">
      <formula>"N/A"</formula>
    </cfRule>
    <cfRule type="cellIs" dxfId="1637" priority="290" stopIfTrue="1" operator="equal">
      <formula>"N/T"</formula>
    </cfRule>
    <cfRule type="cellIs" dxfId="1636" priority="291" stopIfTrue="1" operator="equal">
      <formula>"N/D"</formula>
    </cfRule>
  </conditionalFormatting>
  <conditionalFormatting sqref="D701:D702 D720:D738">
    <cfRule type="cellIs" dxfId="1635" priority="279" stopIfTrue="1" operator="equal">
      <formula>"-"</formula>
    </cfRule>
  </conditionalFormatting>
  <conditionalFormatting sqref="K23">
    <cfRule type="expression" dxfId="1634" priority="273" stopIfTrue="1">
      <formula>ISBLANK(K23)</formula>
    </cfRule>
    <cfRule type="cellIs" dxfId="1633" priority="274" stopIfTrue="1" operator="equal">
      <formula>"Pasa"</formula>
    </cfRule>
    <cfRule type="cellIs" dxfId="1632" priority="275" stopIfTrue="1" operator="equal">
      <formula>"Falla"</formula>
    </cfRule>
    <cfRule type="cellIs" dxfId="1631" priority="276" stopIfTrue="1" operator="equal">
      <formula>"N/A"</formula>
    </cfRule>
    <cfRule type="cellIs" dxfId="1630" priority="277" stopIfTrue="1" operator="equal">
      <formula>"N/T"</formula>
    </cfRule>
    <cfRule type="cellIs" dxfId="1629" priority="278" stopIfTrue="1" operator="equal">
      <formula>"N/D"</formula>
    </cfRule>
  </conditionalFormatting>
  <conditionalFormatting sqref="K24">
    <cfRule type="expression" dxfId="1628" priority="267" stopIfTrue="1">
      <formula>ISBLANK(K24)</formula>
    </cfRule>
    <cfRule type="cellIs" dxfId="1627" priority="268" stopIfTrue="1" operator="equal">
      <formula>"Pasa"</formula>
    </cfRule>
    <cfRule type="cellIs" dxfId="1626" priority="269" stopIfTrue="1" operator="equal">
      <formula>"Falla"</formula>
    </cfRule>
    <cfRule type="cellIs" dxfId="1625" priority="270" stopIfTrue="1" operator="equal">
      <formula>"N/A"</formula>
    </cfRule>
    <cfRule type="cellIs" dxfId="1624" priority="271" stopIfTrue="1" operator="equal">
      <formula>"N/T"</formula>
    </cfRule>
    <cfRule type="cellIs" dxfId="1623" priority="272" stopIfTrue="1" operator="equal">
      <formula>"N/D"</formula>
    </cfRule>
  </conditionalFormatting>
  <conditionalFormatting sqref="D19:D32">
    <cfRule type="expression" dxfId="1622" priority="261" stopIfTrue="1">
      <formula>ISBLANK(D19)</formula>
    </cfRule>
    <cfRule type="cellIs" dxfId="1621" priority="262" stopIfTrue="1" operator="equal">
      <formula>"Pasa"</formula>
    </cfRule>
    <cfRule type="cellIs" dxfId="1620" priority="263" stopIfTrue="1" operator="equal">
      <formula>"Falla"</formula>
    </cfRule>
    <cfRule type="cellIs" dxfId="1619" priority="264" stopIfTrue="1" operator="equal">
      <formula>"N/A"</formula>
    </cfRule>
    <cfRule type="cellIs" dxfId="1618" priority="265" stopIfTrue="1" operator="equal">
      <formula>"N/T"</formula>
    </cfRule>
    <cfRule type="cellIs" dxfId="1617" priority="266" stopIfTrue="1" operator="equal">
      <formula>"N/D"</formula>
    </cfRule>
  </conditionalFormatting>
  <conditionalFormatting sqref="D19:D32">
    <cfRule type="cellIs" dxfId="1616" priority="260" stopIfTrue="1" operator="equal">
      <formula>"-"</formula>
    </cfRule>
  </conditionalFormatting>
  <conditionalFormatting sqref="D57:D70">
    <cfRule type="expression" dxfId="1615" priority="254" stopIfTrue="1">
      <formula>ISBLANK(D57)</formula>
    </cfRule>
    <cfRule type="cellIs" dxfId="1614" priority="255" stopIfTrue="1" operator="equal">
      <formula>"Pasa"</formula>
    </cfRule>
    <cfRule type="cellIs" dxfId="1613" priority="256" stopIfTrue="1" operator="equal">
      <formula>"Falla"</formula>
    </cfRule>
    <cfRule type="cellIs" dxfId="1612" priority="257" stopIfTrue="1" operator="equal">
      <formula>"N/A"</formula>
    </cfRule>
    <cfRule type="cellIs" dxfId="1611" priority="258" stopIfTrue="1" operator="equal">
      <formula>"N/T"</formula>
    </cfRule>
    <cfRule type="cellIs" dxfId="1610" priority="259" stopIfTrue="1" operator="equal">
      <formula>"N/D"</formula>
    </cfRule>
  </conditionalFormatting>
  <conditionalFormatting sqref="D57:D70">
    <cfRule type="cellIs" dxfId="1609" priority="253" stopIfTrue="1" operator="equal">
      <formula>"-"</formula>
    </cfRule>
  </conditionalFormatting>
  <conditionalFormatting sqref="D95:D108">
    <cfRule type="expression" dxfId="1608" priority="247" stopIfTrue="1">
      <formula>ISBLANK(D95)</formula>
    </cfRule>
    <cfRule type="cellIs" dxfId="1607" priority="248" stopIfTrue="1" operator="equal">
      <formula>"Pasa"</formula>
    </cfRule>
    <cfRule type="cellIs" dxfId="1606" priority="249" stopIfTrue="1" operator="equal">
      <formula>"Falla"</formula>
    </cfRule>
    <cfRule type="cellIs" dxfId="1605" priority="250" stopIfTrue="1" operator="equal">
      <formula>"N/A"</formula>
    </cfRule>
    <cfRule type="cellIs" dxfId="1604" priority="251" stopIfTrue="1" operator="equal">
      <formula>"N/T"</formula>
    </cfRule>
    <cfRule type="cellIs" dxfId="1603" priority="252" stopIfTrue="1" operator="equal">
      <formula>"N/D"</formula>
    </cfRule>
  </conditionalFormatting>
  <conditionalFormatting sqref="D95:D108">
    <cfRule type="cellIs" dxfId="1602" priority="246" stopIfTrue="1" operator="equal">
      <formula>"-"</formula>
    </cfRule>
  </conditionalFormatting>
  <conditionalFormatting sqref="D133:D146">
    <cfRule type="expression" dxfId="1601" priority="240" stopIfTrue="1">
      <formula>ISBLANK(D133)</formula>
    </cfRule>
    <cfRule type="cellIs" dxfId="1600" priority="241" stopIfTrue="1" operator="equal">
      <formula>"Pasa"</formula>
    </cfRule>
    <cfRule type="cellIs" dxfId="1599" priority="242" stopIfTrue="1" operator="equal">
      <formula>"Falla"</formula>
    </cfRule>
    <cfRule type="cellIs" dxfId="1598" priority="243" stopIfTrue="1" operator="equal">
      <formula>"N/A"</formula>
    </cfRule>
    <cfRule type="cellIs" dxfId="1597" priority="244" stopIfTrue="1" operator="equal">
      <formula>"N/T"</formula>
    </cfRule>
    <cfRule type="cellIs" dxfId="1596" priority="245" stopIfTrue="1" operator="equal">
      <formula>"N/D"</formula>
    </cfRule>
  </conditionalFormatting>
  <conditionalFormatting sqref="D133:D146">
    <cfRule type="cellIs" dxfId="1595" priority="239" stopIfTrue="1" operator="equal">
      <formula>"-"</formula>
    </cfRule>
  </conditionalFormatting>
  <conditionalFormatting sqref="D171:D184">
    <cfRule type="expression" dxfId="1594" priority="233" stopIfTrue="1">
      <formula>ISBLANK(D171)</formula>
    </cfRule>
    <cfRule type="cellIs" dxfId="1593" priority="234" stopIfTrue="1" operator="equal">
      <formula>"Pasa"</formula>
    </cfRule>
    <cfRule type="cellIs" dxfId="1592" priority="235" stopIfTrue="1" operator="equal">
      <formula>"Falla"</formula>
    </cfRule>
    <cfRule type="cellIs" dxfId="1591" priority="236" stopIfTrue="1" operator="equal">
      <formula>"N/A"</formula>
    </cfRule>
    <cfRule type="cellIs" dxfId="1590" priority="237" stopIfTrue="1" operator="equal">
      <formula>"N/T"</formula>
    </cfRule>
    <cfRule type="cellIs" dxfId="1589" priority="238" stopIfTrue="1" operator="equal">
      <formula>"N/D"</formula>
    </cfRule>
  </conditionalFormatting>
  <conditionalFormatting sqref="D171:D184">
    <cfRule type="cellIs" dxfId="1588" priority="232" stopIfTrue="1" operator="equal">
      <formula>"-"</formula>
    </cfRule>
  </conditionalFormatting>
  <conditionalFormatting sqref="D209:D222">
    <cfRule type="expression" dxfId="1587" priority="226" stopIfTrue="1">
      <formula>ISBLANK(D209)</formula>
    </cfRule>
    <cfRule type="cellIs" dxfId="1586" priority="227" stopIfTrue="1" operator="equal">
      <formula>"Pasa"</formula>
    </cfRule>
    <cfRule type="cellIs" dxfId="1585" priority="228" stopIfTrue="1" operator="equal">
      <formula>"Falla"</formula>
    </cfRule>
    <cfRule type="cellIs" dxfId="1584" priority="229" stopIfTrue="1" operator="equal">
      <formula>"N/A"</formula>
    </cfRule>
    <cfRule type="cellIs" dxfId="1583" priority="230" stopIfTrue="1" operator="equal">
      <formula>"N/T"</formula>
    </cfRule>
    <cfRule type="cellIs" dxfId="1582" priority="231" stopIfTrue="1" operator="equal">
      <formula>"N/D"</formula>
    </cfRule>
  </conditionalFormatting>
  <conditionalFormatting sqref="D209:D222">
    <cfRule type="cellIs" dxfId="1581" priority="225" stopIfTrue="1" operator="equal">
      <formula>"-"</formula>
    </cfRule>
  </conditionalFormatting>
  <conditionalFormatting sqref="D247:D260">
    <cfRule type="expression" dxfId="1580" priority="219" stopIfTrue="1">
      <formula>ISBLANK(D247)</formula>
    </cfRule>
    <cfRule type="cellIs" dxfId="1579" priority="220" stopIfTrue="1" operator="equal">
      <formula>"Pasa"</formula>
    </cfRule>
    <cfRule type="cellIs" dxfId="1578" priority="221" stopIfTrue="1" operator="equal">
      <formula>"Falla"</formula>
    </cfRule>
    <cfRule type="cellIs" dxfId="1577" priority="222" stopIfTrue="1" operator="equal">
      <formula>"N/A"</formula>
    </cfRule>
    <cfRule type="cellIs" dxfId="1576" priority="223" stopIfTrue="1" operator="equal">
      <formula>"N/T"</formula>
    </cfRule>
    <cfRule type="cellIs" dxfId="1575" priority="224" stopIfTrue="1" operator="equal">
      <formula>"N/D"</formula>
    </cfRule>
  </conditionalFormatting>
  <conditionalFormatting sqref="D247:D260">
    <cfRule type="cellIs" dxfId="1574" priority="218" stopIfTrue="1" operator="equal">
      <formula>"-"</formula>
    </cfRule>
  </conditionalFormatting>
  <conditionalFormatting sqref="D285:D298">
    <cfRule type="expression" dxfId="1573" priority="212" stopIfTrue="1">
      <formula>ISBLANK(D285)</formula>
    </cfRule>
    <cfRule type="cellIs" dxfId="1572" priority="213" stopIfTrue="1" operator="equal">
      <formula>"Pasa"</formula>
    </cfRule>
    <cfRule type="cellIs" dxfId="1571" priority="214" stopIfTrue="1" operator="equal">
      <formula>"Falla"</formula>
    </cfRule>
    <cfRule type="cellIs" dxfId="1570" priority="215" stopIfTrue="1" operator="equal">
      <formula>"N/A"</formula>
    </cfRule>
    <cfRule type="cellIs" dxfId="1569" priority="216" stopIfTrue="1" operator="equal">
      <formula>"N/T"</formula>
    </cfRule>
    <cfRule type="cellIs" dxfId="1568" priority="217" stopIfTrue="1" operator="equal">
      <formula>"N/D"</formula>
    </cfRule>
  </conditionalFormatting>
  <conditionalFormatting sqref="D285:D298">
    <cfRule type="cellIs" dxfId="1567" priority="211" stopIfTrue="1" operator="equal">
      <formula>"-"</formula>
    </cfRule>
  </conditionalFormatting>
  <conditionalFormatting sqref="D323:D336">
    <cfRule type="expression" dxfId="1566" priority="205" stopIfTrue="1">
      <formula>ISBLANK(D323)</formula>
    </cfRule>
    <cfRule type="cellIs" dxfId="1565" priority="206" stopIfTrue="1" operator="equal">
      <formula>"Pasa"</formula>
    </cfRule>
    <cfRule type="cellIs" dxfId="1564" priority="207" stopIfTrue="1" operator="equal">
      <formula>"Falla"</formula>
    </cfRule>
    <cfRule type="cellIs" dxfId="1563" priority="208" stopIfTrue="1" operator="equal">
      <formula>"N/A"</formula>
    </cfRule>
    <cfRule type="cellIs" dxfId="1562" priority="209" stopIfTrue="1" operator="equal">
      <formula>"N/T"</formula>
    </cfRule>
    <cfRule type="cellIs" dxfId="1561" priority="210" stopIfTrue="1" operator="equal">
      <formula>"N/D"</formula>
    </cfRule>
  </conditionalFormatting>
  <conditionalFormatting sqref="D323:D336">
    <cfRule type="cellIs" dxfId="1560" priority="204" stopIfTrue="1" operator="equal">
      <formula>"-"</formula>
    </cfRule>
  </conditionalFormatting>
  <conditionalFormatting sqref="D361:D374">
    <cfRule type="expression" dxfId="1559" priority="198" stopIfTrue="1">
      <formula>ISBLANK(D361)</formula>
    </cfRule>
    <cfRule type="cellIs" dxfId="1558" priority="199" stopIfTrue="1" operator="equal">
      <formula>"Pasa"</formula>
    </cfRule>
    <cfRule type="cellIs" dxfId="1557" priority="200" stopIfTrue="1" operator="equal">
      <formula>"Falla"</formula>
    </cfRule>
    <cfRule type="cellIs" dxfId="1556" priority="201" stopIfTrue="1" operator="equal">
      <formula>"N/A"</formula>
    </cfRule>
    <cfRule type="cellIs" dxfId="1555" priority="202" stopIfTrue="1" operator="equal">
      <formula>"N/T"</formula>
    </cfRule>
    <cfRule type="cellIs" dxfId="1554" priority="203" stopIfTrue="1" operator="equal">
      <formula>"N/D"</formula>
    </cfRule>
  </conditionalFormatting>
  <conditionalFormatting sqref="D361:D374">
    <cfRule type="cellIs" dxfId="1553" priority="197" stopIfTrue="1" operator="equal">
      <formula>"-"</formula>
    </cfRule>
  </conditionalFormatting>
  <conditionalFormatting sqref="D399:D412">
    <cfRule type="expression" dxfId="1552" priority="191" stopIfTrue="1">
      <formula>ISBLANK(D399)</formula>
    </cfRule>
    <cfRule type="cellIs" dxfId="1551" priority="192" stopIfTrue="1" operator="equal">
      <formula>"Pasa"</formula>
    </cfRule>
    <cfRule type="cellIs" dxfId="1550" priority="193" stopIfTrue="1" operator="equal">
      <formula>"Falla"</formula>
    </cfRule>
    <cfRule type="cellIs" dxfId="1549" priority="194" stopIfTrue="1" operator="equal">
      <formula>"N/A"</formula>
    </cfRule>
    <cfRule type="cellIs" dxfId="1548" priority="195" stopIfTrue="1" operator="equal">
      <formula>"N/T"</formula>
    </cfRule>
    <cfRule type="cellIs" dxfId="1547" priority="196" stopIfTrue="1" operator="equal">
      <formula>"N/D"</formula>
    </cfRule>
  </conditionalFormatting>
  <conditionalFormatting sqref="D399:D412">
    <cfRule type="cellIs" dxfId="1546" priority="190" stopIfTrue="1" operator="equal">
      <formula>"-"</formula>
    </cfRule>
  </conditionalFormatting>
  <conditionalFormatting sqref="D437:D450">
    <cfRule type="expression" dxfId="1545" priority="184" stopIfTrue="1">
      <formula>ISBLANK(D437)</formula>
    </cfRule>
    <cfRule type="cellIs" dxfId="1544" priority="185" stopIfTrue="1" operator="equal">
      <formula>"Pasa"</formula>
    </cfRule>
    <cfRule type="cellIs" dxfId="1543" priority="186" stopIfTrue="1" operator="equal">
      <formula>"Falla"</formula>
    </cfRule>
    <cfRule type="cellIs" dxfId="1542" priority="187" stopIfTrue="1" operator="equal">
      <formula>"N/A"</formula>
    </cfRule>
    <cfRule type="cellIs" dxfId="1541" priority="188" stopIfTrue="1" operator="equal">
      <formula>"N/T"</formula>
    </cfRule>
    <cfRule type="cellIs" dxfId="1540" priority="189" stopIfTrue="1" operator="equal">
      <formula>"N/D"</formula>
    </cfRule>
  </conditionalFormatting>
  <conditionalFormatting sqref="D437:D450">
    <cfRule type="cellIs" dxfId="1539" priority="183" stopIfTrue="1" operator="equal">
      <formula>"-"</formula>
    </cfRule>
  </conditionalFormatting>
  <conditionalFormatting sqref="D475:D487">
    <cfRule type="expression" dxfId="1538" priority="177" stopIfTrue="1">
      <formula>ISBLANK(D475)</formula>
    </cfRule>
    <cfRule type="cellIs" dxfId="1537" priority="178" stopIfTrue="1" operator="equal">
      <formula>"Pasa"</formula>
    </cfRule>
    <cfRule type="cellIs" dxfId="1536" priority="179" stopIfTrue="1" operator="equal">
      <formula>"Falla"</formula>
    </cfRule>
    <cfRule type="cellIs" dxfId="1535" priority="180" stopIfTrue="1" operator="equal">
      <formula>"N/A"</formula>
    </cfRule>
    <cfRule type="cellIs" dxfId="1534" priority="181" stopIfTrue="1" operator="equal">
      <formula>"N/T"</formula>
    </cfRule>
    <cfRule type="cellIs" dxfId="1533" priority="182" stopIfTrue="1" operator="equal">
      <formula>"N/D"</formula>
    </cfRule>
  </conditionalFormatting>
  <conditionalFormatting sqref="D475:D487">
    <cfRule type="cellIs" dxfId="1532" priority="176" stopIfTrue="1" operator="equal">
      <formula>"-"</formula>
    </cfRule>
  </conditionalFormatting>
  <conditionalFormatting sqref="D513:D524">
    <cfRule type="expression" dxfId="1531" priority="170" stopIfTrue="1">
      <formula>ISBLANK(D513)</formula>
    </cfRule>
    <cfRule type="cellIs" dxfId="1530" priority="171" stopIfTrue="1" operator="equal">
      <formula>"Pasa"</formula>
    </cfRule>
    <cfRule type="cellIs" dxfId="1529" priority="172" stopIfTrue="1" operator="equal">
      <formula>"Falla"</formula>
    </cfRule>
    <cfRule type="cellIs" dxfId="1528" priority="173" stopIfTrue="1" operator="equal">
      <formula>"N/A"</formula>
    </cfRule>
    <cfRule type="cellIs" dxfId="1527" priority="174" stopIfTrue="1" operator="equal">
      <formula>"N/T"</formula>
    </cfRule>
    <cfRule type="cellIs" dxfId="1526" priority="175" stopIfTrue="1" operator="equal">
      <formula>"N/D"</formula>
    </cfRule>
  </conditionalFormatting>
  <conditionalFormatting sqref="D513:D524">
    <cfRule type="cellIs" dxfId="1525" priority="169" stopIfTrue="1" operator="equal">
      <formula>"-"</formula>
    </cfRule>
  </conditionalFormatting>
  <conditionalFormatting sqref="D551:D560">
    <cfRule type="expression" dxfId="1524" priority="163" stopIfTrue="1">
      <formula>ISBLANK(D551)</formula>
    </cfRule>
    <cfRule type="cellIs" dxfId="1523" priority="164" stopIfTrue="1" operator="equal">
      <formula>"Pasa"</formula>
    </cfRule>
    <cfRule type="cellIs" dxfId="1522" priority="165" stopIfTrue="1" operator="equal">
      <formula>"Falla"</formula>
    </cfRule>
    <cfRule type="cellIs" dxfId="1521" priority="166" stopIfTrue="1" operator="equal">
      <formula>"N/A"</formula>
    </cfRule>
    <cfRule type="cellIs" dxfId="1520" priority="167" stopIfTrue="1" operator="equal">
      <formula>"N/T"</formula>
    </cfRule>
    <cfRule type="cellIs" dxfId="1519" priority="168" stopIfTrue="1" operator="equal">
      <formula>"N/D"</formula>
    </cfRule>
  </conditionalFormatting>
  <conditionalFormatting sqref="D551:D560">
    <cfRule type="cellIs" dxfId="1518" priority="162" stopIfTrue="1" operator="equal">
      <formula>"-"</formula>
    </cfRule>
  </conditionalFormatting>
  <conditionalFormatting sqref="D589:D597">
    <cfRule type="expression" dxfId="1517" priority="156" stopIfTrue="1">
      <formula>ISBLANK(D589)</formula>
    </cfRule>
    <cfRule type="cellIs" dxfId="1516" priority="157" stopIfTrue="1" operator="equal">
      <formula>"Pasa"</formula>
    </cfRule>
    <cfRule type="cellIs" dxfId="1515" priority="158" stopIfTrue="1" operator="equal">
      <formula>"Falla"</formula>
    </cfRule>
    <cfRule type="cellIs" dxfId="1514" priority="159" stopIfTrue="1" operator="equal">
      <formula>"N/A"</formula>
    </cfRule>
    <cfRule type="cellIs" dxfId="1513" priority="160" stopIfTrue="1" operator="equal">
      <formula>"N/T"</formula>
    </cfRule>
    <cfRule type="cellIs" dxfId="1512" priority="161" stopIfTrue="1" operator="equal">
      <formula>"N/D"</formula>
    </cfRule>
  </conditionalFormatting>
  <conditionalFormatting sqref="D589:D597">
    <cfRule type="cellIs" dxfId="1511" priority="155" stopIfTrue="1" operator="equal">
      <formula>"-"</formula>
    </cfRule>
  </conditionalFormatting>
  <conditionalFormatting sqref="D627:D637">
    <cfRule type="expression" dxfId="1510" priority="149" stopIfTrue="1">
      <formula>ISBLANK(D627)</formula>
    </cfRule>
    <cfRule type="cellIs" dxfId="1509" priority="150" stopIfTrue="1" operator="equal">
      <formula>"Pasa"</formula>
    </cfRule>
    <cfRule type="cellIs" dxfId="1508" priority="151" stopIfTrue="1" operator="equal">
      <formula>"Falla"</formula>
    </cfRule>
    <cfRule type="cellIs" dxfId="1507" priority="152" stopIfTrue="1" operator="equal">
      <formula>"N/A"</formula>
    </cfRule>
    <cfRule type="cellIs" dxfId="1506" priority="153" stopIfTrue="1" operator="equal">
      <formula>"N/T"</formula>
    </cfRule>
    <cfRule type="cellIs" dxfId="1505" priority="154" stopIfTrue="1" operator="equal">
      <formula>"N/D"</formula>
    </cfRule>
  </conditionalFormatting>
  <conditionalFormatting sqref="D627:D637">
    <cfRule type="cellIs" dxfId="1504" priority="148" stopIfTrue="1" operator="equal">
      <formula>"-"</formula>
    </cfRule>
  </conditionalFormatting>
  <conditionalFormatting sqref="D665:D674">
    <cfRule type="expression" dxfId="1503" priority="142" stopIfTrue="1">
      <formula>ISBLANK(D665)</formula>
    </cfRule>
    <cfRule type="cellIs" dxfId="1502" priority="143" stopIfTrue="1" operator="equal">
      <formula>"Pasa"</formula>
    </cfRule>
    <cfRule type="cellIs" dxfId="1501" priority="144" stopIfTrue="1" operator="equal">
      <formula>"Falla"</formula>
    </cfRule>
    <cfRule type="cellIs" dxfId="1500" priority="145" stopIfTrue="1" operator="equal">
      <formula>"N/A"</formula>
    </cfRule>
    <cfRule type="cellIs" dxfId="1499" priority="146" stopIfTrue="1" operator="equal">
      <formula>"N/T"</formula>
    </cfRule>
    <cfRule type="cellIs" dxfId="1498" priority="147" stopIfTrue="1" operator="equal">
      <formula>"N/D"</formula>
    </cfRule>
  </conditionalFormatting>
  <conditionalFormatting sqref="D665:D674">
    <cfRule type="cellIs" dxfId="1497" priority="141" stopIfTrue="1" operator="equal">
      <formula>"-"</formula>
    </cfRule>
  </conditionalFormatting>
  <conditionalFormatting sqref="D703:D713">
    <cfRule type="expression" dxfId="1496" priority="135" stopIfTrue="1">
      <formula>ISBLANK(D703)</formula>
    </cfRule>
    <cfRule type="cellIs" dxfId="1495" priority="136" stopIfTrue="1" operator="equal">
      <formula>"Pasa"</formula>
    </cfRule>
    <cfRule type="cellIs" dxfId="1494" priority="137" stopIfTrue="1" operator="equal">
      <formula>"Falla"</formula>
    </cfRule>
    <cfRule type="cellIs" dxfId="1493" priority="138" stopIfTrue="1" operator="equal">
      <formula>"N/A"</formula>
    </cfRule>
    <cfRule type="cellIs" dxfId="1492" priority="139" stopIfTrue="1" operator="equal">
      <formula>"N/T"</formula>
    </cfRule>
    <cfRule type="cellIs" dxfId="1491" priority="140" stopIfTrue="1" operator="equal">
      <formula>"N/D"</formula>
    </cfRule>
  </conditionalFormatting>
  <conditionalFormatting sqref="D703:D713">
    <cfRule type="cellIs" dxfId="1490" priority="134" stopIfTrue="1" operator="equal">
      <formula>"-"</formula>
    </cfRule>
  </conditionalFormatting>
  <conditionalFormatting sqref="D33:D35">
    <cfRule type="expression" dxfId="1489" priority="128" stopIfTrue="1">
      <formula>ISBLANK(D33)</formula>
    </cfRule>
    <cfRule type="cellIs" dxfId="1488" priority="129" stopIfTrue="1" operator="equal">
      <formula>"Pasa"</formula>
    </cfRule>
    <cfRule type="cellIs" dxfId="1487" priority="130" stopIfTrue="1" operator="equal">
      <formula>"Falla"</formula>
    </cfRule>
    <cfRule type="cellIs" dxfId="1486" priority="131" stopIfTrue="1" operator="equal">
      <formula>"N/A"</formula>
    </cfRule>
    <cfRule type="cellIs" dxfId="1485" priority="132" stopIfTrue="1" operator="equal">
      <formula>"N/T"</formula>
    </cfRule>
    <cfRule type="cellIs" dxfId="1484" priority="133" stopIfTrue="1" operator="equal">
      <formula>"N/D"</formula>
    </cfRule>
  </conditionalFormatting>
  <conditionalFormatting sqref="D33:D35">
    <cfRule type="cellIs" dxfId="1483" priority="127" stopIfTrue="1" operator="equal">
      <formula>"-"</formula>
    </cfRule>
  </conditionalFormatting>
  <conditionalFormatting sqref="D71:D73">
    <cfRule type="expression" dxfId="1482" priority="121" stopIfTrue="1">
      <formula>ISBLANK(D71)</formula>
    </cfRule>
    <cfRule type="cellIs" dxfId="1481" priority="122" stopIfTrue="1" operator="equal">
      <formula>"Pasa"</formula>
    </cfRule>
    <cfRule type="cellIs" dxfId="1480" priority="123" stopIfTrue="1" operator="equal">
      <formula>"Falla"</formula>
    </cfRule>
    <cfRule type="cellIs" dxfId="1479" priority="124" stopIfTrue="1" operator="equal">
      <formula>"N/A"</formula>
    </cfRule>
    <cfRule type="cellIs" dxfId="1478" priority="125" stopIfTrue="1" operator="equal">
      <formula>"N/T"</formula>
    </cfRule>
    <cfRule type="cellIs" dxfId="1477" priority="126" stopIfTrue="1" operator="equal">
      <formula>"N/D"</formula>
    </cfRule>
  </conditionalFormatting>
  <conditionalFormatting sqref="D71:D73">
    <cfRule type="cellIs" dxfId="1476" priority="120" stopIfTrue="1" operator="equal">
      <formula>"-"</formula>
    </cfRule>
  </conditionalFormatting>
  <conditionalFormatting sqref="D109:D111">
    <cfRule type="expression" dxfId="1475" priority="114" stopIfTrue="1">
      <formula>ISBLANK(D109)</formula>
    </cfRule>
    <cfRule type="cellIs" dxfId="1474" priority="115" stopIfTrue="1" operator="equal">
      <formula>"Pasa"</formula>
    </cfRule>
    <cfRule type="cellIs" dxfId="1473" priority="116" stopIfTrue="1" operator="equal">
      <formula>"Falla"</formula>
    </cfRule>
    <cfRule type="cellIs" dxfId="1472" priority="117" stopIfTrue="1" operator="equal">
      <formula>"N/A"</formula>
    </cfRule>
    <cfRule type="cellIs" dxfId="1471" priority="118" stopIfTrue="1" operator="equal">
      <formula>"N/T"</formula>
    </cfRule>
    <cfRule type="cellIs" dxfId="1470" priority="119" stopIfTrue="1" operator="equal">
      <formula>"N/D"</formula>
    </cfRule>
  </conditionalFormatting>
  <conditionalFormatting sqref="D109:D111">
    <cfRule type="cellIs" dxfId="1469" priority="113" stopIfTrue="1" operator="equal">
      <formula>"-"</formula>
    </cfRule>
  </conditionalFormatting>
  <conditionalFormatting sqref="D147:D149">
    <cfRule type="expression" dxfId="1468" priority="107" stopIfTrue="1">
      <formula>ISBLANK(D147)</formula>
    </cfRule>
    <cfRule type="cellIs" dxfId="1467" priority="108" stopIfTrue="1" operator="equal">
      <formula>"Pasa"</formula>
    </cfRule>
    <cfRule type="cellIs" dxfId="1466" priority="109" stopIfTrue="1" operator="equal">
      <formula>"Falla"</formula>
    </cfRule>
    <cfRule type="cellIs" dxfId="1465" priority="110" stopIfTrue="1" operator="equal">
      <formula>"N/A"</formula>
    </cfRule>
    <cfRule type="cellIs" dxfId="1464" priority="111" stopIfTrue="1" operator="equal">
      <formula>"N/T"</formula>
    </cfRule>
    <cfRule type="cellIs" dxfId="1463" priority="112" stopIfTrue="1" operator="equal">
      <formula>"N/D"</formula>
    </cfRule>
  </conditionalFormatting>
  <conditionalFormatting sqref="D147:D149">
    <cfRule type="cellIs" dxfId="1462" priority="106" stopIfTrue="1" operator="equal">
      <formula>"-"</formula>
    </cfRule>
  </conditionalFormatting>
  <conditionalFormatting sqref="D185:D187">
    <cfRule type="expression" dxfId="1461" priority="100" stopIfTrue="1">
      <formula>ISBLANK(D185)</formula>
    </cfRule>
    <cfRule type="cellIs" dxfId="1460" priority="101" stopIfTrue="1" operator="equal">
      <formula>"Pasa"</formula>
    </cfRule>
    <cfRule type="cellIs" dxfId="1459" priority="102" stopIfTrue="1" operator="equal">
      <formula>"Falla"</formula>
    </cfRule>
    <cfRule type="cellIs" dxfId="1458" priority="103" stopIfTrue="1" operator="equal">
      <formula>"N/A"</formula>
    </cfRule>
    <cfRule type="cellIs" dxfId="1457" priority="104" stopIfTrue="1" operator="equal">
      <formula>"N/T"</formula>
    </cfRule>
    <cfRule type="cellIs" dxfId="1456" priority="105" stopIfTrue="1" operator="equal">
      <formula>"N/D"</formula>
    </cfRule>
  </conditionalFormatting>
  <conditionalFormatting sqref="D185:D187">
    <cfRule type="cellIs" dxfId="1455" priority="99" stopIfTrue="1" operator="equal">
      <formula>"-"</formula>
    </cfRule>
  </conditionalFormatting>
  <conditionalFormatting sqref="D223:D225">
    <cfRule type="expression" dxfId="1454" priority="93" stopIfTrue="1">
      <formula>ISBLANK(D223)</formula>
    </cfRule>
    <cfRule type="cellIs" dxfId="1453" priority="94" stopIfTrue="1" operator="equal">
      <formula>"Pasa"</formula>
    </cfRule>
    <cfRule type="cellIs" dxfId="1452" priority="95" stopIfTrue="1" operator="equal">
      <formula>"Falla"</formula>
    </cfRule>
    <cfRule type="cellIs" dxfId="1451" priority="96" stopIfTrue="1" operator="equal">
      <formula>"N/A"</formula>
    </cfRule>
    <cfRule type="cellIs" dxfId="1450" priority="97" stopIfTrue="1" operator="equal">
      <formula>"N/T"</formula>
    </cfRule>
    <cfRule type="cellIs" dxfId="1449" priority="98" stopIfTrue="1" operator="equal">
      <formula>"N/D"</formula>
    </cfRule>
  </conditionalFormatting>
  <conditionalFormatting sqref="D223:D225">
    <cfRule type="cellIs" dxfId="1448" priority="92" stopIfTrue="1" operator="equal">
      <formula>"-"</formula>
    </cfRule>
  </conditionalFormatting>
  <conditionalFormatting sqref="D261:D263">
    <cfRule type="expression" dxfId="1447" priority="86" stopIfTrue="1">
      <formula>ISBLANK(D261)</formula>
    </cfRule>
    <cfRule type="cellIs" dxfId="1446" priority="87" stopIfTrue="1" operator="equal">
      <formula>"Pasa"</formula>
    </cfRule>
    <cfRule type="cellIs" dxfId="1445" priority="88" stopIfTrue="1" operator="equal">
      <formula>"Falla"</formula>
    </cfRule>
    <cfRule type="cellIs" dxfId="1444" priority="89" stopIfTrue="1" operator="equal">
      <formula>"N/A"</formula>
    </cfRule>
    <cfRule type="cellIs" dxfId="1443" priority="90" stopIfTrue="1" operator="equal">
      <formula>"N/T"</formula>
    </cfRule>
    <cfRule type="cellIs" dxfId="1442" priority="91" stopIfTrue="1" operator="equal">
      <formula>"N/D"</formula>
    </cfRule>
  </conditionalFormatting>
  <conditionalFormatting sqref="D261:D263">
    <cfRule type="cellIs" dxfId="1441" priority="85" stopIfTrue="1" operator="equal">
      <formula>"-"</formula>
    </cfRule>
  </conditionalFormatting>
  <conditionalFormatting sqref="D299:D301">
    <cfRule type="expression" dxfId="1440" priority="79" stopIfTrue="1">
      <formula>ISBLANK(D299)</formula>
    </cfRule>
    <cfRule type="cellIs" dxfId="1439" priority="80" stopIfTrue="1" operator="equal">
      <formula>"Pasa"</formula>
    </cfRule>
    <cfRule type="cellIs" dxfId="1438" priority="81" stopIfTrue="1" operator="equal">
      <formula>"Falla"</formula>
    </cfRule>
    <cfRule type="cellIs" dxfId="1437" priority="82" stopIfTrue="1" operator="equal">
      <formula>"N/A"</formula>
    </cfRule>
    <cfRule type="cellIs" dxfId="1436" priority="83" stopIfTrue="1" operator="equal">
      <formula>"N/T"</formula>
    </cfRule>
    <cfRule type="cellIs" dxfId="1435" priority="84" stopIfTrue="1" operator="equal">
      <formula>"N/D"</formula>
    </cfRule>
  </conditionalFormatting>
  <conditionalFormatting sqref="D299:D301">
    <cfRule type="cellIs" dxfId="1434" priority="78" stopIfTrue="1" operator="equal">
      <formula>"-"</formula>
    </cfRule>
  </conditionalFormatting>
  <conditionalFormatting sqref="D337:D339">
    <cfRule type="expression" dxfId="1433" priority="72" stopIfTrue="1">
      <formula>ISBLANK(D337)</formula>
    </cfRule>
    <cfRule type="cellIs" dxfId="1432" priority="73" stopIfTrue="1" operator="equal">
      <formula>"Pasa"</formula>
    </cfRule>
    <cfRule type="cellIs" dxfId="1431" priority="74" stopIfTrue="1" operator="equal">
      <formula>"Falla"</formula>
    </cfRule>
    <cfRule type="cellIs" dxfId="1430" priority="75" stopIfTrue="1" operator="equal">
      <formula>"N/A"</formula>
    </cfRule>
    <cfRule type="cellIs" dxfId="1429" priority="76" stopIfTrue="1" operator="equal">
      <formula>"N/T"</formula>
    </cfRule>
    <cfRule type="cellIs" dxfId="1428" priority="77" stopIfTrue="1" operator="equal">
      <formula>"N/D"</formula>
    </cfRule>
  </conditionalFormatting>
  <conditionalFormatting sqref="D337:D339">
    <cfRule type="cellIs" dxfId="1427" priority="71" stopIfTrue="1" operator="equal">
      <formula>"-"</formula>
    </cfRule>
  </conditionalFormatting>
  <conditionalFormatting sqref="D375:D377">
    <cfRule type="expression" dxfId="1426" priority="65" stopIfTrue="1">
      <formula>ISBLANK(D375)</formula>
    </cfRule>
    <cfRule type="cellIs" dxfId="1425" priority="66" stopIfTrue="1" operator="equal">
      <formula>"Pasa"</formula>
    </cfRule>
    <cfRule type="cellIs" dxfId="1424" priority="67" stopIfTrue="1" operator="equal">
      <formula>"Falla"</formula>
    </cfRule>
    <cfRule type="cellIs" dxfId="1423" priority="68" stopIfTrue="1" operator="equal">
      <formula>"N/A"</formula>
    </cfRule>
    <cfRule type="cellIs" dxfId="1422" priority="69" stopIfTrue="1" operator="equal">
      <formula>"N/T"</formula>
    </cfRule>
    <cfRule type="cellIs" dxfId="1421" priority="70" stopIfTrue="1" operator="equal">
      <formula>"N/D"</formula>
    </cfRule>
  </conditionalFormatting>
  <conditionalFormatting sqref="D375:D377">
    <cfRule type="cellIs" dxfId="1420" priority="64" stopIfTrue="1" operator="equal">
      <formula>"-"</formula>
    </cfRule>
  </conditionalFormatting>
  <conditionalFormatting sqref="D413:D415">
    <cfRule type="expression" dxfId="1419" priority="58" stopIfTrue="1">
      <formula>ISBLANK(D413)</formula>
    </cfRule>
    <cfRule type="cellIs" dxfId="1418" priority="59" stopIfTrue="1" operator="equal">
      <formula>"Pasa"</formula>
    </cfRule>
    <cfRule type="cellIs" dxfId="1417" priority="60" stopIfTrue="1" operator="equal">
      <formula>"Falla"</formula>
    </cfRule>
    <cfRule type="cellIs" dxfId="1416" priority="61" stopIfTrue="1" operator="equal">
      <formula>"N/A"</formula>
    </cfRule>
    <cfRule type="cellIs" dxfId="1415" priority="62" stopIfTrue="1" operator="equal">
      <formula>"N/T"</formula>
    </cfRule>
    <cfRule type="cellIs" dxfId="1414" priority="63" stopIfTrue="1" operator="equal">
      <formula>"N/D"</formula>
    </cfRule>
  </conditionalFormatting>
  <conditionalFormatting sqref="D413:D415">
    <cfRule type="cellIs" dxfId="1413" priority="57" stopIfTrue="1" operator="equal">
      <formula>"-"</formula>
    </cfRule>
  </conditionalFormatting>
  <conditionalFormatting sqref="D451:D453">
    <cfRule type="expression" dxfId="1412" priority="51" stopIfTrue="1">
      <formula>ISBLANK(D451)</formula>
    </cfRule>
    <cfRule type="cellIs" dxfId="1411" priority="52" stopIfTrue="1" operator="equal">
      <formula>"Pasa"</formula>
    </cfRule>
    <cfRule type="cellIs" dxfId="1410" priority="53" stopIfTrue="1" operator="equal">
      <formula>"Falla"</formula>
    </cfRule>
    <cfRule type="cellIs" dxfId="1409" priority="54" stopIfTrue="1" operator="equal">
      <formula>"N/A"</formula>
    </cfRule>
    <cfRule type="cellIs" dxfId="1408" priority="55" stopIfTrue="1" operator="equal">
      <formula>"N/T"</formula>
    </cfRule>
    <cfRule type="cellIs" dxfId="1407" priority="56" stopIfTrue="1" operator="equal">
      <formula>"N/D"</formula>
    </cfRule>
  </conditionalFormatting>
  <conditionalFormatting sqref="D451:D453">
    <cfRule type="cellIs" dxfId="1406" priority="50" stopIfTrue="1" operator="equal">
      <formula>"-"</formula>
    </cfRule>
  </conditionalFormatting>
  <conditionalFormatting sqref="D488:D491">
    <cfRule type="expression" dxfId="1405" priority="44" stopIfTrue="1">
      <formula>ISBLANK(D488)</formula>
    </cfRule>
    <cfRule type="cellIs" dxfId="1404" priority="45" stopIfTrue="1" operator="equal">
      <formula>"Pasa"</formula>
    </cfRule>
    <cfRule type="cellIs" dxfId="1403" priority="46" stopIfTrue="1" operator="equal">
      <formula>"Falla"</formula>
    </cfRule>
    <cfRule type="cellIs" dxfId="1402" priority="47" stopIfTrue="1" operator="equal">
      <formula>"N/A"</formula>
    </cfRule>
    <cfRule type="cellIs" dxfId="1401" priority="48" stopIfTrue="1" operator="equal">
      <formula>"N/T"</formula>
    </cfRule>
    <cfRule type="cellIs" dxfId="1400" priority="49" stopIfTrue="1" operator="equal">
      <formula>"N/D"</formula>
    </cfRule>
  </conditionalFormatting>
  <conditionalFormatting sqref="D488:D491">
    <cfRule type="cellIs" dxfId="1399" priority="43" stopIfTrue="1" operator="equal">
      <formula>"-"</formula>
    </cfRule>
  </conditionalFormatting>
  <conditionalFormatting sqref="D525:D529">
    <cfRule type="expression" dxfId="1398" priority="37" stopIfTrue="1">
      <formula>ISBLANK(D525)</formula>
    </cfRule>
    <cfRule type="cellIs" dxfId="1397" priority="38" stopIfTrue="1" operator="equal">
      <formula>"Pasa"</formula>
    </cfRule>
    <cfRule type="cellIs" dxfId="1396" priority="39" stopIfTrue="1" operator="equal">
      <formula>"Falla"</formula>
    </cfRule>
    <cfRule type="cellIs" dxfId="1395" priority="40" stopIfTrue="1" operator="equal">
      <formula>"N/A"</formula>
    </cfRule>
    <cfRule type="cellIs" dxfId="1394" priority="41" stopIfTrue="1" operator="equal">
      <formula>"N/T"</formula>
    </cfRule>
    <cfRule type="cellIs" dxfId="1393" priority="42" stopIfTrue="1" operator="equal">
      <formula>"N/D"</formula>
    </cfRule>
  </conditionalFormatting>
  <conditionalFormatting sqref="D525:D529">
    <cfRule type="cellIs" dxfId="1392" priority="36" stopIfTrue="1" operator="equal">
      <formula>"-"</formula>
    </cfRule>
  </conditionalFormatting>
  <conditionalFormatting sqref="D561:D567">
    <cfRule type="expression" dxfId="1391" priority="30" stopIfTrue="1">
      <formula>ISBLANK(D561)</formula>
    </cfRule>
    <cfRule type="cellIs" dxfId="1390" priority="31" stopIfTrue="1" operator="equal">
      <formula>"Pasa"</formula>
    </cfRule>
    <cfRule type="cellIs" dxfId="1389" priority="32" stopIfTrue="1" operator="equal">
      <formula>"Falla"</formula>
    </cfRule>
    <cfRule type="cellIs" dxfId="1388" priority="33" stopIfTrue="1" operator="equal">
      <formula>"N/A"</formula>
    </cfRule>
    <cfRule type="cellIs" dxfId="1387" priority="34" stopIfTrue="1" operator="equal">
      <formula>"N/T"</formula>
    </cfRule>
    <cfRule type="cellIs" dxfId="1386" priority="35" stopIfTrue="1" operator="equal">
      <formula>"N/D"</formula>
    </cfRule>
  </conditionalFormatting>
  <conditionalFormatting sqref="D561:D567">
    <cfRule type="cellIs" dxfId="1385" priority="29" stopIfTrue="1" operator="equal">
      <formula>"-"</formula>
    </cfRule>
  </conditionalFormatting>
  <conditionalFormatting sqref="D598:D605">
    <cfRule type="expression" dxfId="1384" priority="23" stopIfTrue="1">
      <formula>ISBLANK(D598)</formula>
    </cfRule>
    <cfRule type="cellIs" dxfId="1383" priority="24" stopIfTrue="1" operator="equal">
      <formula>"Pasa"</formula>
    </cfRule>
    <cfRule type="cellIs" dxfId="1382" priority="25" stopIfTrue="1" operator="equal">
      <formula>"Falla"</formula>
    </cfRule>
    <cfRule type="cellIs" dxfId="1381" priority="26" stopIfTrue="1" operator="equal">
      <formula>"N/A"</formula>
    </cfRule>
    <cfRule type="cellIs" dxfId="1380" priority="27" stopIfTrue="1" operator="equal">
      <formula>"N/T"</formula>
    </cfRule>
    <cfRule type="cellIs" dxfId="1379" priority="28" stopIfTrue="1" operator="equal">
      <formula>"N/D"</formula>
    </cfRule>
  </conditionalFormatting>
  <conditionalFormatting sqref="D598:D605">
    <cfRule type="cellIs" dxfId="1378" priority="22" stopIfTrue="1" operator="equal">
      <formula>"-"</formula>
    </cfRule>
  </conditionalFormatting>
  <conditionalFormatting sqref="D638:D643">
    <cfRule type="expression" dxfId="1377" priority="16" stopIfTrue="1">
      <formula>ISBLANK(D638)</formula>
    </cfRule>
    <cfRule type="cellIs" dxfId="1376" priority="17" stopIfTrue="1" operator="equal">
      <formula>"Pasa"</formula>
    </cfRule>
    <cfRule type="cellIs" dxfId="1375" priority="18" stopIfTrue="1" operator="equal">
      <formula>"Falla"</formula>
    </cfRule>
    <cfRule type="cellIs" dxfId="1374" priority="19" stopIfTrue="1" operator="equal">
      <formula>"N/A"</formula>
    </cfRule>
    <cfRule type="cellIs" dxfId="1373" priority="20" stopIfTrue="1" operator="equal">
      <formula>"N/T"</formula>
    </cfRule>
    <cfRule type="cellIs" dxfId="1372" priority="21" stopIfTrue="1" operator="equal">
      <formula>"N/D"</formula>
    </cfRule>
  </conditionalFormatting>
  <conditionalFormatting sqref="D638:D643">
    <cfRule type="cellIs" dxfId="1371" priority="15" stopIfTrue="1" operator="equal">
      <formula>"-"</formula>
    </cfRule>
  </conditionalFormatting>
  <conditionalFormatting sqref="D675:D681">
    <cfRule type="expression" dxfId="1370" priority="9" stopIfTrue="1">
      <formula>ISBLANK(D675)</formula>
    </cfRule>
    <cfRule type="cellIs" dxfId="1369" priority="10" stopIfTrue="1" operator="equal">
      <formula>"Pasa"</formula>
    </cfRule>
    <cfRule type="cellIs" dxfId="1368" priority="11" stopIfTrue="1" operator="equal">
      <formula>"Falla"</formula>
    </cfRule>
    <cfRule type="cellIs" dxfId="1367" priority="12" stopIfTrue="1" operator="equal">
      <formula>"N/A"</formula>
    </cfRule>
    <cfRule type="cellIs" dxfId="1366" priority="13" stopIfTrue="1" operator="equal">
      <formula>"N/T"</formula>
    </cfRule>
    <cfRule type="cellIs" dxfId="1365" priority="14" stopIfTrue="1" operator="equal">
      <formula>"N/D"</formula>
    </cfRule>
  </conditionalFormatting>
  <conditionalFormatting sqref="D675:D681">
    <cfRule type="cellIs" dxfId="1364" priority="8" stopIfTrue="1" operator="equal">
      <formula>"-"</formula>
    </cfRule>
  </conditionalFormatting>
  <conditionalFormatting sqref="D714:D719">
    <cfRule type="expression" dxfId="1363" priority="2" stopIfTrue="1">
      <formula>ISBLANK(D714)</formula>
    </cfRule>
    <cfRule type="cellIs" dxfId="1362" priority="3" stopIfTrue="1" operator="equal">
      <formula>"Pasa"</formula>
    </cfRule>
    <cfRule type="cellIs" dxfId="1361" priority="4" stopIfTrue="1" operator="equal">
      <formula>"Falla"</formula>
    </cfRule>
    <cfRule type="cellIs" dxfId="1360" priority="5" stopIfTrue="1" operator="equal">
      <formula>"N/A"</formula>
    </cfRule>
    <cfRule type="cellIs" dxfId="1359" priority="6" stopIfTrue="1" operator="equal">
      <formula>"N/T"</formula>
    </cfRule>
    <cfRule type="cellIs" dxfId="1358" priority="7" stopIfTrue="1" operator="equal">
      <formula>"N/D"</formula>
    </cfRule>
  </conditionalFormatting>
  <conditionalFormatting sqref="D714:D719">
    <cfRule type="cellIs" dxfId="1357"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5" zoomScaleNormal="8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0</v>
      </c>
      <c r="H12" s="53">
        <f ca="1">IF(($G$15+$K$15)=0,0,G12/($G$15+$K$15))</f>
        <v>0</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0</v>
      </c>
      <c r="H13" s="53">
        <f ca="1">IF(($G$15+$K$15)=0,0,G13/($G$15+$K$15))</f>
        <v>0</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144</v>
      </c>
      <c r="H14" s="53">
        <f ca="1">IF(($G$15+$K$15)=0,0,G14/($G$15+$K$15))</f>
        <v>1</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144</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Home</v>
      </c>
      <c r="C19" s="114" t="str" cm="1">
        <f t="array" ref="C19">IFERROR(INDEX('03.Muestra'!$F$8:$F$42,SMALL(IF("Página Web"='03.Muestra'!$D$8:$D$42,ROW('03.Muestra'!$F$8:$F$42)-MIN(ROW('03.Muestra'!$D$8:$D$42))+1,""),ROW()-18)),"")</f>
        <v>https://participa.madrid.org/</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Grupos parlamentarios</v>
      </c>
      <c r="C20" s="114" t="str" cm="1">
        <f t="array" ref="C20">IFERROR(INDEX('03.Muestra'!$F$8:$F$42,SMALL(IF("Página Web"='03.Muestra'!$D$8:$D$42,ROW('03.Muestra'!$F$8:$F$42)-MIN(ROW('03.Muestra'!$D$8:$D$42))+1,""),ROW()-18)),"")</f>
        <v>https://participa.madrid.org/grupos-parlamentarios</v>
      </c>
      <c r="D20" s="130" t="s">
        <v>34</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Participación ciudadana</v>
      </c>
      <c r="C21" s="114" t="str" cm="1">
        <f t="array" ref="C21">IFERROR(INDEX('03.Muestra'!$F$8:$F$42,SMALL(IF("Página Web"='03.Muestra'!$D$8:$D$42,ROW('03.Muestra'!$F$8:$F$42)-MIN(ROW('03.Muestra'!$D$8:$D$42))+1,""),ROW()-18)),"")</f>
        <v>https://participa.madrid.org/participacion-ciudadana</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Condiciones de uso</v>
      </c>
      <c r="C22" s="114" t="str" cm="1">
        <f t="array" ref="C22">IFERROR(INDEX('03.Muestra'!$F$8:$F$42,SMALL(IF("Página Web"='03.Muestra'!$D$8:$D$42,ROW('03.Muestra'!$F$8:$F$42)-MIN(ROW('03.Muestra'!$D$8:$D$42))+1,""),ROW()-18)),"")</f>
        <v>https://participa.madrid.org/condiciones-uso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Aviso legal</v>
      </c>
      <c r="C23" s="114" t="str" cm="1">
        <f t="array" ref="C23">IFERROR(INDEX('03.Muestra'!$F$8:$F$42,SMALL(IF("Página Web"='03.Muestra'!$D$8:$D$42,ROW('03.Muestra'!$F$8:$F$42)-MIN(ROW('03.Muestra'!$D$8:$D$42))+1,""),ROW()-18)),"")</f>
        <v>https://participa.madrid.org/aviso-legal-privacidad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Acuerdo consejo</v>
      </c>
      <c r="C24" s="114" t="str" cm="1">
        <f t="array" ref="C24">IFERROR(INDEX('03.Muestra'!$F$8:$F$42,SMALL(IF("Página Web"='03.Muestra'!$D$8:$D$42,ROW('03.Muestra'!$F$8:$F$42)-MIN(ROW('03.Muestra'!$D$8:$D$42))+1,""),ROW()-18)),"")</f>
        <v>https://participa.madrid.org/content/proyecto-acuerdo-consejo-gobierno-se-aprueban-las-normas-reguladoras-se-establece</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Ayudas económicas</v>
      </c>
      <c r="C25" s="114" t="str" cm="1">
        <f t="array" ref="C25">IFERROR(INDEX('03.Muestra'!$F$8:$F$42,SMALL(IF("Página Web"='03.Muestra'!$D$8:$D$42,ROW('03.Muestra'!$F$8:$F$42)-MIN(ROW('03.Muestra'!$D$8:$D$42))+1,""),ROW()-18)),"")</f>
        <v>https://participa.madrid.org/content/proyecto-orden-se-aprueban-bases-reguladoras-concesion-ayudas-economicas-pago-unico-para</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Ayudas municipios</v>
      </c>
      <c r="C26" s="114" t="str" cm="1">
        <f t="array" ref="C26">IFERROR(INDEX('03.Muestra'!$F$8:$F$42,SMALL(IF("Página Web"='03.Muestra'!$D$8:$D$42,ROW('03.Muestra'!$F$8:$F$42)-MIN(ROW('03.Muestra'!$D$8:$D$42))+1,""),ROW()-18)),"")</f>
        <v>https://participa.madrid.org/content/consulta-publica-sobre-proyecto-se-establecen-las-bases-reguladoras-las-ayudas-municipios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Derogación órdenes</v>
      </c>
      <c r="C27" s="114" t="str" cm="1">
        <f t="array" ref="C27">IFERROR(INDEX('03.Muestra'!$F$8:$F$42,SMALL(IF("Página Web"='03.Muestra'!$D$8:$D$42,ROW('03.Muestra'!$F$8:$F$42)-MIN(ROW('03.Muestra'!$D$8:$D$42))+1,""),ROW()-18)),"")</f>
        <v>https://participa.madrid.org/content/proyecto-orden-se-derogan-las-ordenes-5591997-5601997-11022003-10851998-6502004-2222014</v>
      </c>
      <c r="D27" s="130" t="s">
        <v>34</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Artesanía Alimentaria</v>
      </c>
      <c r="C28" s="114" t="str" cm="1">
        <f t="array" ref="C28">IFERROR(INDEX('03.Muestra'!$F$8:$F$42,SMALL(IF("Página Web"='03.Muestra'!$D$8:$D$42,ROW('03.Muestra'!$F$8:$F$42)-MIN(ROW('03.Muestra'!$D$8:$D$42))+1,""),ROW()-18)),"")</f>
        <v>https://participa.madrid.org/content/proyecto-decreto-sobre-ordenacion-regulacion-artesania-alimentaria-los-alimentos-montana</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Grado discapacidad</v>
      </c>
      <c r="C29" s="114" t="str" cm="1">
        <f t="array" ref="C29">IFERROR(INDEX('03.Muestra'!$F$8:$F$42,SMALL(IF("Página Web"='03.Muestra'!$D$8:$D$42,ROW('03.Muestra'!$F$8:$F$42)-MIN(ROW('03.Muestra'!$D$8:$D$42))+1,""),ROW()-18)),"")</f>
        <v>https://participa.madrid.org/content/proyecto-orden-se-desarrolla-real-decreto-88822-18-octubre-se-establece-procedimiento-para-0</v>
      </c>
      <c r="D29" s="130" t="s">
        <v>34</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Regula desempeño</v>
      </c>
      <c r="C30" s="114" t="str" cm="1">
        <f t="array" ref="C30">IFERROR(INDEX('03.Muestra'!$F$8:$F$42,SMALL(IF("Página Web"='03.Muestra'!$D$8:$D$42,ROW('03.Muestra'!$F$8:$F$42)-MIN(ROW('03.Muestra'!$D$8:$D$42))+1,""),ROW()-18)),"")</f>
        <v>https://participa.madrid.org/content/proyecto-decreto-regula-desempeno-reconocimiento-los-funcionarios-los-cuerpos-catedraticos</v>
      </c>
      <c r="D30" s="130" t="s">
        <v>34</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Doctorados</v>
      </c>
      <c r="C31" s="114" t="str" cm="1">
        <f t="array" ref="C31">IFERROR(INDEX('03.Muestra'!$F$8:$F$42,SMALL(IF("Página Web"='03.Muestra'!$D$8:$D$42,ROW('03.Muestra'!$F$8:$F$42)-MIN(ROW('03.Muestra'!$D$8:$D$42))+1,""),ROW()-18)),"")</f>
        <v>https://participa.madrid.org/content/proyecto-orden-se-establecen-las-bases-reguladoras-las-ayudas-para-realizacion-doctorados</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Complemento</v>
      </c>
      <c r="C32" s="114" t="str" cm="1">
        <f t="array" ref="C32">IFERROR(INDEX('03.Muestra'!$F$8:$F$42,SMALL(IF("Página Web"='03.Muestra'!$D$8:$D$42,ROW('03.Muestra'!$F$8:$F$42)-MIN(ROW('03.Muestra'!$D$8:$D$42))+1,""),ROW()-18)),"")</f>
        <v>https://participa.madrid.org/content/proyecto-decreto-se-regula-procedimiento-para-seleccion-renovacion-consolidacion-complemento</v>
      </c>
      <c r="D32" s="130" t="s">
        <v>34</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Concesión plazas</v>
      </c>
      <c r="C33" s="114" t="str" cm="1">
        <f t="array" ref="C33">IFERROR(INDEX('03.Muestra'!$F$8:$F$42,SMALL(IF("Página Web"='03.Muestra'!$D$8:$D$42,ROW('03.Muestra'!$F$8:$F$42)-MIN(ROW('03.Muestra'!$D$8:$D$42))+1,""),ROW()-18)),"")</f>
        <v>https://participa.madrid.org/content/proyecto-orden-consejeria-familia-juventud-politica-social-se-regula-concesion-plazas-los-0</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Áridos reciclados</v>
      </c>
      <c r="C34" s="114" t="str" cm="1">
        <f t="array" ref="C34">IFERROR(INDEX('03.Muestra'!$F$8:$F$42,SMALL(IF("Página Web"='03.Muestra'!$D$8:$D$42,ROW('03.Muestra'!$F$8:$F$42)-MIN(ROW('03.Muestra'!$D$8:$D$42))+1,""),ROW()-18)),"")</f>
        <v>https://participa.madrid.org/content/proyecto-orden-se-regula-los-requisitos-utilizacion-aridos-reciclados-procedentes</v>
      </c>
      <c r="D34" s="130" t="s">
        <v>34</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Home</v>
      </c>
      <c r="C57" s="114" t="str" cm="1">
        <f t="array" ref="C57">IFERROR(INDEX('03.Muestra'!$F$8:$F$42,SMALL(IF("Página Web"='03.Muestra'!$D$8:$D$42,ROW('03.Muestra'!$F$8:$F$42)-MIN(ROW('03.Muestra'!$D$8:$D$42))+1,""),ROW()-56)),"")</f>
        <v>https://participa.madrid.org/</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Grupos parlamentarios</v>
      </c>
      <c r="C58" s="114" t="str" cm="1">
        <f t="array" ref="C58">IFERROR(INDEX('03.Muestra'!$F$8:$F$42,SMALL(IF("Página Web"='03.Muestra'!$D$8:$D$42,ROW('03.Muestra'!$F$8:$F$42)-MIN(ROW('03.Muestra'!$D$8:$D$42))+1,""),ROW()-56)),"")</f>
        <v>https://participa.madrid.org/grupos-parlamentarios</v>
      </c>
      <c r="D58" s="130" t="s">
        <v>34</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Participación ciudadana</v>
      </c>
      <c r="C59" s="114" t="str" cm="1">
        <f t="array" ref="C59">IFERROR(INDEX('03.Muestra'!$F$8:$F$42,SMALL(IF("Página Web"='03.Muestra'!$D$8:$D$42,ROW('03.Muestra'!$F$8:$F$42)-MIN(ROW('03.Muestra'!$D$8:$D$42))+1,""),ROW()-56)),"")</f>
        <v>https://participa.madrid.org/participacion-ciudadana</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Condiciones de uso</v>
      </c>
      <c r="C60" s="114" t="str" cm="1">
        <f t="array" ref="C60">IFERROR(INDEX('03.Muestra'!$F$8:$F$42,SMALL(IF("Página Web"='03.Muestra'!$D$8:$D$42,ROW('03.Muestra'!$F$8:$F$42)-MIN(ROW('03.Muestra'!$D$8:$D$42))+1,""),ROW()-56)),"")</f>
        <v>https://participa.madrid.org/condiciones-uso</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Aviso legal</v>
      </c>
      <c r="C61" s="114" t="str" cm="1">
        <f t="array" ref="C61">IFERROR(INDEX('03.Muestra'!$F$8:$F$42,SMALL(IF("Página Web"='03.Muestra'!$D$8:$D$42,ROW('03.Muestra'!$F$8:$F$42)-MIN(ROW('03.Muestra'!$D$8:$D$42))+1,""),ROW()-56)),"")</f>
        <v>https://participa.madrid.org/aviso-legal-privacidad</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Acuerdo consejo</v>
      </c>
      <c r="C62" s="114" t="str" cm="1">
        <f t="array" ref="C62">IFERROR(INDEX('03.Muestra'!$F$8:$F$42,SMALL(IF("Página Web"='03.Muestra'!$D$8:$D$42,ROW('03.Muestra'!$F$8:$F$42)-MIN(ROW('03.Muestra'!$D$8:$D$42))+1,""),ROW()-56)),"")</f>
        <v>https://participa.madrid.org/content/proyecto-acuerdo-consejo-gobierno-se-aprueban-las-normas-reguladoras-se-establece</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Ayudas económicas</v>
      </c>
      <c r="C63" s="114" t="str" cm="1">
        <f t="array" ref="C63">IFERROR(INDEX('03.Muestra'!$F$8:$F$42,SMALL(IF("Página Web"='03.Muestra'!$D$8:$D$42,ROW('03.Muestra'!$F$8:$F$42)-MIN(ROW('03.Muestra'!$D$8:$D$42))+1,""),ROW()-56)),"")</f>
        <v>https://participa.madrid.org/content/proyecto-orden-se-aprueban-bases-reguladoras-concesion-ayudas-economicas-pago-unico-para</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Ayudas municipios</v>
      </c>
      <c r="C64" s="114" t="str" cm="1">
        <f t="array" ref="C64">IFERROR(INDEX('03.Muestra'!$F$8:$F$42,SMALL(IF("Página Web"='03.Muestra'!$D$8:$D$42,ROW('03.Muestra'!$F$8:$F$42)-MIN(ROW('03.Muestra'!$D$8:$D$42))+1,""),ROW()-56)),"")</f>
        <v>https://participa.madrid.org/content/consulta-publica-sobre-proyecto-se-establecen-las-bases-reguladoras-las-ayudas-municipios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Derogación órdenes</v>
      </c>
      <c r="C65" s="114" t="str" cm="1">
        <f t="array" ref="C65">IFERROR(INDEX('03.Muestra'!$F$8:$F$42,SMALL(IF("Página Web"='03.Muestra'!$D$8:$D$42,ROW('03.Muestra'!$F$8:$F$42)-MIN(ROW('03.Muestra'!$D$8:$D$42))+1,""),ROW()-56)),"")</f>
        <v>https://participa.madrid.org/content/proyecto-orden-se-derogan-las-ordenes-5591997-5601997-11022003-10851998-6502004-2222014</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Artesanía Alimentaria</v>
      </c>
      <c r="C66" s="114" t="str" cm="1">
        <f t="array" ref="C66">IFERROR(INDEX('03.Muestra'!$F$8:$F$42,SMALL(IF("Página Web"='03.Muestra'!$D$8:$D$42,ROW('03.Muestra'!$F$8:$F$42)-MIN(ROW('03.Muestra'!$D$8:$D$42))+1,""),ROW()-56)),"")</f>
        <v>https://participa.madrid.org/content/proyecto-decreto-sobre-ordenacion-regulacion-artesania-alimentaria-los-alimentos-montana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Grado discapacidad</v>
      </c>
      <c r="C67" s="114" t="str" cm="1">
        <f t="array" ref="C67">IFERROR(INDEX('03.Muestra'!$F$8:$F$42,SMALL(IF("Página Web"='03.Muestra'!$D$8:$D$42,ROW('03.Muestra'!$F$8:$F$42)-MIN(ROW('03.Muestra'!$D$8:$D$42))+1,""),ROW()-56)),"")</f>
        <v>https://participa.madrid.org/content/proyecto-orden-se-desarrolla-real-decreto-88822-18-octubre-se-establece-procedimiento-para-0</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Regula desempeño</v>
      </c>
      <c r="C68" s="114" t="str" cm="1">
        <f t="array" ref="C68">IFERROR(INDEX('03.Muestra'!$F$8:$F$42,SMALL(IF("Página Web"='03.Muestra'!$D$8:$D$42,ROW('03.Muestra'!$F$8:$F$42)-MIN(ROW('03.Muestra'!$D$8:$D$42))+1,""),ROW()-56)),"")</f>
        <v>https://participa.madrid.org/content/proyecto-decreto-regula-desempeno-reconocimiento-los-funcionarios-los-cuerpos-catedraticos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Doctorados</v>
      </c>
      <c r="C69" s="114" t="str" cm="1">
        <f t="array" ref="C69">IFERROR(INDEX('03.Muestra'!$F$8:$F$42,SMALL(IF("Página Web"='03.Muestra'!$D$8:$D$42,ROW('03.Muestra'!$F$8:$F$42)-MIN(ROW('03.Muestra'!$D$8:$D$42))+1,""),ROW()-56)),"")</f>
        <v>https://participa.madrid.org/content/proyecto-orden-se-establecen-las-bases-reguladoras-las-ayudas-para-realizacion-doctorados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Complemento</v>
      </c>
      <c r="C70" s="114" t="str" cm="1">
        <f t="array" ref="C70">IFERROR(INDEX('03.Muestra'!$F$8:$F$42,SMALL(IF("Página Web"='03.Muestra'!$D$8:$D$42,ROW('03.Muestra'!$F$8:$F$42)-MIN(ROW('03.Muestra'!$D$8:$D$42))+1,""),ROW()-56)),"")</f>
        <v>https://participa.madrid.org/content/proyecto-decreto-se-regula-procedimiento-para-seleccion-renovacion-consolidacion-complemento</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Concesión plazas</v>
      </c>
      <c r="C71" s="114" t="str" cm="1">
        <f t="array" ref="C71">IFERROR(INDEX('03.Muestra'!$F$8:$F$42,SMALL(IF("Página Web"='03.Muestra'!$D$8:$D$42,ROW('03.Muestra'!$F$8:$F$42)-MIN(ROW('03.Muestra'!$D$8:$D$42))+1,""),ROW()-56)),"")</f>
        <v>https://participa.madrid.org/content/proyecto-orden-consejeria-familia-juventud-politica-social-se-regula-concesion-plazas-los-0</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Áridos reciclados</v>
      </c>
      <c r="C72" s="114" t="str" cm="1">
        <f t="array" ref="C72">IFERROR(INDEX('03.Muestra'!$F$8:$F$42,SMALL(IF("Página Web"='03.Muestra'!$D$8:$D$42,ROW('03.Muestra'!$F$8:$F$42)-MIN(ROW('03.Muestra'!$D$8:$D$42))+1,""),ROW()-56)),"")</f>
        <v>https://participa.madrid.org/content/proyecto-orden-se-regula-los-requisitos-utilizacion-aridos-reciclados-procedentes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Home</v>
      </c>
      <c r="C95" s="114" t="str" cm="1">
        <f t="array" ref="C95">IFERROR(INDEX('03.Muestra'!$F$8:$F$42,SMALL(IF("Página Web"='03.Muestra'!$D$8:$D$42,ROW('03.Muestra'!$F$8:$F$42)-MIN(ROW('03.Muestra'!$D$8:$D$42))+1,""),ROW()-94)),"")</f>
        <v>https://participa.madrid.org/</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Grupos parlamentarios</v>
      </c>
      <c r="C96" s="114" t="str" cm="1">
        <f t="array" ref="C96">IFERROR(INDEX('03.Muestra'!$F$8:$F$42,SMALL(IF("Página Web"='03.Muestra'!$D$8:$D$42,ROW('03.Muestra'!$F$8:$F$42)-MIN(ROW('03.Muestra'!$D$8:$D$42))+1,""),ROW()-94)),"")</f>
        <v>https://participa.madrid.org/grupos-parlamentarios</v>
      </c>
      <c r="D96" s="130" t="s">
        <v>34</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Participación ciudadana</v>
      </c>
      <c r="C97" s="114" t="str" cm="1">
        <f t="array" ref="C97">IFERROR(INDEX('03.Muestra'!$F$8:$F$42,SMALL(IF("Página Web"='03.Muestra'!$D$8:$D$42,ROW('03.Muestra'!$F$8:$F$42)-MIN(ROW('03.Muestra'!$D$8:$D$42))+1,""),ROW()-94)),"")</f>
        <v>https://participa.madrid.org/participacion-ciudadana</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Condiciones de uso</v>
      </c>
      <c r="C98" s="114" t="str" cm="1">
        <f t="array" ref="C98">IFERROR(INDEX('03.Muestra'!$F$8:$F$42,SMALL(IF("Página Web"='03.Muestra'!$D$8:$D$42,ROW('03.Muestra'!$F$8:$F$42)-MIN(ROW('03.Muestra'!$D$8:$D$42))+1,""),ROW()-94)),"")</f>
        <v>https://participa.madrid.org/condiciones-uso</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Aviso legal</v>
      </c>
      <c r="C99" s="114" t="str" cm="1">
        <f t="array" ref="C99">IFERROR(INDEX('03.Muestra'!$F$8:$F$42,SMALL(IF("Página Web"='03.Muestra'!$D$8:$D$42,ROW('03.Muestra'!$F$8:$F$42)-MIN(ROW('03.Muestra'!$D$8:$D$42))+1,""),ROW()-94)),"")</f>
        <v>https://participa.madrid.org/aviso-legal-privacidad</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Acuerdo consejo</v>
      </c>
      <c r="C100" s="114" t="str" cm="1">
        <f t="array" ref="C100">IFERROR(INDEX('03.Muestra'!$F$8:$F$42,SMALL(IF("Página Web"='03.Muestra'!$D$8:$D$42,ROW('03.Muestra'!$F$8:$F$42)-MIN(ROW('03.Muestra'!$D$8:$D$42))+1,""),ROW()-94)),"")</f>
        <v>https://participa.madrid.org/content/proyecto-acuerdo-consejo-gobierno-se-aprueban-las-normas-reguladoras-se-establece</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Ayudas económicas</v>
      </c>
      <c r="C101" s="114" t="str" cm="1">
        <f t="array" ref="C101">IFERROR(INDEX('03.Muestra'!$F$8:$F$42,SMALL(IF("Página Web"='03.Muestra'!$D$8:$D$42,ROW('03.Muestra'!$F$8:$F$42)-MIN(ROW('03.Muestra'!$D$8:$D$42))+1,""),ROW()-94)),"")</f>
        <v>https://participa.madrid.org/content/proyecto-orden-se-aprueban-bases-reguladoras-concesion-ayudas-economicas-pago-unico-para</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Ayudas municipios</v>
      </c>
      <c r="C102" s="114" t="str" cm="1">
        <f t="array" ref="C102">IFERROR(INDEX('03.Muestra'!$F$8:$F$42,SMALL(IF("Página Web"='03.Muestra'!$D$8:$D$42,ROW('03.Muestra'!$F$8:$F$42)-MIN(ROW('03.Muestra'!$D$8:$D$42))+1,""),ROW()-94)),"")</f>
        <v>https://participa.madrid.org/content/consulta-publica-sobre-proyecto-se-establecen-las-bases-reguladoras-las-ayudas-municipios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Derogación órdenes</v>
      </c>
      <c r="C103" s="114" t="str" cm="1">
        <f t="array" ref="C103">IFERROR(INDEX('03.Muestra'!$F$8:$F$42,SMALL(IF("Página Web"='03.Muestra'!$D$8:$D$42,ROW('03.Muestra'!$F$8:$F$42)-MIN(ROW('03.Muestra'!$D$8:$D$42))+1,""),ROW()-94)),"")</f>
        <v>https://participa.madrid.org/content/proyecto-orden-se-derogan-las-ordenes-5591997-5601997-11022003-10851998-6502004-2222014</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Artesanía Alimentaria</v>
      </c>
      <c r="C104" s="114" t="str" cm="1">
        <f t="array" ref="C104">IFERROR(INDEX('03.Muestra'!$F$8:$F$42,SMALL(IF("Página Web"='03.Muestra'!$D$8:$D$42,ROW('03.Muestra'!$F$8:$F$42)-MIN(ROW('03.Muestra'!$D$8:$D$42))+1,""),ROW()-94)),"")</f>
        <v>https://participa.madrid.org/content/proyecto-decreto-sobre-ordenacion-regulacion-artesania-alimentaria-los-alimentos-montana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Grado discapacidad</v>
      </c>
      <c r="C105" s="114" t="str" cm="1">
        <f t="array" ref="C105">IFERROR(INDEX('03.Muestra'!$F$8:$F$42,SMALL(IF("Página Web"='03.Muestra'!$D$8:$D$42,ROW('03.Muestra'!$F$8:$F$42)-MIN(ROW('03.Muestra'!$D$8:$D$42))+1,""),ROW()-94)),"")</f>
        <v>https://participa.madrid.org/content/proyecto-orden-se-desarrolla-real-decreto-88822-18-octubre-se-establece-procedimiento-para-0</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Regula desempeño</v>
      </c>
      <c r="C106" s="114" t="str" cm="1">
        <f t="array" ref="C106">IFERROR(INDEX('03.Muestra'!$F$8:$F$42,SMALL(IF("Página Web"='03.Muestra'!$D$8:$D$42,ROW('03.Muestra'!$F$8:$F$42)-MIN(ROW('03.Muestra'!$D$8:$D$42))+1,""),ROW()-94)),"")</f>
        <v>https://participa.madrid.org/content/proyecto-decreto-regula-desempeno-reconocimiento-los-funcionarios-los-cuerpos-catedraticos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Doctorados</v>
      </c>
      <c r="C107" s="114" t="str" cm="1">
        <f t="array" ref="C107">IFERROR(INDEX('03.Muestra'!$F$8:$F$42,SMALL(IF("Página Web"='03.Muestra'!$D$8:$D$42,ROW('03.Muestra'!$F$8:$F$42)-MIN(ROW('03.Muestra'!$D$8:$D$42))+1,""),ROW()-94)),"")</f>
        <v>https://participa.madrid.org/content/proyecto-orden-se-establecen-las-bases-reguladoras-las-ayudas-para-realizacion-doctorados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Complemento</v>
      </c>
      <c r="C108" s="114" t="str" cm="1">
        <f t="array" ref="C108">IFERROR(INDEX('03.Muestra'!$F$8:$F$42,SMALL(IF("Página Web"='03.Muestra'!$D$8:$D$42,ROW('03.Muestra'!$F$8:$F$42)-MIN(ROW('03.Muestra'!$D$8:$D$42))+1,""),ROW()-94)),"")</f>
        <v>https://participa.madrid.org/content/proyecto-decreto-se-regula-procedimiento-para-seleccion-renovacion-consolidacion-complemento</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Concesión plazas</v>
      </c>
      <c r="C109" s="114" t="str" cm="1">
        <f t="array" ref="C109">IFERROR(INDEX('03.Muestra'!$F$8:$F$42,SMALL(IF("Página Web"='03.Muestra'!$D$8:$D$42,ROW('03.Muestra'!$F$8:$F$42)-MIN(ROW('03.Muestra'!$D$8:$D$42))+1,""),ROW()-94)),"")</f>
        <v>https://participa.madrid.org/content/proyecto-orden-consejeria-familia-juventud-politica-social-se-regula-concesion-plazas-los-0</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Áridos reciclados</v>
      </c>
      <c r="C110" s="114" t="str" cm="1">
        <f t="array" ref="C110">IFERROR(INDEX('03.Muestra'!$F$8:$F$42,SMALL(IF("Página Web"='03.Muestra'!$D$8:$D$42,ROW('03.Muestra'!$F$8:$F$42)-MIN(ROW('03.Muestra'!$D$8:$D$42))+1,""),ROW()-94)),"")</f>
        <v>https://participa.madrid.org/content/proyecto-orden-se-regula-los-requisitos-utilizacion-aridos-reciclados-procedentes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Home</v>
      </c>
      <c r="C133" s="114" t="str" cm="1">
        <f t="array" ref="C133">IFERROR(INDEX('03.Muestra'!$F$8:$F$42,SMALL(IF("Página Web"='03.Muestra'!$D$8:$D$42,ROW('03.Muestra'!$F$8:$F$42)-MIN(ROW('03.Muestra'!$D$8:$D$42))+1,""),ROW()-132)),"")</f>
        <v>https://participa.madrid.org/</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Grupos parlamentarios</v>
      </c>
      <c r="C134" s="114" t="str" cm="1">
        <f t="array" ref="C134">IFERROR(INDEX('03.Muestra'!$F$8:$F$42,SMALL(IF("Página Web"='03.Muestra'!$D$8:$D$42,ROW('03.Muestra'!$F$8:$F$42)-MIN(ROW('03.Muestra'!$D$8:$D$42))+1,""),ROW()-132)),"")</f>
        <v>https://participa.madrid.org/grupos-parlamentarios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Participación ciudadana</v>
      </c>
      <c r="C135" s="114" t="str" cm="1">
        <f t="array" ref="C135">IFERROR(INDEX('03.Muestra'!$F$8:$F$42,SMALL(IF("Página Web"='03.Muestra'!$D$8:$D$42,ROW('03.Muestra'!$F$8:$F$42)-MIN(ROW('03.Muestra'!$D$8:$D$42))+1,""),ROW()-132)),"")</f>
        <v>https://participa.madrid.org/participacion-ciudadana</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Condiciones de uso</v>
      </c>
      <c r="C136" s="114" t="str" cm="1">
        <f t="array" ref="C136">IFERROR(INDEX('03.Muestra'!$F$8:$F$42,SMALL(IF("Página Web"='03.Muestra'!$D$8:$D$42,ROW('03.Muestra'!$F$8:$F$42)-MIN(ROW('03.Muestra'!$D$8:$D$42))+1,""),ROW()-132)),"")</f>
        <v>https://participa.madrid.org/condiciones-uso</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Aviso legal</v>
      </c>
      <c r="C137" s="114" t="str" cm="1">
        <f t="array" ref="C137">IFERROR(INDEX('03.Muestra'!$F$8:$F$42,SMALL(IF("Página Web"='03.Muestra'!$D$8:$D$42,ROW('03.Muestra'!$F$8:$F$42)-MIN(ROW('03.Muestra'!$D$8:$D$42))+1,""),ROW()-132)),"")</f>
        <v>https://participa.madrid.org/aviso-legal-privacidad</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Acuerdo consejo</v>
      </c>
      <c r="C138" s="114" t="str" cm="1">
        <f t="array" ref="C138">IFERROR(INDEX('03.Muestra'!$F$8:$F$42,SMALL(IF("Página Web"='03.Muestra'!$D$8:$D$42,ROW('03.Muestra'!$F$8:$F$42)-MIN(ROW('03.Muestra'!$D$8:$D$42))+1,""),ROW()-132)),"")</f>
        <v>https://participa.madrid.org/content/proyecto-acuerdo-consejo-gobierno-se-aprueban-las-normas-reguladoras-se-establece</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Ayudas económicas</v>
      </c>
      <c r="C139" s="114" t="str" cm="1">
        <f t="array" ref="C139">IFERROR(INDEX('03.Muestra'!$F$8:$F$42,SMALL(IF("Página Web"='03.Muestra'!$D$8:$D$42,ROW('03.Muestra'!$F$8:$F$42)-MIN(ROW('03.Muestra'!$D$8:$D$42))+1,""),ROW()-132)),"")</f>
        <v>https://participa.madrid.org/content/proyecto-orden-se-aprueban-bases-reguladoras-concesion-ayudas-economicas-pago-unico-para</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Ayudas municipios</v>
      </c>
      <c r="C140" s="114" t="str" cm="1">
        <f t="array" ref="C140">IFERROR(INDEX('03.Muestra'!$F$8:$F$42,SMALL(IF("Página Web"='03.Muestra'!$D$8:$D$42,ROW('03.Muestra'!$F$8:$F$42)-MIN(ROW('03.Muestra'!$D$8:$D$42))+1,""),ROW()-132)),"")</f>
        <v>https://participa.madrid.org/content/consulta-publica-sobre-proyecto-se-establecen-las-bases-reguladoras-las-ayudas-municipios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Derogación órdenes</v>
      </c>
      <c r="C141" s="114" t="str" cm="1">
        <f t="array" ref="C141">IFERROR(INDEX('03.Muestra'!$F$8:$F$42,SMALL(IF("Página Web"='03.Muestra'!$D$8:$D$42,ROW('03.Muestra'!$F$8:$F$42)-MIN(ROW('03.Muestra'!$D$8:$D$42))+1,""),ROW()-132)),"")</f>
        <v>https://participa.madrid.org/content/proyecto-orden-se-derogan-las-ordenes-5591997-5601997-11022003-10851998-6502004-2222014</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Artesanía Alimentaria</v>
      </c>
      <c r="C142" s="114" t="str" cm="1">
        <f t="array" ref="C142">IFERROR(INDEX('03.Muestra'!$F$8:$F$42,SMALL(IF("Página Web"='03.Muestra'!$D$8:$D$42,ROW('03.Muestra'!$F$8:$F$42)-MIN(ROW('03.Muestra'!$D$8:$D$42))+1,""),ROW()-132)),"")</f>
        <v>https://participa.madrid.org/content/proyecto-decreto-sobre-ordenacion-regulacion-artesania-alimentaria-los-alimentos-montana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Grado discapacidad</v>
      </c>
      <c r="C143" s="114" t="str" cm="1">
        <f t="array" ref="C143">IFERROR(INDEX('03.Muestra'!$F$8:$F$42,SMALL(IF("Página Web"='03.Muestra'!$D$8:$D$42,ROW('03.Muestra'!$F$8:$F$42)-MIN(ROW('03.Muestra'!$D$8:$D$42))+1,""),ROW()-132)),"")</f>
        <v>https://participa.madrid.org/content/proyecto-orden-se-desarrolla-real-decreto-88822-18-octubre-se-establece-procedimiento-para-0</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Regula desempeño</v>
      </c>
      <c r="C144" s="114" t="str" cm="1">
        <f t="array" ref="C144">IFERROR(INDEX('03.Muestra'!$F$8:$F$42,SMALL(IF("Página Web"='03.Muestra'!$D$8:$D$42,ROW('03.Muestra'!$F$8:$F$42)-MIN(ROW('03.Muestra'!$D$8:$D$42))+1,""),ROW()-132)),"")</f>
        <v>https://participa.madrid.org/content/proyecto-decreto-regula-desempeno-reconocimiento-los-funcionarios-los-cuerpos-catedraticos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Doctorados</v>
      </c>
      <c r="C145" s="114" t="str" cm="1">
        <f t="array" ref="C145">IFERROR(INDEX('03.Muestra'!$F$8:$F$42,SMALL(IF("Página Web"='03.Muestra'!$D$8:$D$42,ROW('03.Muestra'!$F$8:$F$42)-MIN(ROW('03.Muestra'!$D$8:$D$42))+1,""),ROW()-132)),"")</f>
        <v>https://participa.madrid.org/content/proyecto-orden-se-establecen-las-bases-reguladoras-las-ayudas-para-realizacion-doctorados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Complemento</v>
      </c>
      <c r="C146" s="114" t="str" cm="1">
        <f t="array" ref="C146">IFERROR(INDEX('03.Muestra'!$F$8:$F$42,SMALL(IF("Página Web"='03.Muestra'!$D$8:$D$42,ROW('03.Muestra'!$F$8:$F$42)-MIN(ROW('03.Muestra'!$D$8:$D$42))+1,""),ROW()-132)),"")</f>
        <v>https://participa.madrid.org/content/proyecto-decreto-se-regula-procedimiento-para-seleccion-renovacion-consolidacion-complemento</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Concesión plazas</v>
      </c>
      <c r="C147" s="114" t="str" cm="1">
        <f t="array" ref="C147">IFERROR(INDEX('03.Muestra'!$F$8:$F$42,SMALL(IF("Página Web"='03.Muestra'!$D$8:$D$42,ROW('03.Muestra'!$F$8:$F$42)-MIN(ROW('03.Muestra'!$D$8:$D$42))+1,""),ROW()-132)),"")</f>
        <v>https://participa.madrid.org/content/proyecto-orden-consejeria-familia-juventud-politica-social-se-regula-concesion-plazas-los-0</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Áridos reciclados</v>
      </c>
      <c r="C148" s="114" t="str" cm="1">
        <f t="array" ref="C148">IFERROR(INDEX('03.Muestra'!$F$8:$F$42,SMALL(IF("Página Web"='03.Muestra'!$D$8:$D$42,ROW('03.Muestra'!$F$8:$F$42)-MIN(ROW('03.Muestra'!$D$8:$D$42))+1,""),ROW()-132)),"")</f>
        <v>https://participa.madrid.org/content/proyecto-orden-se-regula-los-requisitos-utilizacion-aridos-reciclados-procedentes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Home</v>
      </c>
      <c r="C171" s="114" t="str" cm="1">
        <f t="array" ref="C171">IFERROR(INDEX('03.Muestra'!$F$8:$F$42,SMALL(IF("Página Web"='03.Muestra'!$D$8:$D$42,ROW('03.Muestra'!$F$8:$F$42)-MIN(ROW('03.Muestra'!$D$8:$D$42))+1,""),ROW()-170)),"")</f>
        <v>https://participa.madrid.org/</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Grupos parlamentarios</v>
      </c>
      <c r="C172" s="114" t="str" cm="1">
        <f t="array" ref="C172">IFERROR(INDEX('03.Muestra'!$F$8:$F$42,SMALL(IF("Página Web"='03.Muestra'!$D$8:$D$42,ROW('03.Muestra'!$F$8:$F$42)-MIN(ROW('03.Muestra'!$D$8:$D$42))+1,""),ROW()-170)),"")</f>
        <v>https://participa.madrid.org/grupos-parlamentarios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Participación ciudadana</v>
      </c>
      <c r="C173" s="114" t="str" cm="1">
        <f t="array" ref="C173">IFERROR(INDEX('03.Muestra'!$F$8:$F$42,SMALL(IF("Página Web"='03.Muestra'!$D$8:$D$42,ROW('03.Muestra'!$F$8:$F$42)-MIN(ROW('03.Muestra'!$D$8:$D$42))+1,""),ROW()-170)),"")</f>
        <v>https://participa.madrid.org/participacion-ciudadana</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Condiciones de uso</v>
      </c>
      <c r="C174" s="114" t="str" cm="1">
        <f t="array" ref="C174">IFERROR(INDEX('03.Muestra'!$F$8:$F$42,SMALL(IF("Página Web"='03.Muestra'!$D$8:$D$42,ROW('03.Muestra'!$F$8:$F$42)-MIN(ROW('03.Muestra'!$D$8:$D$42))+1,""),ROW()-170)),"")</f>
        <v>https://participa.madrid.org/condiciones-uso</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Aviso legal</v>
      </c>
      <c r="C175" s="114" t="str" cm="1">
        <f t="array" ref="C175">IFERROR(INDEX('03.Muestra'!$F$8:$F$42,SMALL(IF("Página Web"='03.Muestra'!$D$8:$D$42,ROW('03.Muestra'!$F$8:$F$42)-MIN(ROW('03.Muestra'!$D$8:$D$42))+1,""),ROW()-170)),"")</f>
        <v>https://participa.madrid.org/aviso-legal-privacidad</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Acuerdo consejo</v>
      </c>
      <c r="C176" s="114" t="str" cm="1">
        <f t="array" ref="C176">IFERROR(INDEX('03.Muestra'!$F$8:$F$42,SMALL(IF("Página Web"='03.Muestra'!$D$8:$D$42,ROW('03.Muestra'!$F$8:$F$42)-MIN(ROW('03.Muestra'!$D$8:$D$42))+1,""),ROW()-170)),"")</f>
        <v>https://participa.madrid.org/content/proyecto-acuerdo-consejo-gobierno-se-aprueban-las-normas-reguladoras-se-establece</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Ayudas económicas</v>
      </c>
      <c r="C177" s="114" t="str" cm="1">
        <f t="array" ref="C177">IFERROR(INDEX('03.Muestra'!$F$8:$F$42,SMALL(IF("Página Web"='03.Muestra'!$D$8:$D$42,ROW('03.Muestra'!$F$8:$F$42)-MIN(ROW('03.Muestra'!$D$8:$D$42))+1,""),ROW()-170)),"")</f>
        <v>https://participa.madrid.org/content/proyecto-orden-se-aprueban-bases-reguladoras-concesion-ayudas-economicas-pago-unico-para</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Ayudas municipios</v>
      </c>
      <c r="C178" s="114" t="str" cm="1">
        <f t="array" ref="C178">IFERROR(INDEX('03.Muestra'!$F$8:$F$42,SMALL(IF("Página Web"='03.Muestra'!$D$8:$D$42,ROW('03.Muestra'!$F$8:$F$42)-MIN(ROW('03.Muestra'!$D$8:$D$42))+1,""),ROW()-170)),"")</f>
        <v>https://participa.madrid.org/content/consulta-publica-sobre-proyecto-se-establecen-las-bases-reguladoras-las-ayudas-municipios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Derogación órdenes</v>
      </c>
      <c r="C179" s="114" t="str" cm="1">
        <f t="array" ref="C179">IFERROR(INDEX('03.Muestra'!$F$8:$F$42,SMALL(IF("Página Web"='03.Muestra'!$D$8:$D$42,ROW('03.Muestra'!$F$8:$F$42)-MIN(ROW('03.Muestra'!$D$8:$D$42))+1,""),ROW()-170)),"")</f>
        <v>https://participa.madrid.org/content/proyecto-orden-se-derogan-las-ordenes-5591997-5601997-11022003-10851998-6502004-2222014</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Artesanía Alimentaria</v>
      </c>
      <c r="C180" s="114" t="str" cm="1">
        <f t="array" ref="C180">IFERROR(INDEX('03.Muestra'!$F$8:$F$42,SMALL(IF("Página Web"='03.Muestra'!$D$8:$D$42,ROW('03.Muestra'!$F$8:$F$42)-MIN(ROW('03.Muestra'!$D$8:$D$42))+1,""),ROW()-170)),"")</f>
        <v>https://participa.madrid.org/content/proyecto-decreto-sobre-ordenacion-regulacion-artesania-alimentaria-los-alimentos-montana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Grado discapacidad</v>
      </c>
      <c r="C181" s="114" t="str" cm="1">
        <f t="array" ref="C181">IFERROR(INDEX('03.Muestra'!$F$8:$F$42,SMALL(IF("Página Web"='03.Muestra'!$D$8:$D$42,ROW('03.Muestra'!$F$8:$F$42)-MIN(ROW('03.Muestra'!$D$8:$D$42))+1,""),ROW()-170)),"")</f>
        <v>https://participa.madrid.org/content/proyecto-orden-se-desarrolla-real-decreto-88822-18-octubre-se-establece-procedimiento-para-0</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Regula desempeño</v>
      </c>
      <c r="C182" s="114" t="str" cm="1">
        <f t="array" ref="C182">IFERROR(INDEX('03.Muestra'!$F$8:$F$42,SMALL(IF("Página Web"='03.Muestra'!$D$8:$D$42,ROW('03.Muestra'!$F$8:$F$42)-MIN(ROW('03.Muestra'!$D$8:$D$42))+1,""),ROW()-170)),"")</f>
        <v>https://participa.madrid.org/content/proyecto-decreto-regula-desempeno-reconocimiento-los-funcionarios-los-cuerpos-catedraticos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Doctorados</v>
      </c>
      <c r="C183" s="114" t="str" cm="1">
        <f t="array" ref="C183">IFERROR(INDEX('03.Muestra'!$F$8:$F$42,SMALL(IF("Página Web"='03.Muestra'!$D$8:$D$42,ROW('03.Muestra'!$F$8:$F$42)-MIN(ROW('03.Muestra'!$D$8:$D$42))+1,""),ROW()-170)),"")</f>
        <v>https://participa.madrid.org/content/proyecto-orden-se-establecen-las-bases-reguladoras-las-ayudas-para-realizacion-doctorados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Complemento</v>
      </c>
      <c r="C184" s="114" t="str" cm="1">
        <f t="array" ref="C184">IFERROR(INDEX('03.Muestra'!$F$8:$F$42,SMALL(IF("Página Web"='03.Muestra'!$D$8:$D$42,ROW('03.Muestra'!$F$8:$F$42)-MIN(ROW('03.Muestra'!$D$8:$D$42))+1,""),ROW()-170)),"")</f>
        <v>https://participa.madrid.org/content/proyecto-decreto-se-regula-procedimiento-para-seleccion-renovacion-consolidacion-complemento</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Concesión plazas</v>
      </c>
      <c r="C185" s="114" t="str" cm="1">
        <f t="array" ref="C185">IFERROR(INDEX('03.Muestra'!$F$8:$F$42,SMALL(IF("Página Web"='03.Muestra'!$D$8:$D$42,ROW('03.Muestra'!$F$8:$F$42)-MIN(ROW('03.Muestra'!$D$8:$D$42))+1,""),ROW()-170)),"")</f>
        <v>https://participa.madrid.org/content/proyecto-orden-consejeria-familia-juventud-politica-social-se-regula-concesion-plazas-los-0</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Áridos reciclados</v>
      </c>
      <c r="C186" s="114" t="str" cm="1">
        <f t="array" ref="C186">IFERROR(INDEX('03.Muestra'!$F$8:$F$42,SMALL(IF("Página Web"='03.Muestra'!$D$8:$D$42,ROW('03.Muestra'!$F$8:$F$42)-MIN(ROW('03.Muestra'!$D$8:$D$42))+1,""),ROW()-170)),"")</f>
        <v>https://participa.madrid.org/content/proyecto-orden-se-regula-los-requisitos-utilizacion-aridos-reciclados-procedentes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Home</v>
      </c>
      <c r="C209" s="114" t="str" cm="1">
        <f t="array" ref="C209">IFERROR(INDEX('03.Muestra'!$F$8:$F$42,SMALL(IF("Página Web"='03.Muestra'!$D$8:$D$42,ROW('03.Muestra'!$F$8:$F$42)-MIN(ROW('03.Muestra'!$D$8:$D$42))+1,""),ROW()-208)),"")</f>
        <v>https://participa.madrid.org/</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Grupos parlamentarios</v>
      </c>
      <c r="C210" s="114" t="str" cm="1">
        <f t="array" ref="C210">IFERROR(INDEX('03.Muestra'!$F$8:$F$42,SMALL(IF("Página Web"='03.Muestra'!$D$8:$D$42,ROW('03.Muestra'!$F$8:$F$42)-MIN(ROW('03.Muestra'!$D$8:$D$42))+1,""),ROW()-208)),"")</f>
        <v>https://participa.madrid.org/grupos-parlamentarios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Participación ciudadana</v>
      </c>
      <c r="C211" s="114" t="str" cm="1">
        <f t="array" ref="C211">IFERROR(INDEX('03.Muestra'!$F$8:$F$42,SMALL(IF("Página Web"='03.Muestra'!$D$8:$D$42,ROW('03.Muestra'!$F$8:$F$42)-MIN(ROW('03.Muestra'!$D$8:$D$42))+1,""),ROW()-208)),"")</f>
        <v>https://participa.madrid.org/participacion-ciudadana</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Condiciones de uso</v>
      </c>
      <c r="C212" s="114" t="str" cm="1">
        <f t="array" ref="C212">IFERROR(INDEX('03.Muestra'!$F$8:$F$42,SMALL(IF("Página Web"='03.Muestra'!$D$8:$D$42,ROW('03.Muestra'!$F$8:$F$42)-MIN(ROW('03.Muestra'!$D$8:$D$42))+1,""),ROW()-208)),"")</f>
        <v>https://participa.madrid.org/condiciones-uso</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Aviso legal</v>
      </c>
      <c r="C213" s="114" t="str" cm="1">
        <f t="array" ref="C213">IFERROR(INDEX('03.Muestra'!$F$8:$F$42,SMALL(IF("Página Web"='03.Muestra'!$D$8:$D$42,ROW('03.Muestra'!$F$8:$F$42)-MIN(ROW('03.Muestra'!$D$8:$D$42))+1,""),ROW()-208)),"")</f>
        <v>https://participa.madrid.org/aviso-legal-privacidad</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Acuerdo consejo</v>
      </c>
      <c r="C214" s="114" t="str" cm="1">
        <f t="array" ref="C214">IFERROR(INDEX('03.Muestra'!$F$8:$F$42,SMALL(IF("Página Web"='03.Muestra'!$D$8:$D$42,ROW('03.Muestra'!$F$8:$F$42)-MIN(ROW('03.Muestra'!$D$8:$D$42))+1,""),ROW()-208)),"")</f>
        <v>https://participa.madrid.org/content/proyecto-acuerdo-consejo-gobierno-se-aprueban-las-normas-reguladoras-se-establece</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Ayudas económicas</v>
      </c>
      <c r="C215" s="114" t="str" cm="1">
        <f t="array" ref="C215">IFERROR(INDEX('03.Muestra'!$F$8:$F$42,SMALL(IF("Página Web"='03.Muestra'!$D$8:$D$42,ROW('03.Muestra'!$F$8:$F$42)-MIN(ROW('03.Muestra'!$D$8:$D$42))+1,""),ROW()-208)),"")</f>
        <v>https://participa.madrid.org/content/proyecto-orden-se-aprueban-bases-reguladoras-concesion-ayudas-economicas-pago-unico-para</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Ayudas municipios</v>
      </c>
      <c r="C216" s="114" t="str" cm="1">
        <f t="array" ref="C216">IFERROR(INDEX('03.Muestra'!$F$8:$F$42,SMALL(IF("Página Web"='03.Muestra'!$D$8:$D$42,ROW('03.Muestra'!$F$8:$F$42)-MIN(ROW('03.Muestra'!$D$8:$D$42))+1,""),ROW()-208)),"")</f>
        <v>https://participa.madrid.org/content/consulta-publica-sobre-proyecto-se-establecen-las-bases-reguladoras-las-ayudas-municipios</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Derogación órdenes</v>
      </c>
      <c r="C217" s="114" t="str" cm="1">
        <f t="array" ref="C217">IFERROR(INDEX('03.Muestra'!$F$8:$F$42,SMALL(IF("Página Web"='03.Muestra'!$D$8:$D$42,ROW('03.Muestra'!$F$8:$F$42)-MIN(ROW('03.Muestra'!$D$8:$D$42))+1,""),ROW()-208)),"")</f>
        <v>https://participa.madrid.org/content/proyecto-orden-se-derogan-las-ordenes-5591997-5601997-11022003-10851998-6502004-2222014</v>
      </c>
      <c r="D217" s="130" t="s">
        <v>34</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Artesanía Alimentaria</v>
      </c>
      <c r="C218" s="114" t="str" cm="1">
        <f t="array" ref="C218">IFERROR(INDEX('03.Muestra'!$F$8:$F$42,SMALL(IF("Página Web"='03.Muestra'!$D$8:$D$42,ROW('03.Muestra'!$F$8:$F$42)-MIN(ROW('03.Muestra'!$D$8:$D$42))+1,""),ROW()-208)),"")</f>
        <v>https://participa.madrid.org/content/proyecto-decreto-sobre-ordenacion-regulacion-artesania-alimentaria-los-alimentos-montana</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Grado discapacidad</v>
      </c>
      <c r="C219" s="114" t="str" cm="1">
        <f t="array" ref="C219">IFERROR(INDEX('03.Muestra'!$F$8:$F$42,SMALL(IF("Página Web"='03.Muestra'!$D$8:$D$42,ROW('03.Muestra'!$F$8:$F$42)-MIN(ROW('03.Muestra'!$D$8:$D$42))+1,""),ROW()-208)),"")</f>
        <v>https://participa.madrid.org/content/proyecto-orden-se-desarrolla-real-decreto-88822-18-octubre-se-establece-procedimiento-para-0</v>
      </c>
      <c r="D219" s="130" t="s">
        <v>34</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Regula desempeño</v>
      </c>
      <c r="C220" s="114" t="str" cm="1">
        <f t="array" ref="C220">IFERROR(INDEX('03.Muestra'!$F$8:$F$42,SMALL(IF("Página Web"='03.Muestra'!$D$8:$D$42,ROW('03.Muestra'!$F$8:$F$42)-MIN(ROW('03.Muestra'!$D$8:$D$42))+1,""),ROW()-208)),"")</f>
        <v>https://participa.madrid.org/content/proyecto-decreto-regula-desempeno-reconocimiento-los-funcionarios-los-cuerpos-catedraticos</v>
      </c>
      <c r="D220" s="130" t="s">
        <v>34</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Doctorados</v>
      </c>
      <c r="C221" s="114" t="str" cm="1">
        <f t="array" ref="C221">IFERROR(INDEX('03.Muestra'!$F$8:$F$42,SMALL(IF("Página Web"='03.Muestra'!$D$8:$D$42,ROW('03.Muestra'!$F$8:$F$42)-MIN(ROW('03.Muestra'!$D$8:$D$42))+1,""),ROW()-208)),"")</f>
        <v>https://participa.madrid.org/content/proyecto-orden-se-establecen-las-bases-reguladoras-las-ayudas-para-realizacion-doctorados</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Complemento</v>
      </c>
      <c r="C222" s="114" t="str" cm="1">
        <f t="array" ref="C222">IFERROR(INDEX('03.Muestra'!$F$8:$F$42,SMALL(IF("Página Web"='03.Muestra'!$D$8:$D$42,ROW('03.Muestra'!$F$8:$F$42)-MIN(ROW('03.Muestra'!$D$8:$D$42))+1,""),ROW()-208)),"")</f>
        <v>https://participa.madrid.org/content/proyecto-decreto-se-regula-procedimiento-para-seleccion-renovacion-consolidacion-complemento</v>
      </c>
      <c r="D222" s="130" t="s">
        <v>34</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Concesión plazas</v>
      </c>
      <c r="C223" s="114" t="str" cm="1">
        <f t="array" ref="C223">IFERROR(INDEX('03.Muestra'!$F$8:$F$42,SMALL(IF("Página Web"='03.Muestra'!$D$8:$D$42,ROW('03.Muestra'!$F$8:$F$42)-MIN(ROW('03.Muestra'!$D$8:$D$42))+1,""),ROW()-208)),"")</f>
        <v>https://participa.madrid.org/content/proyecto-orden-consejeria-familia-juventud-politica-social-se-regula-concesion-plazas-los-0</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Áridos reciclados</v>
      </c>
      <c r="C224" s="114" t="str" cm="1">
        <f t="array" ref="C224">IFERROR(INDEX('03.Muestra'!$F$8:$F$42,SMALL(IF("Página Web"='03.Muestra'!$D$8:$D$42,ROW('03.Muestra'!$F$8:$F$42)-MIN(ROW('03.Muestra'!$D$8:$D$42))+1,""),ROW()-208)),"")</f>
        <v>https://participa.madrid.org/content/proyecto-orden-se-regula-los-requisitos-utilizacion-aridos-reciclados-procedentes</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ref="D226:D243" si="11">IF(AND(B226&lt;&gt;"",C226&lt;&gt;""),"N/T","")</f>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Home</v>
      </c>
      <c r="C247" s="114" t="str" cm="1">
        <f t="array" ref="C247">IFERROR(INDEX('03.Muestra'!$F$8:$F$42,SMALL(IF("Página Web"='03.Muestra'!$D$8:$D$42,ROW('03.Muestra'!$F$8:$F$42)-MIN(ROW('03.Muestra'!$D$8:$D$42))+1,""),ROW()-246)),"")</f>
        <v>https://participa.madrid.org/</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Grupos parlamentarios</v>
      </c>
      <c r="C248" s="114" t="str" cm="1">
        <f t="array" ref="C248">IFERROR(INDEX('03.Muestra'!$F$8:$F$42,SMALL(IF("Página Web"='03.Muestra'!$D$8:$D$42,ROW('03.Muestra'!$F$8:$F$42)-MIN(ROW('03.Muestra'!$D$8:$D$42))+1,""),ROW()-246)),"")</f>
        <v>https://participa.madrid.org/grupos-parlamentarios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Participación ciudadana</v>
      </c>
      <c r="C249" s="114" t="str" cm="1">
        <f t="array" ref="C249">IFERROR(INDEX('03.Muestra'!$F$8:$F$42,SMALL(IF("Página Web"='03.Muestra'!$D$8:$D$42,ROW('03.Muestra'!$F$8:$F$42)-MIN(ROW('03.Muestra'!$D$8:$D$42))+1,""),ROW()-246)),"")</f>
        <v>https://participa.madrid.org/participacion-ciudadana</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Condiciones de uso</v>
      </c>
      <c r="C250" s="114" t="str" cm="1">
        <f t="array" ref="C250">IFERROR(INDEX('03.Muestra'!$F$8:$F$42,SMALL(IF("Página Web"='03.Muestra'!$D$8:$D$42,ROW('03.Muestra'!$F$8:$F$42)-MIN(ROW('03.Muestra'!$D$8:$D$42))+1,""),ROW()-246)),"")</f>
        <v>https://participa.madrid.org/condiciones-uso</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Aviso legal</v>
      </c>
      <c r="C251" s="114" t="str" cm="1">
        <f t="array" ref="C251">IFERROR(INDEX('03.Muestra'!$F$8:$F$42,SMALL(IF("Página Web"='03.Muestra'!$D$8:$D$42,ROW('03.Muestra'!$F$8:$F$42)-MIN(ROW('03.Muestra'!$D$8:$D$42))+1,""),ROW()-246)),"")</f>
        <v>https://participa.madrid.org/aviso-legal-privacidad</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Acuerdo consejo</v>
      </c>
      <c r="C252" s="114" t="str" cm="1">
        <f t="array" ref="C252">IFERROR(INDEX('03.Muestra'!$F$8:$F$42,SMALL(IF("Página Web"='03.Muestra'!$D$8:$D$42,ROW('03.Muestra'!$F$8:$F$42)-MIN(ROW('03.Muestra'!$D$8:$D$42))+1,""),ROW()-246)),"")</f>
        <v>https://participa.madrid.org/content/proyecto-acuerdo-consejo-gobierno-se-aprueban-las-normas-reguladoras-se-establece</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Ayudas económicas</v>
      </c>
      <c r="C253" s="114" t="str" cm="1">
        <f t="array" ref="C253">IFERROR(INDEX('03.Muestra'!$F$8:$F$42,SMALL(IF("Página Web"='03.Muestra'!$D$8:$D$42,ROW('03.Muestra'!$F$8:$F$42)-MIN(ROW('03.Muestra'!$D$8:$D$42))+1,""),ROW()-246)),"")</f>
        <v>https://participa.madrid.org/content/proyecto-orden-se-aprueban-bases-reguladoras-concesion-ayudas-economicas-pago-unico-para</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Ayudas municipios</v>
      </c>
      <c r="C254" s="114" t="str" cm="1">
        <f t="array" ref="C254">IFERROR(INDEX('03.Muestra'!$F$8:$F$42,SMALL(IF("Página Web"='03.Muestra'!$D$8:$D$42,ROW('03.Muestra'!$F$8:$F$42)-MIN(ROW('03.Muestra'!$D$8:$D$42))+1,""),ROW()-246)),"")</f>
        <v>https://participa.madrid.org/content/consulta-publica-sobre-proyecto-se-establecen-las-bases-reguladoras-las-ayudas-municipios</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Derogación órdenes</v>
      </c>
      <c r="C255" s="114" t="str" cm="1">
        <f t="array" ref="C255">IFERROR(INDEX('03.Muestra'!$F$8:$F$42,SMALL(IF("Página Web"='03.Muestra'!$D$8:$D$42,ROW('03.Muestra'!$F$8:$F$42)-MIN(ROW('03.Muestra'!$D$8:$D$42))+1,""),ROW()-246)),"")</f>
        <v>https://participa.madrid.org/content/proyecto-orden-se-derogan-las-ordenes-5591997-5601997-11022003-10851998-6502004-2222014</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Artesanía Alimentaria</v>
      </c>
      <c r="C256" s="114" t="str" cm="1">
        <f t="array" ref="C256">IFERROR(INDEX('03.Muestra'!$F$8:$F$42,SMALL(IF("Página Web"='03.Muestra'!$D$8:$D$42,ROW('03.Muestra'!$F$8:$F$42)-MIN(ROW('03.Muestra'!$D$8:$D$42))+1,""),ROW()-246)),"")</f>
        <v>https://participa.madrid.org/content/proyecto-decreto-sobre-ordenacion-regulacion-artesania-alimentaria-los-alimentos-montana</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Grado discapacidad</v>
      </c>
      <c r="C257" s="114" t="str" cm="1">
        <f t="array" ref="C257">IFERROR(INDEX('03.Muestra'!$F$8:$F$42,SMALL(IF("Página Web"='03.Muestra'!$D$8:$D$42,ROW('03.Muestra'!$F$8:$F$42)-MIN(ROW('03.Muestra'!$D$8:$D$42))+1,""),ROW()-246)),"")</f>
        <v>https://participa.madrid.org/content/proyecto-orden-se-desarrolla-real-decreto-88822-18-octubre-se-establece-procedimiento-para-0</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Regula desempeño</v>
      </c>
      <c r="C258" s="114" t="str" cm="1">
        <f t="array" ref="C258">IFERROR(INDEX('03.Muestra'!$F$8:$F$42,SMALL(IF("Página Web"='03.Muestra'!$D$8:$D$42,ROW('03.Muestra'!$F$8:$F$42)-MIN(ROW('03.Muestra'!$D$8:$D$42))+1,""),ROW()-246)),"")</f>
        <v>https://participa.madrid.org/content/proyecto-decreto-regula-desempeno-reconocimiento-los-funcionarios-los-cuerpos-catedraticos</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Doctorados</v>
      </c>
      <c r="C259" s="114" t="str" cm="1">
        <f t="array" ref="C259">IFERROR(INDEX('03.Muestra'!$F$8:$F$42,SMALL(IF("Página Web"='03.Muestra'!$D$8:$D$42,ROW('03.Muestra'!$F$8:$F$42)-MIN(ROW('03.Muestra'!$D$8:$D$42))+1,""),ROW()-246)),"")</f>
        <v>https://participa.madrid.org/content/proyecto-orden-se-establecen-las-bases-reguladoras-las-ayudas-para-realizacion-doctorados</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Complemento</v>
      </c>
      <c r="C260" s="114" t="str" cm="1">
        <f t="array" ref="C260">IFERROR(INDEX('03.Muestra'!$F$8:$F$42,SMALL(IF("Página Web"='03.Muestra'!$D$8:$D$42,ROW('03.Muestra'!$F$8:$F$42)-MIN(ROW('03.Muestra'!$D$8:$D$42))+1,""),ROW()-246)),"")</f>
        <v>https://participa.madrid.org/content/proyecto-decreto-se-regula-procedimiento-para-seleccion-renovacion-consolidacion-complemento</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Concesión plazas</v>
      </c>
      <c r="C261" s="114" t="str" cm="1">
        <f t="array" ref="C261">IFERROR(INDEX('03.Muestra'!$F$8:$F$42,SMALL(IF("Página Web"='03.Muestra'!$D$8:$D$42,ROW('03.Muestra'!$F$8:$F$42)-MIN(ROW('03.Muestra'!$D$8:$D$42))+1,""),ROW()-246)),"")</f>
        <v>https://participa.madrid.org/content/proyecto-orden-consejeria-familia-juventud-politica-social-se-regula-concesion-plazas-los-0</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Áridos reciclados</v>
      </c>
      <c r="C262" s="114" t="str" cm="1">
        <f t="array" ref="C262">IFERROR(INDEX('03.Muestra'!$F$8:$F$42,SMALL(IF("Página Web"='03.Muestra'!$D$8:$D$42,ROW('03.Muestra'!$F$8:$F$42)-MIN(ROW('03.Muestra'!$D$8:$D$42))+1,""),ROW()-246)),"")</f>
        <v>https://participa.madrid.org/content/proyecto-orden-se-regula-los-requisitos-utilizacion-aridos-reciclados-procedentes</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ref="D264:D281" si="13">IF(AND(B264&lt;&gt;"",C264&lt;&gt;""),"N/T","")</f>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Home</v>
      </c>
      <c r="C285" s="114" t="str" cm="1">
        <f t="array" ref="C285">IFERROR(INDEX('03.Muestra'!$F$8:$F$42,SMALL(IF("Página Web"='03.Muestra'!$D$8:$D$42,ROW('03.Muestra'!$F$8:$F$42)-MIN(ROW('03.Muestra'!$D$8:$D$42))+1,""),ROW()-284)),"")</f>
        <v>https://participa.madrid.org/</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Grupos parlamentarios</v>
      </c>
      <c r="C286" s="114" t="str" cm="1">
        <f t="array" ref="C286">IFERROR(INDEX('03.Muestra'!$F$8:$F$42,SMALL(IF("Página Web"='03.Muestra'!$D$8:$D$42,ROW('03.Muestra'!$F$8:$F$42)-MIN(ROW('03.Muestra'!$D$8:$D$42))+1,""),ROW()-284)),"")</f>
        <v>https://participa.madrid.org/grupos-parlamentarios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Participación ciudadana</v>
      </c>
      <c r="C287" s="114" t="str" cm="1">
        <f t="array" ref="C287">IFERROR(INDEX('03.Muestra'!$F$8:$F$42,SMALL(IF("Página Web"='03.Muestra'!$D$8:$D$42,ROW('03.Muestra'!$F$8:$F$42)-MIN(ROW('03.Muestra'!$D$8:$D$42))+1,""),ROW()-284)),"")</f>
        <v>https://participa.madrid.org/participacion-ciudadana</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Condiciones de uso</v>
      </c>
      <c r="C288" s="114" t="str" cm="1">
        <f t="array" ref="C288">IFERROR(INDEX('03.Muestra'!$F$8:$F$42,SMALL(IF("Página Web"='03.Muestra'!$D$8:$D$42,ROW('03.Muestra'!$F$8:$F$42)-MIN(ROW('03.Muestra'!$D$8:$D$42))+1,""),ROW()-284)),"")</f>
        <v>https://participa.madrid.org/condiciones-uso</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Aviso legal</v>
      </c>
      <c r="C289" s="114" t="str" cm="1">
        <f t="array" ref="C289">IFERROR(INDEX('03.Muestra'!$F$8:$F$42,SMALL(IF("Página Web"='03.Muestra'!$D$8:$D$42,ROW('03.Muestra'!$F$8:$F$42)-MIN(ROW('03.Muestra'!$D$8:$D$42))+1,""),ROW()-284)),"")</f>
        <v>https://participa.madrid.org/aviso-legal-privacidad</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Acuerdo consejo</v>
      </c>
      <c r="C290" s="114" t="str" cm="1">
        <f t="array" ref="C290">IFERROR(INDEX('03.Muestra'!$F$8:$F$42,SMALL(IF("Página Web"='03.Muestra'!$D$8:$D$42,ROW('03.Muestra'!$F$8:$F$42)-MIN(ROW('03.Muestra'!$D$8:$D$42))+1,""),ROW()-284)),"")</f>
        <v>https://participa.madrid.org/content/proyecto-acuerdo-consejo-gobierno-se-aprueban-las-normas-reguladoras-se-establece</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Ayudas económicas</v>
      </c>
      <c r="C291" s="114" t="str" cm="1">
        <f t="array" ref="C291">IFERROR(INDEX('03.Muestra'!$F$8:$F$42,SMALL(IF("Página Web"='03.Muestra'!$D$8:$D$42,ROW('03.Muestra'!$F$8:$F$42)-MIN(ROW('03.Muestra'!$D$8:$D$42))+1,""),ROW()-284)),"")</f>
        <v>https://participa.madrid.org/content/proyecto-orden-se-aprueban-bases-reguladoras-concesion-ayudas-economicas-pago-unico-para</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Ayudas municipios</v>
      </c>
      <c r="C292" s="114" t="str" cm="1">
        <f t="array" ref="C292">IFERROR(INDEX('03.Muestra'!$F$8:$F$42,SMALL(IF("Página Web"='03.Muestra'!$D$8:$D$42,ROW('03.Muestra'!$F$8:$F$42)-MIN(ROW('03.Muestra'!$D$8:$D$42))+1,""),ROW()-284)),"")</f>
        <v>https://participa.madrid.org/content/consulta-publica-sobre-proyecto-se-establecen-las-bases-reguladoras-las-ayudas-municipios</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Derogación órdenes</v>
      </c>
      <c r="C293" s="114" t="str" cm="1">
        <f t="array" ref="C293">IFERROR(INDEX('03.Muestra'!$F$8:$F$42,SMALL(IF("Página Web"='03.Muestra'!$D$8:$D$42,ROW('03.Muestra'!$F$8:$F$42)-MIN(ROW('03.Muestra'!$D$8:$D$42))+1,""),ROW()-284)),"")</f>
        <v>https://participa.madrid.org/content/proyecto-orden-se-derogan-las-ordenes-5591997-5601997-11022003-10851998-6502004-2222014</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Artesanía Alimentaria</v>
      </c>
      <c r="C294" s="114" t="str" cm="1">
        <f t="array" ref="C294">IFERROR(INDEX('03.Muestra'!$F$8:$F$42,SMALL(IF("Página Web"='03.Muestra'!$D$8:$D$42,ROW('03.Muestra'!$F$8:$F$42)-MIN(ROW('03.Muestra'!$D$8:$D$42))+1,""),ROW()-284)),"")</f>
        <v>https://participa.madrid.org/content/proyecto-decreto-sobre-ordenacion-regulacion-artesania-alimentaria-los-alimentos-montana</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Grado discapacidad</v>
      </c>
      <c r="C295" s="114" t="str" cm="1">
        <f t="array" ref="C295">IFERROR(INDEX('03.Muestra'!$F$8:$F$42,SMALL(IF("Página Web"='03.Muestra'!$D$8:$D$42,ROW('03.Muestra'!$F$8:$F$42)-MIN(ROW('03.Muestra'!$D$8:$D$42))+1,""),ROW()-284)),"")</f>
        <v>https://participa.madrid.org/content/proyecto-orden-se-desarrolla-real-decreto-88822-18-octubre-se-establece-procedimiento-para-0</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Regula desempeño</v>
      </c>
      <c r="C296" s="114" t="str" cm="1">
        <f t="array" ref="C296">IFERROR(INDEX('03.Muestra'!$F$8:$F$42,SMALL(IF("Página Web"='03.Muestra'!$D$8:$D$42,ROW('03.Muestra'!$F$8:$F$42)-MIN(ROW('03.Muestra'!$D$8:$D$42))+1,""),ROW()-284)),"")</f>
        <v>https://participa.madrid.org/content/proyecto-decreto-regula-desempeno-reconocimiento-los-funcionarios-los-cuerpos-catedraticos</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Doctorados</v>
      </c>
      <c r="C297" s="114" t="str" cm="1">
        <f t="array" ref="C297">IFERROR(INDEX('03.Muestra'!$F$8:$F$42,SMALL(IF("Página Web"='03.Muestra'!$D$8:$D$42,ROW('03.Muestra'!$F$8:$F$42)-MIN(ROW('03.Muestra'!$D$8:$D$42))+1,""),ROW()-284)),"")</f>
        <v>https://participa.madrid.org/content/proyecto-orden-se-establecen-las-bases-reguladoras-las-ayudas-para-realizacion-doctorados</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Complemento</v>
      </c>
      <c r="C298" s="114" t="str" cm="1">
        <f t="array" ref="C298">IFERROR(INDEX('03.Muestra'!$F$8:$F$42,SMALL(IF("Página Web"='03.Muestra'!$D$8:$D$42,ROW('03.Muestra'!$F$8:$F$42)-MIN(ROW('03.Muestra'!$D$8:$D$42))+1,""),ROW()-284)),"")</f>
        <v>https://participa.madrid.org/content/proyecto-decreto-se-regula-procedimiento-para-seleccion-renovacion-consolidacion-complemento</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Concesión plazas</v>
      </c>
      <c r="C299" s="114" t="str" cm="1">
        <f t="array" ref="C299">IFERROR(INDEX('03.Muestra'!$F$8:$F$42,SMALL(IF("Página Web"='03.Muestra'!$D$8:$D$42,ROW('03.Muestra'!$F$8:$F$42)-MIN(ROW('03.Muestra'!$D$8:$D$42))+1,""),ROW()-284)),"")</f>
        <v>https://participa.madrid.org/content/proyecto-orden-consejeria-familia-juventud-politica-social-se-regula-concesion-plazas-los-0</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Áridos reciclados</v>
      </c>
      <c r="C300" s="114" t="str" cm="1">
        <f t="array" ref="C300">IFERROR(INDEX('03.Muestra'!$F$8:$F$42,SMALL(IF("Página Web"='03.Muestra'!$D$8:$D$42,ROW('03.Muestra'!$F$8:$F$42)-MIN(ROW('03.Muestra'!$D$8:$D$42))+1,""),ROW()-284)),"")</f>
        <v>https://participa.madrid.org/content/proyecto-orden-se-regula-los-requisitos-utilizacion-aridos-reciclados-procedentes</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ref="D302:D319" si="15">IF(AND(B302&lt;&gt;"",C302&lt;&gt;""),"N/T","")</f>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Home</v>
      </c>
      <c r="C323" s="114" t="str" cm="1">
        <f t="array" ref="C323">IFERROR(INDEX('03.Muestra'!$F$8:$F$42,SMALL(IF("Página Web"='03.Muestra'!$D$8:$D$42,ROW('03.Muestra'!$F$8:$F$42)-MIN(ROW('03.Muestra'!$D$8:$D$42))+1,""),ROW()-322)),"")</f>
        <v>https://participa.madrid.org/</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Grupos parlamentarios</v>
      </c>
      <c r="C324" s="114" t="str" cm="1">
        <f t="array" ref="C324">IFERROR(INDEX('03.Muestra'!$F$8:$F$42,SMALL(IF("Página Web"='03.Muestra'!$D$8:$D$42,ROW('03.Muestra'!$F$8:$F$42)-MIN(ROW('03.Muestra'!$D$8:$D$42))+1,""),ROW()-322)),"")</f>
        <v>https://participa.madrid.org/grupos-parlamentarios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Participación ciudadana</v>
      </c>
      <c r="C325" s="114" t="str" cm="1">
        <f t="array" ref="C325">IFERROR(INDEX('03.Muestra'!$F$8:$F$42,SMALL(IF("Página Web"='03.Muestra'!$D$8:$D$42,ROW('03.Muestra'!$F$8:$F$42)-MIN(ROW('03.Muestra'!$D$8:$D$42))+1,""),ROW()-322)),"")</f>
        <v>https://participa.madrid.org/participacion-ciudadana</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Condiciones de uso</v>
      </c>
      <c r="C326" s="114" t="str" cm="1">
        <f t="array" ref="C326">IFERROR(INDEX('03.Muestra'!$F$8:$F$42,SMALL(IF("Página Web"='03.Muestra'!$D$8:$D$42,ROW('03.Muestra'!$F$8:$F$42)-MIN(ROW('03.Muestra'!$D$8:$D$42))+1,""),ROW()-322)),"")</f>
        <v>https://participa.madrid.org/condiciones-uso</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Aviso legal</v>
      </c>
      <c r="C327" s="114" t="str" cm="1">
        <f t="array" ref="C327">IFERROR(INDEX('03.Muestra'!$F$8:$F$42,SMALL(IF("Página Web"='03.Muestra'!$D$8:$D$42,ROW('03.Muestra'!$F$8:$F$42)-MIN(ROW('03.Muestra'!$D$8:$D$42))+1,""),ROW()-322)),"")</f>
        <v>https://participa.madrid.org/aviso-legal-privacidad</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Acuerdo consejo</v>
      </c>
      <c r="C328" s="114" t="str" cm="1">
        <f t="array" ref="C328">IFERROR(INDEX('03.Muestra'!$F$8:$F$42,SMALL(IF("Página Web"='03.Muestra'!$D$8:$D$42,ROW('03.Muestra'!$F$8:$F$42)-MIN(ROW('03.Muestra'!$D$8:$D$42))+1,""),ROW()-322)),"")</f>
        <v>https://participa.madrid.org/content/proyecto-acuerdo-consejo-gobierno-se-aprueban-las-normas-reguladoras-se-establece</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Ayudas económicas</v>
      </c>
      <c r="C329" s="114" t="str" cm="1">
        <f t="array" ref="C329">IFERROR(INDEX('03.Muestra'!$F$8:$F$42,SMALL(IF("Página Web"='03.Muestra'!$D$8:$D$42,ROW('03.Muestra'!$F$8:$F$42)-MIN(ROW('03.Muestra'!$D$8:$D$42))+1,""),ROW()-322)),"")</f>
        <v>https://participa.madrid.org/content/proyecto-orden-se-aprueban-bases-reguladoras-concesion-ayudas-economicas-pago-unico-para</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Ayudas municipios</v>
      </c>
      <c r="C330" s="114" t="str" cm="1">
        <f t="array" ref="C330">IFERROR(INDEX('03.Muestra'!$F$8:$F$42,SMALL(IF("Página Web"='03.Muestra'!$D$8:$D$42,ROW('03.Muestra'!$F$8:$F$42)-MIN(ROW('03.Muestra'!$D$8:$D$42))+1,""),ROW()-322)),"")</f>
        <v>https://participa.madrid.org/content/consulta-publica-sobre-proyecto-se-establecen-las-bases-reguladoras-las-ayudas-municipios</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Derogación órdenes</v>
      </c>
      <c r="C331" s="114" t="str" cm="1">
        <f t="array" ref="C331">IFERROR(INDEX('03.Muestra'!$F$8:$F$42,SMALL(IF("Página Web"='03.Muestra'!$D$8:$D$42,ROW('03.Muestra'!$F$8:$F$42)-MIN(ROW('03.Muestra'!$D$8:$D$42))+1,""),ROW()-322)),"")</f>
        <v>https://participa.madrid.org/content/proyecto-orden-se-derogan-las-ordenes-5591997-5601997-11022003-10851998-6502004-2222014</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Artesanía Alimentaria</v>
      </c>
      <c r="C332" s="114" t="str" cm="1">
        <f t="array" ref="C332">IFERROR(INDEX('03.Muestra'!$F$8:$F$42,SMALL(IF("Página Web"='03.Muestra'!$D$8:$D$42,ROW('03.Muestra'!$F$8:$F$42)-MIN(ROW('03.Muestra'!$D$8:$D$42))+1,""),ROW()-322)),"")</f>
        <v>https://participa.madrid.org/content/proyecto-decreto-sobre-ordenacion-regulacion-artesania-alimentaria-los-alimentos-montana</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Grado discapacidad</v>
      </c>
      <c r="C333" s="114" t="str" cm="1">
        <f t="array" ref="C333">IFERROR(INDEX('03.Muestra'!$F$8:$F$42,SMALL(IF("Página Web"='03.Muestra'!$D$8:$D$42,ROW('03.Muestra'!$F$8:$F$42)-MIN(ROW('03.Muestra'!$D$8:$D$42))+1,""),ROW()-322)),"")</f>
        <v>https://participa.madrid.org/content/proyecto-orden-se-desarrolla-real-decreto-88822-18-octubre-se-establece-procedimiento-para-0</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Regula desempeño</v>
      </c>
      <c r="C334" s="114" t="str" cm="1">
        <f t="array" ref="C334">IFERROR(INDEX('03.Muestra'!$F$8:$F$42,SMALL(IF("Página Web"='03.Muestra'!$D$8:$D$42,ROW('03.Muestra'!$F$8:$F$42)-MIN(ROW('03.Muestra'!$D$8:$D$42))+1,""),ROW()-322)),"")</f>
        <v>https://participa.madrid.org/content/proyecto-decreto-regula-desempeno-reconocimiento-los-funcionarios-los-cuerpos-catedraticos</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Doctorados</v>
      </c>
      <c r="C335" s="114" t="str" cm="1">
        <f t="array" ref="C335">IFERROR(INDEX('03.Muestra'!$F$8:$F$42,SMALL(IF("Página Web"='03.Muestra'!$D$8:$D$42,ROW('03.Muestra'!$F$8:$F$42)-MIN(ROW('03.Muestra'!$D$8:$D$42))+1,""),ROW()-322)),"")</f>
        <v>https://participa.madrid.org/content/proyecto-orden-se-establecen-las-bases-reguladoras-las-ayudas-para-realizacion-doctorados</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Complemento</v>
      </c>
      <c r="C336" s="114" t="str" cm="1">
        <f t="array" ref="C336">IFERROR(INDEX('03.Muestra'!$F$8:$F$42,SMALL(IF("Página Web"='03.Muestra'!$D$8:$D$42,ROW('03.Muestra'!$F$8:$F$42)-MIN(ROW('03.Muestra'!$D$8:$D$42))+1,""),ROW()-322)),"")</f>
        <v>https://participa.madrid.org/content/proyecto-decreto-se-regula-procedimiento-para-seleccion-renovacion-consolidacion-complemento</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Concesión plazas</v>
      </c>
      <c r="C337" s="114" t="str" cm="1">
        <f t="array" ref="C337">IFERROR(INDEX('03.Muestra'!$F$8:$F$42,SMALL(IF("Página Web"='03.Muestra'!$D$8:$D$42,ROW('03.Muestra'!$F$8:$F$42)-MIN(ROW('03.Muestra'!$D$8:$D$42))+1,""),ROW()-322)),"")</f>
        <v>https://participa.madrid.org/content/proyecto-orden-consejeria-familia-juventud-politica-social-se-regula-concesion-plazas-los-0</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Áridos reciclados</v>
      </c>
      <c r="C338" s="114" t="str" cm="1">
        <f t="array" ref="C338">IFERROR(INDEX('03.Muestra'!$F$8:$F$42,SMALL(IF("Página Web"='03.Muestra'!$D$8:$D$42,ROW('03.Muestra'!$F$8:$F$42)-MIN(ROW('03.Muestra'!$D$8:$D$42))+1,""),ROW()-322)),"")</f>
        <v>https://participa.madrid.org/content/proyecto-orden-se-regula-los-requisitos-utilizacion-aridos-reciclados-procedentes</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ref="D340:D357" si="17">IF(AND(B340&lt;&gt;"",C340&lt;&gt;""),"N/T","")</f>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356" priority="266" stopIfTrue="1" operator="equal">
      <formula>"ERR"</formula>
    </cfRule>
  </conditionalFormatting>
  <conditionalFormatting sqref="F19:J19 F57:J57 F95:J95 F209:J209 F247:J247 F285:J285 F323:J323 F133:J133 F171:J171">
    <cfRule type="expression" dxfId="1355" priority="260" stopIfTrue="1">
      <formula>ISBLANK(F19)</formula>
    </cfRule>
    <cfRule type="cellIs" dxfId="1354" priority="261" stopIfTrue="1" operator="equal">
      <formula>"Pasa"</formula>
    </cfRule>
    <cfRule type="cellIs" dxfId="1353" priority="262" stopIfTrue="1" operator="equal">
      <formula>"Falla"</formula>
    </cfRule>
    <cfRule type="cellIs" dxfId="1352" priority="263" stopIfTrue="1" operator="equal">
      <formula>"N/A"</formula>
    </cfRule>
    <cfRule type="cellIs" dxfId="1351" priority="264" stopIfTrue="1" operator="equal">
      <formula>"N/T"</formula>
    </cfRule>
    <cfRule type="cellIs" dxfId="1350" priority="265" stopIfTrue="1" operator="equal">
      <formula>"N/D"</formula>
    </cfRule>
  </conditionalFormatting>
  <conditionalFormatting sqref="D19:D53">
    <cfRule type="expression" dxfId="1349" priority="140" stopIfTrue="1">
      <formula>ISBLANK(D19)</formula>
    </cfRule>
    <cfRule type="cellIs" dxfId="1348" priority="141" stopIfTrue="1" operator="equal">
      <formula>"Pasa"</formula>
    </cfRule>
    <cfRule type="cellIs" dxfId="1347" priority="142" stopIfTrue="1" operator="equal">
      <formula>"Falla"</formula>
    </cfRule>
    <cfRule type="cellIs" dxfId="1346" priority="143" stopIfTrue="1" operator="equal">
      <formula>"N/A"</formula>
    </cfRule>
    <cfRule type="cellIs" dxfId="1345" priority="144" stopIfTrue="1" operator="equal">
      <formula>"N/T"</formula>
    </cfRule>
    <cfRule type="cellIs" dxfId="1344" priority="145" stopIfTrue="1" operator="equal">
      <formula>"N/D"</formula>
    </cfRule>
  </conditionalFormatting>
  <conditionalFormatting sqref="D19:D53">
    <cfRule type="cellIs" dxfId="1343" priority="139" stopIfTrue="1" operator="equal">
      <formula>"-"</formula>
    </cfRule>
  </conditionalFormatting>
  <conditionalFormatting sqref="D74:D91">
    <cfRule type="expression" dxfId="1342" priority="133" stopIfTrue="1">
      <formula>ISBLANK(D74)</formula>
    </cfRule>
    <cfRule type="cellIs" dxfId="1341" priority="134" stopIfTrue="1" operator="equal">
      <formula>"Pasa"</formula>
    </cfRule>
    <cfRule type="cellIs" dxfId="1340" priority="135" stopIfTrue="1" operator="equal">
      <formula>"Falla"</formula>
    </cfRule>
    <cfRule type="cellIs" dxfId="1339" priority="136" stopIfTrue="1" operator="equal">
      <formula>"N/A"</formula>
    </cfRule>
    <cfRule type="cellIs" dxfId="1338" priority="137" stopIfTrue="1" operator="equal">
      <formula>"N/T"</formula>
    </cfRule>
    <cfRule type="cellIs" dxfId="1337" priority="138" stopIfTrue="1" operator="equal">
      <formula>"N/D"</formula>
    </cfRule>
  </conditionalFormatting>
  <conditionalFormatting sqref="D74:D91">
    <cfRule type="cellIs" dxfId="1336" priority="132" stopIfTrue="1" operator="equal">
      <formula>"-"</formula>
    </cfRule>
  </conditionalFormatting>
  <conditionalFormatting sqref="D112:D129">
    <cfRule type="expression" dxfId="1335" priority="126" stopIfTrue="1">
      <formula>ISBLANK(D112)</formula>
    </cfRule>
    <cfRule type="cellIs" dxfId="1334" priority="127" stopIfTrue="1" operator="equal">
      <formula>"Pasa"</formula>
    </cfRule>
    <cfRule type="cellIs" dxfId="1333" priority="128" stopIfTrue="1" operator="equal">
      <formula>"Falla"</formula>
    </cfRule>
    <cfRule type="cellIs" dxfId="1332" priority="129" stopIfTrue="1" operator="equal">
      <formula>"N/A"</formula>
    </cfRule>
    <cfRule type="cellIs" dxfId="1331" priority="130" stopIfTrue="1" operator="equal">
      <formula>"N/T"</formula>
    </cfRule>
    <cfRule type="cellIs" dxfId="1330" priority="131" stopIfTrue="1" operator="equal">
      <formula>"N/D"</formula>
    </cfRule>
  </conditionalFormatting>
  <conditionalFormatting sqref="D112:D129">
    <cfRule type="cellIs" dxfId="1329" priority="125" stopIfTrue="1" operator="equal">
      <formula>"-"</formula>
    </cfRule>
  </conditionalFormatting>
  <conditionalFormatting sqref="D226:D243">
    <cfRule type="expression" dxfId="1328" priority="119" stopIfTrue="1">
      <formula>ISBLANK(D226)</formula>
    </cfRule>
    <cfRule type="cellIs" dxfId="1327" priority="120" stopIfTrue="1" operator="equal">
      <formula>"Pasa"</formula>
    </cfRule>
    <cfRule type="cellIs" dxfId="1326" priority="121" stopIfTrue="1" operator="equal">
      <formula>"Falla"</formula>
    </cfRule>
    <cfRule type="cellIs" dxfId="1325" priority="122" stopIfTrue="1" operator="equal">
      <formula>"N/A"</formula>
    </cfRule>
    <cfRule type="cellIs" dxfId="1324" priority="123" stopIfTrue="1" operator="equal">
      <formula>"N/T"</formula>
    </cfRule>
    <cfRule type="cellIs" dxfId="1323" priority="124" stopIfTrue="1" operator="equal">
      <formula>"N/D"</formula>
    </cfRule>
  </conditionalFormatting>
  <conditionalFormatting sqref="D226:D243">
    <cfRule type="cellIs" dxfId="1322" priority="118" stopIfTrue="1" operator="equal">
      <formula>"-"</formula>
    </cfRule>
  </conditionalFormatting>
  <conditionalFormatting sqref="D264:D281">
    <cfRule type="expression" dxfId="1321" priority="112" stopIfTrue="1">
      <formula>ISBLANK(D264)</formula>
    </cfRule>
    <cfRule type="cellIs" dxfId="1320" priority="113" stopIfTrue="1" operator="equal">
      <formula>"Pasa"</formula>
    </cfRule>
    <cfRule type="cellIs" dxfId="1319" priority="114" stopIfTrue="1" operator="equal">
      <formula>"Falla"</formula>
    </cfRule>
    <cfRule type="cellIs" dxfId="1318" priority="115" stopIfTrue="1" operator="equal">
      <formula>"N/A"</formula>
    </cfRule>
    <cfRule type="cellIs" dxfId="1317" priority="116" stopIfTrue="1" operator="equal">
      <formula>"N/T"</formula>
    </cfRule>
    <cfRule type="cellIs" dxfId="1316" priority="117" stopIfTrue="1" operator="equal">
      <formula>"N/D"</formula>
    </cfRule>
  </conditionalFormatting>
  <conditionalFormatting sqref="D264:D281">
    <cfRule type="cellIs" dxfId="1315" priority="111" stopIfTrue="1" operator="equal">
      <formula>"-"</formula>
    </cfRule>
  </conditionalFormatting>
  <conditionalFormatting sqref="D302:D319">
    <cfRule type="expression" dxfId="1314" priority="105" stopIfTrue="1">
      <formula>ISBLANK(D302)</formula>
    </cfRule>
    <cfRule type="cellIs" dxfId="1313" priority="106" stopIfTrue="1" operator="equal">
      <formula>"Pasa"</formula>
    </cfRule>
    <cfRule type="cellIs" dxfId="1312" priority="107" stopIfTrue="1" operator="equal">
      <formula>"Falla"</formula>
    </cfRule>
    <cfRule type="cellIs" dxfId="1311" priority="108" stopIfTrue="1" operator="equal">
      <formula>"N/A"</formula>
    </cfRule>
    <cfRule type="cellIs" dxfId="1310" priority="109" stopIfTrue="1" operator="equal">
      <formula>"N/T"</formula>
    </cfRule>
    <cfRule type="cellIs" dxfId="1309" priority="110" stopIfTrue="1" operator="equal">
      <formula>"N/D"</formula>
    </cfRule>
  </conditionalFormatting>
  <conditionalFormatting sqref="D302:D319">
    <cfRule type="cellIs" dxfId="1308" priority="104" stopIfTrue="1" operator="equal">
      <formula>"-"</formula>
    </cfRule>
  </conditionalFormatting>
  <conditionalFormatting sqref="D340:D357">
    <cfRule type="expression" dxfId="1307" priority="98" stopIfTrue="1">
      <formula>ISBLANK(D340)</formula>
    </cfRule>
    <cfRule type="cellIs" dxfId="1306" priority="99" stopIfTrue="1" operator="equal">
      <formula>"Pasa"</formula>
    </cfRule>
    <cfRule type="cellIs" dxfId="1305" priority="100" stopIfTrue="1" operator="equal">
      <formula>"Falla"</formula>
    </cfRule>
    <cfRule type="cellIs" dxfId="1304" priority="101" stopIfTrue="1" operator="equal">
      <formula>"N/A"</formula>
    </cfRule>
    <cfRule type="cellIs" dxfId="1303" priority="102" stopIfTrue="1" operator="equal">
      <formula>"N/T"</formula>
    </cfRule>
    <cfRule type="cellIs" dxfId="1302" priority="103" stopIfTrue="1" operator="equal">
      <formula>"N/D"</formula>
    </cfRule>
  </conditionalFormatting>
  <conditionalFormatting sqref="D340:D357">
    <cfRule type="cellIs" dxfId="1301" priority="97" stopIfTrue="1" operator="equal">
      <formula>"-"</formula>
    </cfRule>
  </conditionalFormatting>
  <conditionalFormatting sqref="E133:E167">
    <cfRule type="cellIs" dxfId="1300" priority="96" stopIfTrue="1" operator="equal">
      <formula>"ERR"</formula>
    </cfRule>
  </conditionalFormatting>
  <conditionalFormatting sqref="D150:D167">
    <cfRule type="expression" dxfId="1299" priority="84" stopIfTrue="1">
      <formula>ISBLANK(D150)</formula>
    </cfRule>
    <cfRule type="cellIs" dxfId="1298" priority="85" stopIfTrue="1" operator="equal">
      <formula>"Pasa"</formula>
    </cfRule>
    <cfRule type="cellIs" dxfId="1297" priority="86" stopIfTrue="1" operator="equal">
      <formula>"Falla"</formula>
    </cfRule>
    <cfRule type="cellIs" dxfId="1296" priority="87" stopIfTrue="1" operator="equal">
      <formula>"N/A"</formula>
    </cfRule>
    <cfRule type="cellIs" dxfId="1295" priority="88" stopIfTrue="1" operator="equal">
      <formula>"N/T"</formula>
    </cfRule>
    <cfRule type="cellIs" dxfId="1294" priority="89" stopIfTrue="1" operator="equal">
      <formula>"N/D"</formula>
    </cfRule>
  </conditionalFormatting>
  <conditionalFormatting sqref="D150:D167">
    <cfRule type="cellIs" dxfId="1293" priority="83" stopIfTrue="1" operator="equal">
      <formula>"-"</formula>
    </cfRule>
  </conditionalFormatting>
  <conditionalFormatting sqref="E171:E205">
    <cfRule type="cellIs" dxfId="1292" priority="82" stopIfTrue="1" operator="equal">
      <formula>"ERR"</formula>
    </cfRule>
  </conditionalFormatting>
  <conditionalFormatting sqref="D188:D205">
    <cfRule type="expression" dxfId="1291" priority="70" stopIfTrue="1">
      <formula>ISBLANK(D188)</formula>
    </cfRule>
    <cfRule type="cellIs" dxfId="1290" priority="71" stopIfTrue="1" operator="equal">
      <formula>"Pasa"</formula>
    </cfRule>
    <cfRule type="cellIs" dxfId="1289" priority="72" stopIfTrue="1" operator="equal">
      <formula>"Falla"</formula>
    </cfRule>
    <cfRule type="cellIs" dxfId="1288" priority="73" stopIfTrue="1" operator="equal">
      <formula>"N/A"</formula>
    </cfRule>
    <cfRule type="cellIs" dxfId="1287" priority="74" stopIfTrue="1" operator="equal">
      <formula>"N/T"</formula>
    </cfRule>
    <cfRule type="cellIs" dxfId="1286" priority="75" stopIfTrue="1" operator="equal">
      <formula>"N/D"</formula>
    </cfRule>
  </conditionalFormatting>
  <conditionalFormatting sqref="D188:D205">
    <cfRule type="cellIs" dxfId="1285" priority="69" stopIfTrue="1" operator="equal">
      <formula>"-"</formula>
    </cfRule>
  </conditionalFormatting>
  <conditionalFormatting sqref="K23">
    <cfRule type="expression" dxfId="1284" priority="63" stopIfTrue="1">
      <formula>ISBLANK(K23)</formula>
    </cfRule>
    <cfRule type="cellIs" dxfId="1283" priority="64" stopIfTrue="1" operator="equal">
      <formula>"Pasa"</formula>
    </cfRule>
    <cfRule type="cellIs" dxfId="1282" priority="65" stopIfTrue="1" operator="equal">
      <formula>"Falla"</formula>
    </cfRule>
    <cfRule type="cellIs" dxfId="1281" priority="66" stopIfTrue="1" operator="equal">
      <formula>"N/A"</formula>
    </cfRule>
    <cfRule type="cellIs" dxfId="1280" priority="67" stopIfTrue="1" operator="equal">
      <formula>"N/T"</formula>
    </cfRule>
    <cfRule type="cellIs" dxfId="1279" priority="68" stopIfTrue="1" operator="equal">
      <formula>"N/D"</formula>
    </cfRule>
  </conditionalFormatting>
  <conditionalFormatting sqref="K24">
    <cfRule type="expression" dxfId="1278" priority="57" stopIfTrue="1">
      <formula>ISBLANK(K24)</formula>
    </cfRule>
    <cfRule type="cellIs" dxfId="1277" priority="58" stopIfTrue="1" operator="equal">
      <formula>"Pasa"</formula>
    </cfRule>
    <cfRule type="cellIs" dxfId="1276" priority="59" stopIfTrue="1" operator="equal">
      <formula>"Falla"</formula>
    </cfRule>
    <cfRule type="cellIs" dxfId="1275" priority="60" stopIfTrue="1" operator="equal">
      <formula>"N/A"</formula>
    </cfRule>
    <cfRule type="cellIs" dxfId="1274" priority="61" stopIfTrue="1" operator="equal">
      <formula>"N/T"</formula>
    </cfRule>
    <cfRule type="cellIs" dxfId="1273" priority="62" stopIfTrue="1" operator="equal">
      <formula>"N/D"</formula>
    </cfRule>
  </conditionalFormatting>
  <conditionalFormatting sqref="D57:D73">
    <cfRule type="expression" dxfId="1272" priority="51" stopIfTrue="1">
      <formula>ISBLANK(D57)</formula>
    </cfRule>
    <cfRule type="cellIs" dxfId="1271" priority="52" stopIfTrue="1" operator="equal">
      <formula>"Pasa"</formula>
    </cfRule>
    <cfRule type="cellIs" dxfId="1270" priority="53" stopIfTrue="1" operator="equal">
      <formula>"Falla"</formula>
    </cfRule>
    <cfRule type="cellIs" dxfId="1269" priority="54" stopIfTrue="1" operator="equal">
      <formula>"N/A"</formula>
    </cfRule>
    <cfRule type="cellIs" dxfId="1268" priority="55" stopIfTrue="1" operator="equal">
      <formula>"N/T"</formula>
    </cfRule>
    <cfRule type="cellIs" dxfId="1267" priority="56" stopIfTrue="1" operator="equal">
      <formula>"N/D"</formula>
    </cfRule>
  </conditionalFormatting>
  <conditionalFormatting sqref="D57:D73">
    <cfRule type="cellIs" dxfId="1266" priority="50" stopIfTrue="1" operator="equal">
      <formula>"-"</formula>
    </cfRule>
  </conditionalFormatting>
  <conditionalFormatting sqref="D95:D111">
    <cfRule type="expression" dxfId="1265" priority="44" stopIfTrue="1">
      <formula>ISBLANK(D95)</formula>
    </cfRule>
    <cfRule type="cellIs" dxfId="1264" priority="45" stopIfTrue="1" operator="equal">
      <formula>"Pasa"</formula>
    </cfRule>
    <cfRule type="cellIs" dxfId="1263" priority="46" stopIfTrue="1" operator="equal">
      <formula>"Falla"</formula>
    </cfRule>
    <cfRule type="cellIs" dxfId="1262" priority="47" stopIfTrue="1" operator="equal">
      <formula>"N/A"</formula>
    </cfRule>
    <cfRule type="cellIs" dxfId="1261" priority="48" stopIfTrue="1" operator="equal">
      <formula>"N/T"</formula>
    </cfRule>
    <cfRule type="cellIs" dxfId="1260" priority="49" stopIfTrue="1" operator="equal">
      <formula>"N/D"</formula>
    </cfRule>
  </conditionalFormatting>
  <conditionalFormatting sqref="D95:D111">
    <cfRule type="cellIs" dxfId="1259" priority="43" stopIfTrue="1" operator="equal">
      <formula>"-"</formula>
    </cfRule>
  </conditionalFormatting>
  <conditionalFormatting sqref="D133:D149">
    <cfRule type="expression" dxfId="1258" priority="37" stopIfTrue="1">
      <formula>ISBLANK(D133)</formula>
    </cfRule>
    <cfRule type="cellIs" dxfId="1257" priority="38" stopIfTrue="1" operator="equal">
      <formula>"Pasa"</formula>
    </cfRule>
    <cfRule type="cellIs" dxfId="1256" priority="39" stopIfTrue="1" operator="equal">
      <formula>"Falla"</formula>
    </cfRule>
    <cfRule type="cellIs" dxfId="1255" priority="40" stopIfTrue="1" operator="equal">
      <formula>"N/A"</formula>
    </cfRule>
    <cfRule type="cellIs" dxfId="1254" priority="41" stopIfTrue="1" operator="equal">
      <formula>"N/T"</formula>
    </cfRule>
    <cfRule type="cellIs" dxfId="1253" priority="42" stopIfTrue="1" operator="equal">
      <formula>"N/D"</formula>
    </cfRule>
  </conditionalFormatting>
  <conditionalFormatting sqref="D133:D149">
    <cfRule type="cellIs" dxfId="1252" priority="36" stopIfTrue="1" operator="equal">
      <formula>"-"</formula>
    </cfRule>
  </conditionalFormatting>
  <conditionalFormatting sqref="D171:D187">
    <cfRule type="expression" dxfId="1251" priority="30" stopIfTrue="1">
      <formula>ISBLANK(D171)</formula>
    </cfRule>
    <cfRule type="cellIs" dxfId="1250" priority="31" stopIfTrue="1" operator="equal">
      <formula>"Pasa"</formula>
    </cfRule>
    <cfRule type="cellIs" dxfId="1249" priority="32" stopIfTrue="1" operator="equal">
      <formula>"Falla"</formula>
    </cfRule>
    <cfRule type="cellIs" dxfId="1248" priority="33" stopIfTrue="1" operator="equal">
      <formula>"N/A"</formula>
    </cfRule>
    <cfRule type="cellIs" dxfId="1247" priority="34" stopIfTrue="1" operator="equal">
      <formula>"N/T"</formula>
    </cfRule>
    <cfRule type="cellIs" dxfId="1246" priority="35" stopIfTrue="1" operator="equal">
      <formula>"N/D"</formula>
    </cfRule>
  </conditionalFormatting>
  <conditionalFormatting sqref="D171:D187">
    <cfRule type="cellIs" dxfId="1245" priority="29" stopIfTrue="1" operator="equal">
      <formula>"-"</formula>
    </cfRule>
  </conditionalFormatting>
  <conditionalFormatting sqref="D209:D225">
    <cfRule type="expression" dxfId="1244" priority="23" stopIfTrue="1">
      <formula>ISBLANK(D209)</formula>
    </cfRule>
    <cfRule type="cellIs" dxfId="1243" priority="24" stopIfTrue="1" operator="equal">
      <formula>"Pasa"</formula>
    </cfRule>
    <cfRule type="cellIs" dxfId="1242" priority="25" stopIfTrue="1" operator="equal">
      <formula>"Falla"</formula>
    </cfRule>
    <cfRule type="cellIs" dxfId="1241" priority="26" stopIfTrue="1" operator="equal">
      <formula>"N/A"</formula>
    </cfRule>
    <cfRule type="cellIs" dxfId="1240" priority="27" stopIfTrue="1" operator="equal">
      <formula>"N/T"</formula>
    </cfRule>
    <cfRule type="cellIs" dxfId="1239" priority="28" stopIfTrue="1" operator="equal">
      <formula>"N/D"</formula>
    </cfRule>
  </conditionalFormatting>
  <conditionalFormatting sqref="D209:D225">
    <cfRule type="cellIs" dxfId="1238" priority="22" stopIfTrue="1" operator="equal">
      <formula>"-"</formula>
    </cfRule>
  </conditionalFormatting>
  <conditionalFormatting sqref="D247:D263">
    <cfRule type="expression" dxfId="1237" priority="16" stopIfTrue="1">
      <formula>ISBLANK(D247)</formula>
    </cfRule>
    <cfRule type="cellIs" dxfId="1236" priority="17" stopIfTrue="1" operator="equal">
      <formula>"Pasa"</formula>
    </cfRule>
    <cfRule type="cellIs" dxfId="1235" priority="18" stopIfTrue="1" operator="equal">
      <formula>"Falla"</formula>
    </cfRule>
    <cfRule type="cellIs" dxfId="1234" priority="19" stopIfTrue="1" operator="equal">
      <formula>"N/A"</formula>
    </cfRule>
    <cfRule type="cellIs" dxfId="1233" priority="20" stopIfTrue="1" operator="equal">
      <formula>"N/T"</formula>
    </cfRule>
    <cfRule type="cellIs" dxfId="1232" priority="21" stopIfTrue="1" operator="equal">
      <formula>"N/D"</formula>
    </cfRule>
  </conditionalFormatting>
  <conditionalFormatting sqref="D247:D263">
    <cfRule type="cellIs" dxfId="1231" priority="15" stopIfTrue="1" operator="equal">
      <formula>"-"</formula>
    </cfRule>
  </conditionalFormatting>
  <conditionalFormatting sqref="D285:D301">
    <cfRule type="expression" dxfId="1230" priority="9" stopIfTrue="1">
      <formula>ISBLANK(D285)</formula>
    </cfRule>
    <cfRule type="cellIs" dxfId="1229" priority="10" stopIfTrue="1" operator="equal">
      <formula>"Pasa"</formula>
    </cfRule>
    <cfRule type="cellIs" dxfId="1228" priority="11" stopIfTrue="1" operator="equal">
      <formula>"Falla"</formula>
    </cfRule>
    <cfRule type="cellIs" dxfId="1227" priority="12" stopIfTrue="1" operator="equal">
      <formula>"N/A"</formula>
    </cfRule>
    <cfRule type="cellIs" dxfId="1226" priority="13" stopIfTrue="1" operator="equal">
      <formula>"N/T"</formula>
    </cfRule>
    <cfRule type="cellIs" dxfId="1225" priority="14" stopIfTrue="1" operator="equal">
      <formula>"N/D"</formula>
    </cfRule>
  </conditionalFormatting>
  <conditionalFormatting sqref="D285:D301">
    <cfRule type="cellIs" dxfId="1224" priority="8" stopIfTrue="1" operator="equal">
      <formula>"-"</formula>
    </cfRule>
  </conditionalFormatting>
  <conditionalFormatting sqref="D323:D339">
    <cfRule type="expression" dxfId="1223" priority="2" stopIfTrue="1">
      <formula>ISBLANK(D323)</formula>
    </cfRule>
    <cfRule type="cellIs" dxfId="1222" priority="3" stopIfTrue="1" operator="equal">
      <formula>"Pasa"</formula>
    </cfRule>
    <cfRule type="cellIs" dxfId="1221" priority="4" stopIfTrue="1" operator="equal">
      <formula>"Falla"</formula>
    </cfRule>
    <cfRule type="cellIs" dxfId="1220" priority="5" stopIfTrue="1" operator="equal">
      <formula>"N/A"</formula>
    </cfRule>
    <cfRule type="cellIs" dxfId="1219" priority="6" stopIfTrue="1" operator="equal">
      <formula>"N/T"</formula>
    </cfRule>
    <cfRule type="cellIs" dxfId="1218" priority="7" stopIfTrue="1" operator="equal">
      <formula>"N/D"</formula>
    </cfRule>
  </conditionalFormatting>
  <conditionalFormatting sqref="D323:D339">
    <cfRule type="cellIs" dxfId="1217"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90" zoomScaleNormal="9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152</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322</v>
      </c>
      <c r="H12" s="53">
        <f ca="1">IF(($G$15+$K$15)=0,0,G12/($G$15+$K$15))</f>
        <v>0.40250000000000002</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110</v>
      </c>
      <c r="H13" s="53">
        <f ca="1">IF(($G$15+$K$15)=0,0,G13/($G$15+$K$15))</f>
        <v>0.13750000000000001</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368</v>
      </c>
      <c r="H14" s="53">
        <f ca="1">IF(($G$15+$K$15)=0,0,G14/($G$15+$K$15))</f>
        <v>0.46</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800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Home</v>
      </c>
      <c r="C19" s="114" t="str" cm="1">
        <f t="array" ref="C19">IFERROR(INDEX('03.Muestra'!$F$8:$F$42,SMALL(IF("Página Web"='03.Muestra'!$D$8:$D$42,ROW('03.Muestra'!$F$8:$F$42)-MIN(ROW('03.Muestra'!$D$8:$D$42))+1,""),ROW()-18)),"")</f>
        <v>https://participa.madrid.org/</v>
      </c>
      <c r="D19" s="130" t="s">
        <v>27</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Grupos parlamentarios</v>
      </c>
      <c r="C20" s="114" t="str" cm="1">
        <f t="array" ref="C20">IFERROR(INDEX('03.Muestra'!$F$8:$F$42,SMALL(IF("Página Web"='03.Muestra'!$D$8:$D$42,ROW('03.Muestra'!$F$8:$F$42)-MIN(ROW('03.Muestra'!$D$8:$D$42))+1,""),ROW()-18)),"")</f>
        <v>https://participa.madrid.org/grupos-parlamentarios</v>
      </c>
      <c r="D20" s="130" t="s">
        <v>27</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16</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Participación ciudadana</v>
      </c>
      <c r="C21" s="114" t="str" cm="1">
        <f t="array" ref="C21">IFERROR(INDEX('03.Muestra'!$F$8:$F$42,SMALL(IF("Página Web"='03.Muestra'!$D$8:$D$42,ROW('03.Muestra'!$F$8:$F$42)-MIN(ROW('03.Muestra'!$D$8:$D$42))+1,""),ROW()-18)),"")</f>
        <v>https://participa.madrid.org/participacion-ciudadana</v>
      </c>
      <c r="D21" s="130" t="s">
        <v>27</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Condiciones de uso</v>
      </c>
      <c r="C22" s="114" t="str" cm="1">
        <f t="array" ref="C22">IFERROR(INDEX('03.Muestra'!$F$8:$F$42,SMALL(IF("Página Web"='03.Muestra'!$D$8:$D$42,ROW('03.Muestra'!$F$8:$F$42)-MIN(ROW('03.Muestra'!$D$8:$D$42))+1,""),ROW()-18)),"")</f>
        <v>https://participa.madrid.org/condiciones-uso</v>
      </c>
      <c r="D22" s="130" t="s">
        <v>27</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Aviso legal</v>
      </c>
      <c r="C23" s="114" t="str" cm="1">
        <f t="array" ref="C23">IFERROR(INDEX('03.Muestra'!$F$8:$F$42,SMALL(IF("Página Web"='03.Muestra'!$D$8:$D$42,ROW('03.Muestra'!$F$8:$F$42)-MIN(ROW('03.Muestra'!$D$8:$D$42))+1,""),ROW()-18)),"")</f>
        <v>https://participa.madrid.org/aviso-legal-privacidad</v>
      </c>
      <c r="D23" s="130" t="s">
        <v>27</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Acuerdo consejo</v>
      </c>
      <c r="C24" s="114" t="str" cm="1">
        <f t="array" ref="C24">IFERROR(INDEX('03.Muestra'!$F$8:$F$42,SMALL(IF("Página Web"='03.Muestra'!$D$8:$D$42,ROW('03.Muestra'!$F$8:$F$42)-MIN(ROW('03.Muestra'!$D$8:$D$42))+1,""),ROW()-18)),"")</f>
        <v>https://participa.madrid.org/content/proyecto-acuerdo-consejo-gobierno-se-aprueban-las-normas-reguladoras-se-establece</v>
      </c>
      <c r="D24" s="130" t="s">
        <v>27</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Ayudas económicas</v>
      </c>
      <c r="C25" s="114" t="str" cm="1">
        <f t="array" ref="C25">IFERROR(INDEX('03.Muestra'!$F$8:$F$42,SMALL(IF("Página Web"='03.Muestra'!$D$8:$D$42,ROW('03.Muestra'!$F$8:$F$42)-MIN(ROW('03.Muestra'!$D$8:$D$42))+1,""),ROW()-18)),"")</f>
        <v>https://participa.madrid.org/content/proyecto-orden-se-aprueban-bases-reguladoras-concesion-ayudas-economicas-pago-unico-para</v>
      </c>
      <c r="D25" s="130" t="s">
        <v>27</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Ayudas municipios</v>
      </c>
      <c r="C26" s="114" t="str" cm="1">
        <f t="array" ref="C26">IFERROR(INDEX('03.Muestra'!$F$8:$F$42,SMALL(IF("Página Web"='03.Muestra'!$D$8:$D$42,ROW('03.Muestra'!$F$8:$F$42)-MIN(ROW('03.Muestra'!$D$8:$D$42))+1,""),ROW()-18)),"")</f>
        <v>https://participa.madrid.org/content/consulta-publica-sobre-proyecto-se-establecen-las-bases-reguladoras-las-ayudas-municipios</v>
      </c>
      <c r="D26" s="130" t="s">
        <v>27</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Derogación órdenes</v>
      </c>
      <c r="C27" s="114" t="str" cm="1">
        <f t="array" ref="C27">IFERROR(INDEX('03.Muestra'!$F$8:$F$42,SMALL(IF("Página Web"='03.Muestra'!$D$8:$D$42,ROW('03.Muestra'!$F$8:$F$42)-MIN(ROW('03.Muestra'!$D$8:$D$42))+1,""),ROW()-18)),"")</f>
        <v>https://participa.madrid.org/content/proyecto-orden-se-derogan-las-ordenes-5591997-5601997-11022003-10851998-6502004-2222014</v>
      </c>
      <c r="D27" s="130" t="s">
        <v>27</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Artesanía Alimentaria</v>
      </c>
      <c r="C28" s="114" t="str" cm="1">
        <f t="array" ref="C28">IFERROR(INDEX('03.Muestra'!$F$8:$F$42,SMALL(IF("Página Web"='03.Muestra'!$D$8:$D$42,ROW('03.Muestra'!$F$8:$F$42)-MIN(ROW('03.Muestra'!$D$8:$D$42))+1,""),ROW()-18)),"")</f>
        <v>https://participa.madrid.org/content/proyecto-decreto-sobre-ordenacion-regulacion-artesania-alimentaria-los-alimentos-montana</v>
      </c>
      <c r="D28" s="130" t="s">
        <v>27</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Grado discapacidad</v>
      </c>
      <c r="C29" s="114" t="str" cm="1">
        <f t="array" ref="C29">IFERROR(INDEX('03.Muestra'!$F$8:$F$42,SMALL(IF("Página Web"='03.Muestra'!$D$8:$D$42,ROW('03.Muestra'!$F$8:$F$42)-MIN(ROW('03.Muestra'!$D$8:$D$42))+1,""),ROW()-18)),"")</f>
        <v>https://participa.madrid.org/content/proyecto-orden-se-desarrolla-real-decreto-88822-18-octubre-se-establece-procedimiento-para-0</v>
      </c>
      <c r="D29" s="130" t="s">
        <v>27</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Regula desempeño</v>
      </c>
      <c r="C30" s="114" t="str" cm="1">
        <f t="array" ref="C30">IFERROR(INDEX('03.Muestra'!$F$8:$F$42,SMALL(IF("Página Web"='03.Muestra'!$D$8:$D$42,ROW('03.Muestra'!$F$8:$F$42)-MIN(ROW('03.Muestra'!$D$8:$D$42))+1,""),ROW()-18)),"")</f>
        <v>https://participa.madrid.org/content/proyecto-decreto-regula-desempeno-reconocimiento-los-funcionarios-los-cuerpos-catedraticos</v>
      </c>
      <c r="D30" s="130" t="s">
        <v>27</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Doctorados</v>
      </c>
      <c r="C31" s="114" t="str" cm="1">
        <f t="array" ref="C31">IFERROR(INDEX('03.Muestra'!$F$8:$F$42,SMALL(IF("Página Web"='03.Muestra'!$D$8:$D$42,ROW('03.Muestra'!$F$8:$F$42)-MIN(ROW('03.Muestra'!$D$8:$D$42))+1,""),ROW()-18)),"")</f>
        <v>https://participa.madrid.org/content/proyecto-orden-se-establecen-las-bases-reguladoras-las-ayudas-para-realizacion-doctorados</v>
      </c>
      <c r="D31" s="130" t="s">
        <v>27</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Complemento</v>
      </c>
      <c r="C32" s="114" t="str" cm="1">
        <f t="array" ref="C32">IFERROR(INDEX('03.Muestra'!$F$8:$F$42,SMALL(IF("Página Web"='03.Muestra'!$D$8:$D$42,ROW('03.Muestra'!$F$8:$F$42)-MIN(ROW('03.Muestra'!$D$8:$D$42))+1,""),ROW()-18)),"")</f>
        <v>https://participa.madrid.org/content/proyecto-decreto-se-regula-procedimiento-para-seleccion-renovacion-consolidacion-complemento</v>
      </c>
      <c r="D32" s="130" t="s">
        <v>27</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Concesión plazas</v>
      </c>
      <c r="C33" s="114" t="str" cm="1">
        <f t="array" ref="C33">IFERROR(INDEX('03.Muestra'!$F$8:$F$42,SMALL(IF("Página Web"='03.Muestra'!$D$8:$D$42,ROW('03.Muestra'!$F$8:$F$42)-MIN(ROW('03.Muestra'!$D$8:$D$42))+1,""),ROW()-18)),"")</f>
        <v>https://participa.madrid.org/content/proyecto-orden-consejeria-familia-juventud-politica-social-se-regula-concesion-plazas-los-0</v>
      </c>
      <c r="D33" s="130" t="s">
        <v>27</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Áridos reciclados</v>
      </c>
      <c r="C34" s="114" t="str" cm="1">
        <f t="array" ref="C34">IFERROR(INDEX('03.Muestra'!$F$8:$F$42,SMALL(IF("Página Web"='03.Muestra'!$D$8:$D$42,ROW('03.Muestra'!$F$8:$F$42)-MIN(ROW('03.Muestra'!$D$8:$D$42))+1,""),ROW()-18)),"")</f>
        <v>https://participa.madrid.org/content/proyecto-orden-se-regula-los-requisitos-utilizacion-aridos-reciclados-procedentes</v>
      </c>
      <c r="D34" s="130" t="s">
        <v>27</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Home</v>
      </c>
      <c r="C57" s="114" t="str" cm="1">
        <f t="array" ref="C57">IFERROR(INDEX('03.Muestra'!$F$8:$F$42,SMALL(IF("Página Web"='03.Muestra'!$D$8:$D$42,ROW('03.Muestra'!$F$8:$F$42)-MIN(ROW('03.Muestra'!$D$8:$D$42))+1,""),ROW()-56)),"")</f>
        <v>https://participa.madrid.org/</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Grupos parlamentarios</v>
      </c>
      <c r="C58" s="114" t="str" cm="1">
        <f t="array" ref="C58">IFERROR(INDEX('03.Muestra'!$F$8:$F$42,SMALL(IF("Página Web"='03.Muestra'!$D$8:$D$42,ROW('03.Muestra'!$F$8:$F$42)-MIN(ROW('03.Muestra'!$D$8:$D$42))+1,""),ROW()-56)),"")</f>
        <v>https://participa.madrid.org/grupos-parlamentarios</v>
      </c>
      <c r="D58" s="130" t="s">
        <v>34</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Participación ciudadana</v>
      </c>
      <c r="C59" s="114" t="str" cm="1">
        <f t="array" ref="C59">IFERROR(INDEX('03.Muestra'!$F$8:$F$42,SMALL(IF("Página Web"='03.Muestra'!$D$8:$D$42,ROW('03.Muestra'!$F$8:$F$42)-MIN(ROW('03.Muestra'!$D$8:$D$42))+1,""),ROW()-56)),"")</f>
        <v>https://participa.madrid.org/participacion-ciudadana</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Condiciones de uso</v>
      </c>
      <c r="C60" s="114" t="str" cm="1">
        <f t="array" ref="C60">IFERROR(INDEX('03.Muestra'!$F$8:$F$42,SMALL(IF("Página Web"='03.Muestra'!$D$8:$D$42,ROW('03.Muestra'!$F$8:$F$42)-MIN(ROW('03.Muestra'!$D$8:$D$42))+1,""),ROW()-56)),"")</f>
        <v>https://participa.madrid.org/condiciones-uso</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Aviso legal</v>
      </c>
      <c r="C61" s="114" t="str" cm="1">
        <f t="array" ref="C61">IFERROR(INDEX('03.Muestra'!$F$8:$F$42,SMALL(IF("Página Web"='03.Muestra'!$D$8:$D$42,ROW('03.Muestra'!$F$8:$F$42)-MIN(ROW('03.Muestra'!$D$8:$D$42))+1,""),ROW()-56)),"")</f>
        <v>https://participa.madrid.org/aviso-legal-privacidad</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Acuerdo consejo</v>
      </c>
      <c r="C62" s="114" t="str" cm="1">
        <f t="array" ref="C62">IFERROR(INDEX('03.Muestra'!$F$8:$F$42,SMALL(IF("Página Web"='03.Muestra'!$D$8:$D$42,ROW('03.Muestra'!$F$8:$F$42)-MIN(ROW('03.Muestra'!$D$8:$D$42))+1,""),ROW()-56)),"")</f>
        <v>https://participa.madrid.org/content/proyecto-acuerdo-consejo-gobierno-se-aprueban-las-normas-reguladoras-se-establece</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Ayudas económicas</v>
      </c>
      <c r="C63" s="114" t="str" cm="1">
        <f t="array" ref="C63">IFERROR(INDEX('03.Muestra'!$F$8:$F$42,SMALL(IF("Página Web"='03.Muestra'!$D$8:$D$42,ROW('03.Muestra'!$F$8:$F$42)-MIN(ROW('03.Muestra'!$D$8:$D$42))+1,""),ROW()-56)),"")</f>
        <v>https://participa.madrid.org/content/proyecto-orden-se-aprueban-bases-reguladoras-concesion-ayudas-economicas-pago-unico-para</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Ayudas municipios</v>
      </c>
      <c r="C64" s="114" t="str" cm="1">
        <f t="array" ref="C64">IFERROR(INDEX('03.Muestra'!$F$8:$F$42,SMALL(IF("Página Web"='03.Muestra'!$D$8:$D$42,ROW('03.Muestra'!$F$8:$F$42)-MIN(ROW('03.Muestra'!$D$8:$D$42))+1,""),ROW()-56)),"")</f>
        <v>https://participa.madrid.org/content/consulta-publica-sobre-proyecto-se-establecen-las-bases-reguladoras-las-ayudas-municipios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Derogación órdenes</v>
      </c>
      <c r="C65" s="114" t="str" cm="1">
        <f t="array" ref="C65">IFERROR(INDEX('03.Muestra'!$F$8:$F$42,SMALL(IF("Página Web"='03.Muestra'!$D$8:$D$42,ROW('03.Muestra'!$F$8:$F$42)-MIN(ROW('03.Muestra'!$D$8:$D$42))+1,""),ROW()-56)),"")</f>
        <v>https://participa.madrid.org/content/proyecto-orden-se-derogan-las-ordenes-5591997-5601997-11022003-10851998-6502004-2222014</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Artesanía Alimentaria</v>
      </c>
      <c r="C66" s="114" t="str" cm="1">
        <f t="array" ref="C66">IFERROR(INDEX('03.Muestra'!$F$8:$F$42,SMALL(IF("Página Web"='03.Muestra'!$D$8:$D$42,ROW('03.Muestra'!$F$8:$F$42)-MIN(ROW('03.Muestra'!$D$8:$D$42))+1,""),ROW()-56)),"")</f>
        <v>https://participa.madrid.org/content/proyecto-decreto-sobre-ordenacion-regulacion-artesania-alimentaria-los-alimentos-montana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Grado discapacidad</v>
      </c>
      <c r="C67" s="114" t="str" cm="1">
        <f t="array" ref="C67">IFERROR(INDEX('03.Muestra'!$F$8:$F$42,SMALL(IF("Página Web"='03.Muestra'!$D$8:$D$42,ROW('03.Muestra'!$F$8:$F$42)-MIN(ROW('03.Muestra'!$D$8:$D$42))+1,""),ROW()-56)),"")</f>
        <v>https://participa.madrid.org/content/proyecto-orden-se-desarrolla-real-decreto-88822-18-octubre-se-establece-procedimiento-para-0</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Regula desempeño</v>
      </c>
      <c r="C68" s="114" t="str" cm="1">
        <f t="array" ref="C68">IFERROR(INDEX('03.Muestra'!$F$8:$F$42,SMALL(IF("Página Web"='03.Muestra'!$D$8:$D$42,ROW('03.Muestra'!$F$8:$F$42)-MIN(ROW('03.Muestra'!$D$8:$D$42))+1,""),ROW()-56)),"")</f>
        <v>https://participa.madrid.org/content/proyecto-decreto-regula-desempeno-reconocimiento-los-funcionarios-los-cuerpos-catedraticos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Doctorados</v>
      </c>
      <c r="C69" s="114" t="str" cm="1">
        <f t="array" ref="C69">IFERROR(INDEX('03.Muestra'!$F$8:$F$42,SMALL(IF("Página Web"='03.Muestra'!$D$8:$D$42,ROW('03.Muestra'!$F$8:$F$42)-MIN(ROW('03.Muestra'!$D$8:$D$42))+1,""),ROW()-56)),"")</f>
        <v>https://participa.madrid.org/content/proyecto-orden-se-establecen-las-bases-reguladoras-las-ayudas-para-realizacion-doctorados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Complemento</v>
      </c>
      <c r="C70" s="114" t="str" cm="1">
        <f t="array" ref="C70">IFERROR(INDEX('03.Muestra'!$F$8:$F$42,SMALL(IF("Página Web"='03.Muestra'!$D$8:$D$42,ROW('03.Muestra'!$F$8:$F$42)-MIN(ROW('03.Muestra'!$D$8:$D$42))+1,""),ROW()-56)),"")</f>
        <v>https://participa.madrid.org/content/proyecto-decreto-se-regula-procedimiento-para-seleccion-renovacion-consolidacion-complemento</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Concesión plazas</v>
      </c>
      <c r="C71" s="114" t="str" cm="1">
        <f t="array" ref="C71">IFERROR(INDEX('03.Muestra'!$F$8:$F$42,SMALL(IF("Página Web"='03.Muestra'!$D$8:$D$42,ROW('03.Muestra'!$F$8:$F$42)-MIN(ROW('03.Muestra'!$D$8:$D$42))+1,""),ROW()-56)),"")</f>
        <v>https://participa.madrid.org/content/proyecto-orden-consejeria-familia-juventud-politica-social-se-regula-concesion-plazas-los-0</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Áridos reciclados</v>
      </c>
      <c r="C72" s="114" t="str" cm="1">
        <f t="array" ref="C72">IFERROR(INDEX('03.Muestra'!$F$8:$F$42,SMALL(IF("Página Web"='03.Muestra'!$D$8:$D$42,ROW('03.Muestra'!$F$8:$F$42)-MIN(ROW('03.Muestra'!$D$8:$D$42))+1,""),ROW()-56)),"")</f>
        <v>https://participa.madrid.org/content/proyecto-orden-se-regula-los-requisitos-utilizacion-aridos-reciclados-procedentes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Home</v>
      </c>
      <c r="C95" s="114" t="str" cm="1">
        <f t="array" ref="C95">IFERROR(INDEX('03.Muestra'!$F$8:$F$42,SMALL(IF("Página Web"='03.Muestra'!$D$8:$D$42,ROW('03.Muestra'!$F$8:$F$42)-MIN(ROW('03.Muestra'!$D$8:$D$42))+1,""),ROW()-94)),"")</f>
        <v>https://participa.madrid.org/</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Grupos parlamentarios</v>
      </c>
      <c r="C96" s="114" t="str" cm="1">
        <f t="array" ref="C96">IFERROR(INDEX('03.Muestra'!$F$8:$F$42,SMALL(IF("Página Web"='03.Muestra'!$D$8:$D$42,ROW('03.Muestra'!$F$8:$F$42)-MIN(ROW('03.Muestra'!$D$8:$D$42))+1,""),ROW()-94)),"")</f>
        <v>https://participa.madrid.org/grupos-parlamentarios</v>
      </c>
      <c r="D96" s="130" t="s">
        <v>34</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Participación ciudadana</v>
      </c>
      <c r="C97" s="114" t="str" cm="1">
        <f t="array" ref="C97">IFERROR(INDEX('03.Muestra'!$F$8:$F$42,SMALL(IF("Página Web"='03.Muestra'!$D$8:$D$42,ROW('03.Muestra'!$F$8:$F$42)-MIN(ROW('03.Muestra'!$D$8:$D$42))+1,""),ROW()-94)),"")</f>
        <v>https://participa.madrid.org/participacion-ciudadana</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Condiciones de uso</v>
      </c>
      <c r="C98" s="114" t="str" cm="1">
        <f t="array" ref="C98">IFERROR(INDEX('03.Muestra'!$F$8:$F$42,SMALL(IF("Página Web"='03.Muestra'!$D$8:$D$42,ROW('03.Muestra'!$F$8:$F$42)-MIN(ROW('03.Muestra'!$D$8:$D$42))+1,""),ROW()-94)),"")</f>
        <v>https://participa.madrid.org/condiciones-uso</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Aviso legal</v>
      </c>
      <c r="C99" s="114" t="str" cm="1">
        <f t="array" ref="C99">IFERROR(INDEX('03.Muestra'!$F$8:$F$42,SMALL(IF("Página Web"='03.Muestra'!$D$8:$D$42,ROW('03.Muestra'!$F$8:$F$42)-MIN(ROW('03.Muestra'!$D$8:$D$42))+1,""),ROW()-94)),"")</f>
        <v>https://participa.madrid.org/aviso-legal-privacidad</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Acuerdo consejo</v>
      </c>
      <c r="C100" s="114" t="str" cm="1">
        <f t="array" ref="C100">IFERROR(INDEX('03.Muestra'!$F$8:$F$42,SMALL(IF("Página Web"='03.Muestra'!$D$8:$D$42,ROW('03.Muestra'!$F$8:$F$42)-MIN(ROW('03.Muestra'!$D$8:$D$42))+1,""),ROW()-94)),"")</f>
        <v>https://participa.madrid.org/content/proyecto-acuerdo-consejo-gobierno-se-aprueban-las-normas-reguladoras-se-establece</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Ayudas económicas</v>
      </c>
      <c r="C101" s="114" t="str" cm="1">
        <f t="array" ref="C101">IFERROR(INDEX('03.Muestra'!$F$8:$F$42,SMALL(IF("Página Web"='03.Muestra'!$D$8:$D$42,ROW('03.Muestra'!$F$8:$F$42)-MIN(ROW('03.Muestra'!$D$8:$D$42))+1,""),ROW()-94)),"")</f>
        <v>https://participa.madrid.org/content/proyecto-orden-se-aprueban-bases-reguladoras-concesion-ayudas-economicas-pago-unico-para</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Ayudas municipios</v>
      </c>
      <c r="C102" s="114" t="str" cm="1">
        <f t="array" ref="C102">IFERROR(INDEX('03.Muestra'!$F$8:$F$42,SMALL(IF("Página Web"='03.Muestra'!$D$8:$D$42,ROW('03.Muestra'!$F$8:$F$42)-MIN(ROW('03.Muestra'!$D$8:$D$42))+1,""),ROW()-94)),"")</f>
        <v>https://participa.madrid.org/content/consulta-publica-sobre-proyecto-se-establecen-las-bases-reguladoras-las-ayudas-municipios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Derogación órdenes</v>
      </c>
      <c r="C103" s="114" t="str" cm="1">
        <f t="array" ref="C103">IFERROR(INDEX('03.Muestra'!$F$8:$F$42,SMALL(IF("Página Web"='03.Muestra'!$D$8:$D$42,ROW('03.Muestra'!$F$8:$F$42)-MIN(ROW('03.Muestra'!$D$8:$D$42))+1,""),ROW()-94)),"")</f>
        <v>https://participa.madrid.org/content/proyecto-orden-se-derogan-las-ordenes-5591997-5601997-11022003-10851998-6502004-2222014</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Artesanía Alimentaria</v>
      </c>
      <c r="C104" s="114" t="str" cm="1">
        <f t="array" ref="C104">IFERROR(INDEX('03.Muestra'!$F$8:$F$42,SMALL(IF("Página Web"='03.Muestra'!$D$8:$D$42,ROW('03.Muestra'!$F$8:$F$42)-MIN(ROW('03.Muestra'!$D$8:$D$42))+1,""),ROW()-94)),"")</f>
        <v>https://participa.madrid.org/content/proyecto-decreto-sobre-ordenacion-regulacion-artesania-alimentaria-los-alimentos-montana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Grado discapacidad</v>
      </c>
      <c r="C105" s="114" t="str" cm="1">
        <f t="array" ref="C105">IFERROR(INDEX('03.Muestra'!$F$8:$F$42,SMALL(IF("Página Web"='03.Muestra'!$D$8:$D$42,ROW('03.Muestra'!$F$8:$F$42)-MIN(ROW('03.Muestra'!$D$8:$D$42))+1,""),ROW()-94)),"")</f>
        <v>https://participa.madrid.org/content/proyecto-orden-se-desarrolla-real-decreto-88822-18-octubre-se-establece-procedimiento-para-0</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Regula desempeño</v>
      </c>
      <c r="C106" s="114" t="str" cm="1">
        <f t="array" ref="C106">IFERROR(INDEX('03.Muestra'!$F$8:$F$42,SMALL(IF("Página Web"='03.Muestra'!$D$8:$D$42,ROW('03.Muestra'!$F$8:$F$42)-MIN(ROW('03.Muestra'!$D$8:$D$42))+1,""),ROW()-94)),"")</f>
        <v>https://participa.madrid.org/content/proyecto-decreto-regula-desempeno-reconocimiento-los-funcionarios-los-cuerpos-catedraticos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Doctorados</v>
      </c>
      <c r="C107" s="114" t="str" cm="1">
        <f t="array" ref="C107">IFERROR(INDEX('03.Muestra'!$F$8:$F$42,SMALL(IF("Página Web"='03.Muestra'!$D$8:$D$42,ROW('03.Muestra'!$F$8:$F$42)-MIN(ROW('03.Muestra'!$D$8:$D$42))+1,""),ROW()-94)),"")</f>
        <v>https://participa.madrid.org/content/proyecto-orden-se-establecen-las-bases-reguladoras-las-ayudas-para-realizacion-doctorados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Complemento</v>
      </c>
      <c r="C108" s="114" t="str" cm="1">
        <f t="array" ref="C108">IFERROR(INDEX('03.Muestra'!$F$8:$F$42,SMALL(IF("Página Web"='03.Muestra'!$D$8:$D$42,ROW('03.Muestra'!$F$8:$F$42)-MIN(ROW('03.Muestra'!$D$8:$D$42))+1,""),ROW()-94)),"")</f>
        <v>https://participa.madrid.org/content/proyecto-decreto-se-regula-procedimiento-para-seleccion-renovacion-consolidacion-complemento</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Concesión plazas</v>
      </c>
      <c r="C109" s="114" t="str" cm="1">
        <f t="array" ref="C109">IFERROR(INDEX('03.Muestra'!$F$8:$F$42,SMALL(IF("Página Web"='03.Muestra'!$D$8:$D$42,ROW('03.Muestra'!$F$8:$F$42)-MIN(ROW('03.Muestra'!$D$8:$D$42))+1,""),ROW()-94)),"")</f>
        <v>https://participa.madrid.org/content/proyecto-orden-consejeria-familia-juventud-politica-social-se-regula-concesion-plazas-los-0</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Áridos reciclados</v>
      </c>
      <c r="C110" s="114" t="str" cm="1">
        <f t="array" ref="C110">IFERROR(INDEX('03.Muestra'!$F$8:$F$42,SMALL(IF("Página Web"='03.Muestra'!$D$8:$D$42,ROW('03.Muestra'!$F$8:$F$42)-MIN(ROW('03.Muestra'!$D$8:$D$42))+1,""),ROW()-94)),"")</f>
        <v>https://participa.madrid.org/content/proyecto-orden-se-regula-los-requisitos-utilizacion-aridos-reciclados-procedentes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Home</v>
      </c>
      <c r="C133" s="114" t="str" cm="1">
        <f t="array" ref="C133">IFERROR(INDEX('03.Muestra'!$F$8:$F$42,SMALL(IF("Página Web"='03.Muestra'!$D$8:$D$42,ROW('03.Muestra'!$F$8:$F$42)-MIN(ROW('03.Muestra'!$D$8:$D$42))+1,""),ROW()-132)),"")</f>
        <v>https://participa.madrid.org/</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Grupos parlamentarios</v>
      </c>
      <c r="C134" s="114" t="str" cm="1">
        <f t="array" ref="C134">IFERROR(INDEX('03.Muestra'!$F$8:$F$42,SMALL(IF("Página Web"='03.Muestra'!$D$8:$D$42,ROW('03.Muestra'!$F$8:$F$42)-MIN(ROW('03.Muestra'!$D$8:$D$42))+1,""),ROW()-132)),"")</f>
        <v>https://participa.madrid.org/grupos-parlamentarios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Participación ciudadana</v>
      </c>
      <c r="C135" s="114" t="str" cm="1">
        <f t="array" ref="C135">IFERROR(INDEX('03.Muestra'!$F$8:$F$42,SMALL(IF("Página Web"='03.Muestra'!$D$8:$D$42,ROW('03.Muestra'!$F$8:$F$42)-MIN(ROW('03.Muestra'!$D$8:$D$42))+1,""),ROW()-132)),"")</f>
        <v>https://participa.madrid.org/participacion-ciudadana</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Condiciones de uso</v>
      </c>
      <c r="C136" s="114" t="str" cm="1">
        <f t="array" ref="C136">IFERROR(INDEX('03.Muestra'!$F$8:$F$42,SMALL(IF("Página Web"='03.Muestra'!$D$8:$D$42,ROW('03.Muestra'!$F$8:$F$42)-MIN(ROW('03.Muestra'!$D$8:$D$42))+1,""),ROW()-132)),"")</f>
        <v>https://participa.madrid.org/condiciones-uso</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Aviso legal</v>
      </c>
      <c r="C137" s="114" t="str" cm="1">
        <f t="array" ref="C137">IFERROR(INDEX('03.Muestra'!$F$8:$F$42,SMALL(IF("Página Web"='03.Muestra'!$D$8:$D$42,ROW('03.Muestra'!$F$8:$F$42)-MIN(ROW('03.Muestra'!$D$8:$D$42))+1,""),ROW()-132)),"")</f>
        <v>https://participa.madrid.org/aviso-legal-privacidad</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Acuerdo consejo</v>
      </c>
      <c r="C138" s="114" t="str" cm="1">
        <f t="array" ref="C138">IFERROR(INDEX('03.Muestra'!$F$8:$F$42,SMALL(IF("Página Web"='03.Muestra'!$D$8:$D$42,ROW('03.Muestra'!$F$8:$F$42)-MIN(ROW('03.Muestra'!$D$8:$D$42))+1,""),ROW()-132)),"")</f>
        <v>https://participa.madrid.org/content/proyecto-acuerdo-consejo-gobierno-se-aprueban-las-normas-reguladoras-se-establece</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Ayudas económicas</v>
      </c>
      <c r="C139" s="114" t="str" cm="1">
        <f t="array" ref="C139">IFERROR(INDEX('03.Muestra'!$F$8:$F$42,SMALL(IF("Página Web"='03.Muestra'!$D$8:$D$42,ROW('03.Muestra'!$F$8:$F$42)-MIN(ROW('03.Muestra'!$D$8:$D$42))+1,""),ROW()-132)),"")</f>
        <v>https://participa.madrid.org/content/proyecto-orden-se-aprueban-bases-reguladoras-concesion-ayudas-economicas-pago-unico-para</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Ayudas municipios</v>
      </c>
      <c r="C140" s="114" t="str" cm="1">
        <f t="array" ref="C140">IFERROR(INDEX('03.Muestra'!$F$8:$F$42,SMALL(IF("Página Web"='03.Muestra'!$D$8:$D$42,ROW('03.Muestra'!$F$8:$F$42)-MIN(ROW('03.Muestra'!$D$8:$D$42))+1,""),ROW()-132)),"")</f>
        <v>https://participa.madrid.org/content/consulta-publica-sobre-proyecto-se-establecen-las-bases-reguladoras-las-ayudas-municipios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Derogación órdenes</v>
      </c>
      <c r="C141" s="114" t="str" cm="1">
        <f t="array" ref="C141">IFERROR(INDEX('03.Muestra'!$F$8:$F$42,SMALL(IF("Página Web"='03.Muestra'!$D$8:$D$42,ROW('03.Muestra'!$F$8:$F$42)-MIN(ROW('03.Muestra'!$D$8:$D$42))+1,""),ROW()-132)),"")</f>
        <v>https://participa.madrid.org/content/proyecto-orden-se-derogan-las-ordenes-5591997-5601997-11022003-10851998-6502004-2222014</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Artesanía Alimentaria</v>
      </c>
      <c r="C142" s="114" t="str" cm="1">
        <f t="array" ref="C142">IFERROR(INDEX('03.Muestra'!$F$8:$F$42,SMALL(IF("Página Web"='03.Muestra'!$D$8:$D$42,ROW('03.Muestra'!$F$8:$F$42)-MIN(ROW('03.Muestra'!$D$8:$D$42))+1,""),ROW()-132)),"")</f>
        <v>https://participa.madrid.org/content/proyecto-decreto-sobre-ordenacion-regulacion-artesania-alimentaria-los-alimentos-montana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Grado discapacidad</v>
      </c>
      <c r="C143" s="114" t="str" cm="1">
        <f t="array" ref="C143">IFERROR(INDEX('03.Muestra'!$F$8:$F$42,SMALL(IF("Página Web"='03.Muestra'!$D$8:$D$42,ROW('03.Muestra'!$F$8:$F$42)-MIN(ROW('03.Muestra'!$D$8:$D$42))+1,""),ROW()-132)),"")</f>
        <v>https://participa.madrid.org/content/proyecto-orden-se-desarrolla-real-decreto-88822-18-octubre-se-establece-procedimiento-para-0</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Regula desempeño</v>
      </c>
      <c r="C144" s="114" t="str" cm="1">
        <f t="array" ref="C144">IFERROR(INDEX('03.Muestra'!$F$8:$F$42,SMALL(IF("Página Web"='03.Muestra'!$D$8:$D$42,ROW('03.Muestra'!$F$8:$F$42)-MIN(ROW('03.Muestra'!$D$8:$D$42))+1,""),ROW()-132)),"")</f>
        <v>https://participa.madrid.org/content/proyecto-decreto-regula-desempeno-reconocimiento-los-funcionarios-los-cuerpos-catedraticos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Doctorados</v>
      </c>
      <c r="C145" s="114" t="str" cm="1">
        <f t="array" ref="C145">IFERROR(INDEX('03.Muestra'!$F$8:$F$42,SMALL(IF("Página Web"='03.Muestra'!$D$8:$D$42,ROW('03.Muestra'!$F$8:$F$42)-MIN(ROW('03.Muestra'!$D$8:$D$42))+1,""),ROW()-132)),"")</f>
        <v>https://participa.madrid.org/content/proyecto-orden-se-establecen-las-bases-reguladoras-las-ayudas-para-realizacion-doctorados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Complemento</v>
      </c>
      <c r="C146" s="114" t="str" cm="1">
        <f t="array" ref="C146">IFERROR(INDEX('03.Muestra'!$F$8:$F$42,SMALL(IF("Página Web"='03.Muestra'!$D$8:$D$42,ROW('03.Muestra'!$F$8:$F$42)-MIN(ROW('03.Muestra'!$D$8:$D$42))+1,""),ROW()-132)),"")</f>
        <v>https://participa.madrid.org/content/proyecto-decreto-se-regula-procedimiento-para-seleccion-renovacion-consolidacion-complemento</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Concesión plazas</v>
      </c>
      <c r="C147" s="114" t="str" cm="1">
        <f t="array" ref="C147">IFERROR(INDEX('03.Muestra'!$F$8:$F$42,SMALL(IF("Página Web"='03.Muestra'!$D$8:$D$42,ROW('03.Muestra'!$F$8:$F$42)-MIN(ROW('03.Muestra'!$D$8:$D$42))+1,""),ROW()-132)),"")</f>
        <v>https://participa.madrid.org/content/proyecto-orden-consejeria-familia-juventud-politica-social-se-regula-concesion-plazas-los-0</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Áridos reciclados</v>
      </c>
      <c r="C148" s="114" t="str" cm="1">
        <f t="array" ref="C148">IFERROR(INDEX('03.Muestra'!$F$8:$F$42,SMALL(IF("Página Web"='03.Muestra'!$D$8:$D$42,ROW('03.Muestra'!$F$8:$F$42)-MIN(ROW('03.Muestra'!$D$8:$D$42))+1,""),ROW()-132)),"")</f>
        <v>https://participa.madrid.org/content/proyecto-orden-se-regula-los-requisitos-utilizacion-aridos-reciclados-procedentes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Home</v>
      </c>
      <c r="C171" s="114" t="str" cm="1">
        <f t="array" ref="C171">IFERROR(INDEX('03.Muestra'!$F$8:$F$42,SMALL(IF("Página Web"='03.Muestra'!$D$8:$D$42,ROW('03.Muestra'!$F$8:$F$42)-MIN(ROW('03.Muestra'!$D$8:$D$42))+1,""),ROW()-170)),"")</f>
        <v>https://participa.madrid.org/</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Grupos parlamentarios</v>
      </c>
      <c r="C172" s="114" t="str" cm="1">
        <f t="array" ref="C172">IFERROR(INDEX('03.Muestra'!$F$8:$F$42,SMALL(IF("Página Web"='03.Muestra'!$D$8:$D$42,ROW('03.Muestra'!$F$8:$F$42)-MIN(ROW('03.Muestra'!$D$8:$D$42))+1,""),ROW()-170)),"")</f>
        <v>https://participa.madrid.org/grupos-parlamentarios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Participación ciudadana</v>
      </c>
      <c r="C173" s="114" t="str" cm="1">
        <f t="array" ref="C173">IFERROR(INDEX('03.Muestra'!$F$8:$F$42,SMALL(IF("Página Web"='03.Muestra'!$D$8:$D$42,ROW('03.Muestra'!$F$8:$F$42)-MIN(ROW('03.Muestra'!$D$8:$D$42))+1,""),ROW()-170)),"")</f>
        <v>https://participa.madrid.org/participacion-ciudadana</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Condiciones de uso</v>
      </c>
      <c r="C174" s="114" t="str" cm="1">
        <f t="array" ref="C174">IFERROR(INDEX('03.Muestra'!$F$8:$F$42,SMALL(IF("Página Web"='03.Muestra'!$D$8:$D$42,ROW('03.Muestra'!$F$8:$F$42)-MIN(ROW('03.Muestra'!$D$8:$D$42))+1,""),ROW()-170)),"")</f>
        <v>https://participa.madrid.org/condiciones-uso</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Aviso legal</v>
      </c>
      <c r="C175" s="114" t="str" cm="1">
        <f t="array" ref="C175">IFERROR(INDEX('03.Muestra'!$F$8:$F$42,SMALL(IF("Página Web"='03.Muestra'!$D$8:$D$42,ROW('03.Muestra'!$F$8:$F$42)-MIN(ROW('03.Muestra'!$D$8:$D$42))+1,""),ROW()-170)),"")</f>
        <v>https://participa.madrid.org/aviso-legal-privacidad</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Acuerdo consejo</v>
      </c>
      <c r="C176" s="114" t="str" cm="1">
        <f t="array" ref="C176">IFERROR(INDEX('03.Muestra'!$F$8:$F$42,SMALL(IF("Página Web"='03.Muestra'!$D$8:$D$42,ROW('03.Muestra'!$F$8:$F$42)-MIN(ROW('03.Muestra'!$D$8:$D$42))+1,""),ROW()-170)),"")</f>
        <v>https://participa.madrid.org/content/proyecto-acuerdo-consejo-gobierno-se-aprueban-las-normas-reguladoras-se-establece</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Ayudas económicas</v>
      </c>
      <c r="C177" s="114" t="str" cm="1">
        <f t="array" ref="C177">IFERROR(INDEX('03.Muestra'!$F$8:$F$42,SMALL(IF("Página Web"='03.Muestra'!$D$8:$D$42,ROW('03.Muestra'!$F$8:$F$42)-MIN(ROW('03.Muestra'!$D$8:$D$42))+1,""),ROW()-170)),"")</f>
        <v>https://participa.madrid.org/content/proyecto-orden-se-aprueban-bases-reguladoras-concesion-ayudas-economicas-pago-unico-para</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Ayudas municipios</v>
      </c>
      <c r="C178" s="114" t="str" cm="1">
        <f t="array" ref="C178">IFERROR(INDEX('03.Muestra'!$F$8:$F$42,SMALL(IF("Página Web"='03.Muestra'!$D$8:$D$42,ROW('03.Muestra'!$F$8:$F$42)-MIN(ROW('03.Muestra'!$D$8:$D$42))+1,""),ROW()-170)),"")</f>
        <v>https://participa.madrid.org/content/consulta-publica-sobre-proyecto-se-establecen-las-bases-reguladoras-las-ayudas-municipios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Derogación órdenes</v>
      </c>
      <c r="C179" s="114" t="str" cm="1">
        <f t="array" ref="C179">IFERROR(INDEX('03.Muestra'!$F$8:$F$42,SMALL(IF("Página Web"='03.Muestra'!$D$8:$D$42,ROW('03.Muestra'!$F$8:$F$42)-MIN(ROW('03.Muestra'!$D$8:$D$42))+1,""),ROW()-170)),"")</f>
        <v>https://participa.madrid.org/content/proyecto-orden-se-derogan-las-ordenes-5591997-5601997-11022003-10851998-6502004-2222014</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Artesanía Alimentaria</v>
      </c>
      <c r="C180" s="114" t="str" cm="1">
        <f t="array" ref="C180">IFERROR(INDEX('03.Muestra'!$F$8:$F$42,SMALL(IF("Página Web"='03.Muestra'!$D$8:$D$42,ROW('03.Muestra'!$F$8:$F$42)-MIN(ROW('03.Muestra'!$D$8:$D$42))+1,""),ROW()-170)),"")</f>
        <v>https://participa.madrid.org/content/proyecto-decreto-sobre-ordenacion-regulacion-artesania-alimentaria-los-alimentos-montana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Grado discapacidad</v>
      </c>
      <c r="C181" s="114" t="str" cm="1">
        <f t="array" ref="C181">IFERROR(INDEX('03.Muestra'!$F$8:$F$42,SMALL(IF("Página Web"='03.Muestra'!$D$8:$D$42,ROW('03.Muestra'!$F$8:$F$42)-MIN(ROW('03.Muestra'!$D$8:$D$42))+1,""),ROW()-170)),"")</f>
        <v>https://participa.madrid.org/content/proyecto-orden-se-desarrolla-real-decreto-88822-18-octubre-se-establece-procedimiento-para-0</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Regula desempeño</v>
      </c>
      <c r="C182" s="114" t="str" cm="1">
        <f t="array" ref="C182">IFERROR(INDEX('03.Muestra'!$F$8:$F$42,SMALL(IF("Página Web"='03.Muestra'!$D$8:$D$42,ROW('03.Muestra'!$F$8:$F$42)-MIN(ROW('03.Muestra'!$D$8:$D$42))+1,""),ROW()-170)),"")</f>
        <v>https://participa.madrid.org/content/proyecto-decreto-regula-desempeno-reconocimiento-los-funcionarios-los-cuerpos-catedraticos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Doctorados</v>
      </c>
      <c r="C183" s="114" t="str" cm="1">
        <f t="array" ref="C183">IFERROR(INDEX('03.Muestra'!$F$8:$F$42,SMALL(IF("Página Web"='03.Muestra'!$D$8:$D$42,ROW('03.Muestra'!$F$8:$F$42)-MIN(ROW('03.Muestra'!$D$8:$D$42))+1,""),ROW()-170)),"")</f>
        <v>https://participa.madrid.org/content/proyecto-orden-se-establecen-las-bases-reguladoras-las-ayudas-para-realizacion-doctorados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Complemento</v>
      </c>
      <c r="C184" s="114" t="str" cm="1">
        <f t="array" ref="C184">IFERROR(INDEX('03.Muestra'!$F$8:$F$42,SMALL(IF("Página Web"='03.Muestra'!$D$8:$D$42,ROW('03.Muestra'!$F$8:$F$42)-MIN(ROW('03.Muestra'!$D$8:$D$42))+1,""),ROW()-170)),"")</f>
        <v>https://participa.madrid.org/content/proyecto-decreto-se-regula-procedimiento-para-seleccion-renovacion-consolidacion-complemento</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Concesión plazas</v>
      </c>
      <c r="C185" s="114" t="str" cm="1">
        <f t="array" ref="C185">IFERROR(INDEX('03.Muestra'!$F$8:$F$42,SMALL(IF("Página Web"='03.Muestra'!$D$8:$D$42,ROW('03.Muestra'!$F$8:$F$42)-MIN(ROW('03.Muestra'!$D$8:$D$42))+1,""),ROW()-170)),"")</f>
        <v>https://participa.madrid.org/content/proyecto-orden-consejeria-familia-juventud-politica-social-se-regula-concesion-plazas-los-0</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Áridos reciclados</v>
      </c>
      <c r="C186" s="114" t="str" cm="1">
        <f t="array" ref="C186">IFERROR(INDEX('03.Muestra'!$F$8:$F$42,SMALL(IF("Página Web"='03.Muestra'!$D$8:$D$42,ROW('03.Muestra'!$F$8:$F$42)-MIN(ROW('03.Muestra'!$D$8:$D$42))+1,""),ROW()-170)),"")</f>
        <v>https://participa.madrid.org/content/proyecto-orden-se-regula-los-requisitos-utilizacion-aridos-reciclados-procedentes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Home</v>
      </c>
      <c r="C209" s="114" t="str" cm="1">
        <f t="array" ref="C209">IFERROR(INDEX('03.Muestra'!$F$8:$F$42,SMALL(IF("Página Web"='03.Muestra'!$D$8:$D$42,ROW('03.Muestra'!$F$8:$F$42)-MIN(ROW('03.Muestra'!$D$8:$D$42))+1,""),ROW()-208)),"")</f>
        <v>https://participa.madrid.org/</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Grupos parlamentarios</v>
      </c>
      <c r="C210" s="114" t="str" cm="1">
        <f t="array" ref="C210">IFERROR(INDEX('03.Muestra'!$F$8:$F$42,SMALL(IF("Página Web"='03.Muestra'!$D$8:$D$42,ROW('03.Muestra'!$F$8:$F$42)-MIN(ROW('03.Muestra'!$D$8:$D$42))+1,""),ROW()-208)),"")</f>
        <v>https://participa.madrid.org/grupos-parlamentarios</v>
      </c>
      <c r="D210" s="130" t="s">
        <v>27</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16</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Participación ciudadana</v>
      </c>
      <c r="C211" s="114" t="str" cm="1">
        <f t="array" ref="C211">IFERROR(INDEX('03.Muestra'!$F$8:$F$42,SMALL(IF("Página Web"='03.Muestra'!$D$8:$D$42,ROW('03.Muestra'!$F$8:$F$42)-MIN(ROW('03.Muestra'!$D$8:$D$42))+1,""),ROW()-208)),"")</f>
        <v>https://participa.madrid.org/participacion-ciudadana</v>
      </c>
      <c r="D211" s="130" t="s">
        <v>27</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Condiciones de uso</v>
      </c>
      <c r="C212" s="114" t="str" cm="1">
        <f t="array" ref="C212">IFERROR(INDEX('03.Muestra'!$F$8:$F$42,SMALL(IF("Página Web"='03.Muestra'!$D$8:$D$42,ROW('03.Muestra'!$F$8:$F$42)-MIN(ROW('03.Muestra'!$D$8:$D$42))+1,""),ROW()-208)),"")</f>
        <v>https://participa.madrid.org/condiciones-uso</v>
      </c>
      <c r="D212" s="130" t="s">
        <v>27</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Aviso legal</v>
      </c>
      <c r="C213" s="114" t="str" cm="1">
        <f t="array" ref="C213">IFERROR(INDEX('03.Muestra'!$F$8:$F$42,SMALL(IF("Página Web"='03.Muestra'!$D$8:$D$42,ROW('03.Muestra'!$F$8:$F$42)-MIN(ROW('03.Muestra'!$D$8:$D$42))+1,""),ROW()-208)),"")</f>
        <v>https://participa.madrid.org/aviso-legal-privacidad</v>
      </c>
      <c r="D213" s="130" t="s">
        <v>27</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Acuerdo consejo</v>
      </c>
      <c r="C214" s="114" t="str" cm="1">
        <f t="array" ref="C214">IFERROR(INDEX('03.Muestra'!$F$8:$F$42,SMALL(IF("Página Web"='03.Muestra'!$D$8:$D$42,ROW('03.Muestra'!$F$8:$F$42)-MIN(ROW('03.Muestra'!$D$8:$D$42))+1,""),ROW()-208)),"")</f>
        <v>https://participa.madrid.org/content/proyecto-acuerdo-consejo-gobierno-se-aprueban-las-normas-reguladoras-se-establece</v>
      </c>
      <c r="D214" s="130" t="s">
        <v>27</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Ayudas económicas</v>
      </c>
      <c r="C215" s="114" t="str" cm="1">
        <f t="array" ref="C215">IFERROR(INDEX('03.Muestra'!$F$8:$F$42,SMALL(IF("Página Web"='03.Muestra'!$D$8:$D$42,ROW('03.Muestra'!$F$8:$F$42)-MIN(ROW('03.Muestra'!$D$8:$D$42))+1,""),ROW()-208)),"")</f>
        <v>https://participa.madrid.org/content/proyecto-orden-se-aprueban-bases-reguladoras-concesion-ayudas-economicas-pago-unico-para</v>
      </c>
      <c r="D215" s="130" t="s">
        <v>27</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Ayudas municipios</v>
      </c>
      <c r="C216" s="114" t="str" cm="1">
        <f t="array" ref="C216">IFERROR(INDEX('03.Muestra'!$F$8:$F$42,SMALL(IF("Página Web"='03.Muestra'!$D$8:$D$42,ROW('03.Muestra'!$F$8:$F$42)-MIN(ROW('03.Muestra'!$D$8:$D$42))+1,""),ROW()-208)),"")</f>
        <v>https://participa.madrid.org/content/consulta-publica-sobre-proyecto-se-establecen-las-bases-reguladoras-las-ayudas-municipios</v>
      </c>
      <c r="D216" s="130" t="s">
        <v>27</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Derogación órdenes</v>
      </c>
      <c r="C217" s="114" t="str" cm="1">
        <f t="array" ref="C217">IFERROR(INDEX('03.Muestra'!$F$8:$F$42,SMALL(IF("Página Web"='03.Muestra'!$D$8:$D$42,ROW('03.Muestra'!$F$8:$F$42)-MIN(ROW('03.Muestra'!$D$8:$D$42))+1,""),ROW()-208)),"")</f>
        <v>https://participa.madrid.org/content/proyecto-orden-se-derogan-las-ordenes-5591997-5601997-11022003-10851998-6502004-2222014</v>
      </c>
      <c r="D217" s="130" t="s">
        <v>27</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Artesanía Alimentaria</v>
      </c>
      <c r="C218" s="114" t="str" cm="1">
        <f t="array" ref="C218">IFERROR(INDEX('03.Muestra'!$F$8:$F$42,SMALL(IF("Página Web"='03.Muestra'!$D$8:$D$42,ROW('03.Muestra'!$F$8:$F$42)-MIN(ROW('03.Muestra'!$D$8:$D$42))+1,""),ROW()-208)),"")</f>
        <v>https://participa.madrid.org/content/proyecto-decreto-sobre-ordenacion-regulacion-artesania-alimentaria-los-alimentos-montana</v>
      </c>
      <c r="D218" s="130" t="s">
        <v>27</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Grado discapacidad</v>
      </c>
      <c r="C219" s="114" t="str" cm="1">
        <f t="array" ref="C219">IFERROR(INDEX('03.Muestra'!$F$8:$F$42,SMALL(IF("Página Web"='03.Muestra'!$D$8:$D$42,ROW('03.Muestra'!$F$8:$F$42)-MIN(ROW('03.Muestra'!$D$8:$D$42))+1,""),ROW()-208)),"")</f>
        <v>https://participa.madrid.org/content/proyecto-orden-se-desarrolla-real-decreto-88822-18-octubre-se-establece-procedimiento-para-0</v>
      </c>
      <c r="D219" s="130" t="s">
        <v>27</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Regula desempeño</v>
      </c>
      <c r="C220" s="114" t="str" cm="1">
        <f t="array" ref="C220">IFERROR(INDEX('03.Muestra'!$F$8:$F$42,SMALL(IF("Página Web"='03.Muestra'!$D$8:$D$42,ROW('03.Muestra'!$F$8:$F$42)-MIN(ROW('03.Muestra'!$D$8:$D$42))+1,""),ROW()-208)),"")</f>
        <v>https://participa.madrid.org/content/proyecto-decreto-regula-desempeno-reconocimiento-los-funcionarios-los-cuerpos-catedraticos</v>
      </c>
      <c r="D220" s="130" t="s">
        <v>27</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Doctorados</v>
      </c>
      <c r="C221" s="114" t="str" cm="1">
        <f t="array" ref="C221">IFERROR(INDEX('03.Muestra'!$F$8:$F$42,SMALL(IF("Página Web"='03.Muestra'!$D$8:$D$42,ROW('03.Muestra'!$F$8:$F$42)-MIN(ROW('03.Muestra'!$D$8:$D$42))+1,""),ROW()-208)),"")</f>
        <v>https://participa.madrid.org/content/proyecto-orden-se-establecen-las-bases-reguladoras-las-ayudas-para-realizacion-doctorados</v>
      </c>
      <c r="D221" s="130" t="s">
        <v>27</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Complemento</v>
      </c>
      <c r="C222" s="114" t="str" cm="1">
        <f t="array" ref="C222">IFERROR(INDEX('03.Muestra'!$F$8:$F$42,SMALL(IF("Página Web"='03.Muestra'!$D$8:$D$42,ROW('03.Muestra'!$F$8:$F$42)-MIN(ROW('03.Muestra'!$D$8:$D$42))+1,""),ROW()-208)),"")</f>
        <v>https://participa.madrid.org/content/proyecto-decreto-se-regula-procedimiento-para-seleccion-renovacion-consolidacion-complemento</v>
      </c>
      <c r="D222" s="130" t="s">
        <v>27</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Concesión plazas</v>
      </c>
      <c r="C223" s="114" t="str" cm="1">
        <f t="array" ref="C223">IFERROR(INDEX('03.Muestra'!$F$8:$F$42,SMALL(IF("Página Web"='03.Muestra'!$D$8:$D$42,ROW('03.Muestra'!$F$8:$F$42)-MIN(ROW('03.Muestra'!$D$8:$D$42))+1,""),ROW()-208)),"")</f>
        <v>https://participa.madrid.org/content/proyecto-orden-consejeria-familia-juventud-politica-social-se-regula-concesion-plazas-los-0</v>
      </c>
      <c r="D223" s="130" t="s">
        <v>27</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Áridos reciclados</v>
      </c>
      <c r="C224" s="114" t="str" cm="1">
        <f t="array" ref="C224">IFERROR(INDEX('03.Muestra'!$F$8:$F$42,SMALL(IF("Página Web"='03.Muestra'!$D$8:$D$42,ROW('03.Muestra'!$F$8:$F$42)-MIN(ROW('03.Muestra'!$D$8:$D$42))+1,""),ROW()-208)),"")</f>
        <v>https://participa.madrid.org/content/proyecto-orden-se-regula-los-requisitos-utilizacion-aridos-reciclados-procedentes</v>
      </c>
      <c r="D224" s="130" t="s">
        <v>27</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ref="D226:D243" si="11">IF(AND(B226&lt;&gt;"",C226&lt;&gt;""),"N/T","")</f>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Home</v>
      </c>
      <c r="C247" s="114" t="str" cm="1">
        <f t="array" ref="C247">IFERROR(INDEX('03.Muestra'!$F$8:$F$42,SMALL(IF("Página Web"='03.Muestra'!$D$8:$D$42,ROW('03.Muestra'!$F$8:$F$42)-MIN(ROW('03.Muestra'!$D$8:$D$42))+1,""),ROW()-246)),"")</f>
        <v>https://participa.madrid.org/</v>
      </c>
      <c r="D247" s="130" t="s">
        <v>25</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Grupos parlamentarios</v>
      </c>
      <c r="C248" s="114" t="str" cm="1">
        <f t="array" ref="C248">IFERROR(INDEX('03.Muestra'!$F$8:$F$42,SMALL(IF("Página Web"='03.Muestra'!$D$8:$D$42,ROW('03.Muestra'!$F$8:$F$42)-MIN(ROW('03.Muestra'!$D$8:$D$42))+1,""),ROW()-246)),"")</f>
        <v>https://participa.madrid.org/grupos-parlamentarios</v>
      </c>
      <c r="D248" s="130" t="s">
        <v>25</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16</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Participación ciudadana</v>
      </c>
      <c r="C249" s="114" t="str" cm="1">
        <f t="array" ref="C249">IFERROR(INDEX('03.Muestra'!$F$8:$F$42,SMALL(IF("Página Web"='03.Muestra'!$D$8:$D$42,ROW('03.Muestra'!$F$8:$F$42)-MIN(ROW('03.Muestra'!$D$8:$D$42))+1,""),ROW()-246)),"")</f>
        <v>https://participa.madrid.org/participacion-ciudadana</v>
      </c>
      <c r="D249" s="130" t="s">
        <v>25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Condiciones de uso</v>
      </c>
      <c r="C250" s="114" t="str" cm="1">
        <f t="array" ref="C250">IFERROR(INDEX('03.Muestra'!$F$8:$F$42,SMALL(IF("Página Web"='03.Muestra'!$D$8:$D$42,ROW('03.Muestra'!$F$8:$F$42)-MIN(ROW('03.Muestra'!$D$8:$D$42))+1,""),ROW()-246)),"")</f>
        <v>https://participa.madrid.org/condiciones-uso</v>
      </c>
      <c r="D250" s="130" t="s">
        <v>25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Aviso legal</v>
      </c>
      <c r="C251" s="114" t="str" cm="1">
        <f t="array" ref="C251">IFERROR(INDEX('03.Muestra'!$F$8:$F$42,SMALL(IF("Página Web"='03.Muestra'!$D$8:$D$42,ROW('03.Muestra'!$F$8:$F$42)-MIN(ROW('03.Muestra'!$D$8:$D$42))+1,""),ROW()-246)),"")</f>
        <v>https://participa.madrid.org/aviso-legal-privacidad</v>
      </c>
      <c r="D251" s="130" t="s">
        <v>25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Acuerdo consejo</v>
      </c>
      <c r="C252" s="114" t="str" cm="1">
        <f t="array" ref="C252">IFERROR(INDEX('03.Muestra'!$F$8:$F$42,SMALL(IF("Página Web"='03.Muestra'!$D$8:$D$42,ROW('03.Muestra'!$F$8:$F$42)-MIN(ROW('03.Muestra'!$D$8:$D$42))+1,""),ROW()-246)),"")</f>
        <v>https://participa.madrid.org/content/proyecto-acuerdo-consejo-gobierno-se-aprueban-las-normas-reguladoras-se-establece</v>
      </c>
      <c r="D252" s="130" t="s">
        <v>25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Ayudas económicas</v>
      </c>
      <c r="C253" s="114" t="str" cm="1">
        <f t="array" ref="C253">IFERROR(INDEX('03.Muestra'!$F$8:$F$42,SMALL(IF("Página Web"='03.Muestra'!$D$8:$D$42,ROW('03.Muestra'!$F$8:$F$42)-MIN(ROW('03.Muestra'!$D$8:$D$42))+1,""),ROW()-246)),"")</f>
        <v>https://participa.madrid.org/content/proyecto-orden-se-aprueban-bases-reguladoras-concesion-ayudas-economicas-pago-unico-para</v>
      </c>
      <c r="D253" s="130" t="s">
        <v>25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Ayudas municipios</v>
      </c>
      <c r="C254" s="114" t="str" cm="1">
        <f t="array" ref="C254">IFERROR(INDEX('03.Muestra'!$F$8:$F$42,SMALL(IF("Página Web"='03.Muestra'!$D$8:$D$42,ROW('03.Muestra'!$F$8:$F$42)-MIN(ROW('03.Muestra'!$D$8:$D$42))+1,""),ROW()-246)),"")</f>
        <v>https://participa.madrid.org/content/consulta-publica-sobre-proyecto-se-establecen-las-bases-reguladoras-las-ayudas-municipios</v>
      </c>
      <c r="D254" s="130" t="s">
        <v>25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Derogación órdenes</v>
      </c>
      <c r="C255" s="114" t="str" cm="1">
        <f t="array" ref="C255">IFERROR(INDEX('03.Muestra'!$F$8:$F$42,SMALL(IF("Página Web"='03.Muestra'!$D$8:$D$42,ROW('03.Muestra'!$F$8:$F$42)-MIN(ROW('03.Muestra'!$D$8:$D$42))+1,""),ROW()-246)),"")</f>
        <v>https://participa.madrid.org/content/proyecto-orden-se-derogan-las-ordenes-5591997-5601997-11022003-10851998-6502004-2222014</v>
      </c>
      <c r="D255" s="130" t="s">
        <v>25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Artesanía Alimentaria</v>
      </c>
      <c r="C256" s="114" t="str" cm="1">
        <f t="array" ref="C256">IFERROR(INDEX('03.Muestra'!$F$8:$F$42,SMALL(IF("Página Web"='03.Muestra'!$D$8:$D$42,ROW('03.Muestra'!$F$8:$F$42)-MIN(ROW('03.Muestra'!$D$8:$D$42))+1,""),ROW()-246)),"")</f>
        <v>https://participa.madrid.org/content/proyecto-decreto-sobre-ordenacion-regulacion-artesania-alimentaria-los-alimentos-montana</v>
      </c>
      <c r="D256" s="130" t="s">
        <v>25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Grado discapacidad</v>
      </c>
      <c r="C257" s="114" t="str" cm="1">
        <f t="array" ref="C257">IFERROR(INDEX('03.Muestra'!$F$8:$F$42,SMALL(IF("Página Web"='03.Muestra'!$D$8:$D$42,ROW('03.Muestra'!$F$8:$F$42)-MIN(ROW('03.Muestra'!$D$8:$D$42))+1,""),ROW()-246)),"")</f>
        <v>https://participa.madrid.org/content/proyecto-orden-se-desarrolla-real-decreto-88822-18-octubre-se-establece-procedimiento-para-0</v>
      </c>
      <c r="D257" s="130" t="s">
        <v>25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Regula desempeño</v>
      </c>
      <c r="C258" s="114" t="str" cm="1">
        <f t="array" ref="C258">IFERROR(INDEX('03.Muestra'!$F$8:$F$42,SMALL(IF("Página Web"='03.Muestra'!$D$8:$D$42,ROW('03.Muestra'!$F$8:$F$42)-MIN(ROW('03.Muestra'!$D$8:$D$42))+1,""),ROW()-246)),"")</f>
        <v>https://participa.madrid.org/content/proyecto-decreto-regula-desempeno-reconocimiento-los-funcionarios-los-cuerpos-catedraticos</v>
      </c>
      <c r="D258" s="130" t="s">
        <v>25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Doctorados</v>
      </c>
      <c r="C259" s="114" t="str" cm="1">
        <f t="array" ref="C259">IFERROR(INDEX('03.Muestra'!$F$8:$F$42,SMALL(IF("Página Web"='03.Muestra'!$D$8:$D$42,ROW('03.Muestra'!$F$8:$F$42)-MIN(ROW('03.Muestra'!$D$8:$D$42))+1,""),ROW()-246)),"")</f>
        <v>https://participa.madrid.org/content/proyecto-orden-se-establecen-las-bases-reguladoras-las-ayudas-para-realizacion-doctorados</v>
      </c>
      <c r="D259" s="130" t="s">
        <v>25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Complemento</v>
      </c>
      <c r="C260" s="114" t="str" cm="1">
        <f t="array" ref="C260">IFERROR(INDEX('03.Muestra'!$F$8:$F$42,SMALL(IF("Página Web"='03.Muestra'!$D$8:$D$42,ROW('03.Muestra'!$F$8:$F$42)-MIN(ROW('03.Muestra'!$D$8:$D$42))+1,""),ROW()-246)),"")</f>
        <v>https://participa.madrid.org/content/proyecto-decreto-se-regula-procedimiento-para-seleccion-renovacion-consolidacion-complemento</v>
      </c>
      <c r="D260" s="130" t="s">
        <v>25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Concesión plazas</v>
      </c>
      <c r="C261" s="114" t="str" cm="1">
        <f t="array" ref="C261">IFERROR(INDEX('03.Muestra'!$F$8:$F$42,SMALL(IF("Página Web"='03.Muestra'!$D$8:$D$42,ROW('03.Muestra'!$F$8:$F$42)-MIN(ROW('03.Muestra'!$D$8:$D$42))+1,""),ROW()-246)),"")</f>
        <v>https://participa.madrid.org/content/proyecto-orden-consejeria-familia-juventud-politica-social-se-regula-concesion-plazas-los-0</v>
      </c>
      <c r="D261" s="130" t="s">
        <v>25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Áridos reciclados</v>
      </c>
      <c r="C262" s="114" t="str" cm="1">
        <f t="array" ref="C262">IFERROR(INDEX('03.Muestra'!$F$8:$F$42,SMALL(IF("Página Web"='03.Muestra'!$D$8:$D$42,ROW('03.Muestra'!$F$8:$F$42)-MIN(ROW('03.Muestra'!$D$8:$D$42))+1,""),ROW()-246)),"")</f>
        <v>https://participa.madrid.org/content/proyecto-orden-se-regula-los-requisitos-utilizacion-aridos-reciclados-procedentes</v>
      </c>
      <c r="D262" s="130" t="s">
        <v>25</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ref="D264:D281" si="13">IF(AND(B264&lt;&gt;"",C264&lt;&gt;""),"N/T","")</f>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Home</v>
      </c>
      <c r="C285" s="114" t="str" cm="1">
        <f t="array" ref="C285">IFERROR(INDEX('03.Muestra'!$F$8:$F$42,SMALL(IF("Página Web"='03.Muestra'!$D$8:$D$42,ROW('03.Muestra'!$F$8:$F$42)-MIN(ROW('03.Muestra'!$D$8:$D$42))+1,""),ROW()-284)),"")</f>
        <v>https://participa.madrid.org/</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Grupos parlamentarios</v>
      </c>
      <c r="C286" s="114" t="str" cm="1">
        <f t="array" ref="C286">IFERROR(INDEX('03.Muestra'!$F$8:$F$42,SMALL(IF("Página Web"='03.Muestra'!$D$8:$D$42,ROW('03.Muestra'!$F$8:$F$42)-MIN(ROW('03.Muestra'!$D$8:$D$42))+1,""),ROW()-284)),"")</f>
        <v>https://participa.madrid.org/grupos-parlamentarios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Participación ciudadana</v>
      </c>
      <c r="C287" s="114" t="str" cm="1">
        <f t="array" ref="C287">IFERROR(INDEX('03.Muestra'!$F$8:$F$42,SMALL(IF("Página Web"='03.Muestra'!$D$8:$D$42,ROW('03.Muestra'!$F$8:$F$42)-MIN(ROW('03.Muestra'!$D$8:$D$42))+1,""),ROW()-284)),"")</f>
        <v>https://participa.madrid.org/participacion-ciudadana</v>
      </c>
      <c r="D287" s="130" t="s">
        <v>34</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Condiciones de uso</v>
      </c>
      <c r="C288" s="114" t="str" cm="1">
        <f t="array" ref="C288">IFERROR(INDEX('03.Muestra'!$F$8:$F$42,SMALL(IF("Página Web"='03.Muestra'!$D$8:$D$42,ROW('03.Muestra'!$F$8:$F$42)-MIN(ROW('03.Muestra'!$D$8:$D$42))+1,""),ROW()-284)),"")</f>
        <v>https://participa.madrid.org/condiciones-uso</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Aviso legal</v>
      </c>
      <c r="C289" s="114" t="str" cm="1">
        <f t="array" ref="C289">IFERROR(INDEX('03.Muestra'!$F$8:$F$42,SMALL(IF("Página Web"='03.Muestra'!$D$8:$D$42,ROW('03.Muestra'!$F$8:$F$42)-MIN(ROW('03.Muestra'!$D$8:$D$42))+1,""),ROW()-284)),"")</f>
        <v>https://participa.madrid.org/aviso-legal-privacidad</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Acuerdo consejo</v>
      </c>
      <c r="C290" s="114" t="str" cm="1">
        <f t="array" ref="C290">IFERROR(INDEX('03.Muestra'!$F$8:$F$42,SMALL(IF("Página Web"='03.Muestra'!$D$8:$D$42,ROW('03.Muestra'!$F$8:$F$42)-MIN(ROW('03.Muestra'!$D$8:$D$42))+1,""),ROW()-284)),"")</f>
        <v>https://participa.madrid.org/content/proyecto-acuerdo-consejo-gobierno-se-aprueban-las-normas-reguladoras-se-establece</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Ayudas económicas</v>
      </c>
      <c r="C291" s="114" t="str" cm="1">
        <f t="array" ref="C291">IFERROR(INDEX('03.Muestra'!$F$8:$F$42,SMALL(IF("Página Web"='03.Muestra'!$D$8:$D$42,ROW('03.Muestra'!$F$8:$F$42)-MIN(ROW('03.Muestra'!$D$8:$D$42))+1,""),ROW()-284)),"")</f>
        <v>https://participa.madrid.org/content/proyecto-orden-se-aprueban-bases-reguladoras-concesion-ayudas-economicas-pago-unico-para</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Ayudas municipios</v>
      </c>
      <c r="C292" s="114" t="str" cm="1">
        <f t="array" ref="C292">IFERROR(INDEX('03.Muestra'!$F$8:$F$42,SMALL(IF("Página Web"='03.Muestra'!$D$8:$D$42,ROW('03.Muestra'!$F$8:$F$42)-MIN(ROW('03.Muestra'!$D$8:$D$42))+1,""),ROW()-284)),"")</f>
        <v>https://participa.madrid.org/content/consulta-publica-sobre-proyecto-se-establecen-las-bases-reguladoras-las-ayudas-municipios</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Derogación órdenes</v>
      </c>
      <c r="C293" s="114" t="str" cm="1">
        <f t="array" ref="C293">IFERROR(INDEX('03.Muestra'!$F$8:$F$42,SMALL(IF("Página Web"='03.Muestra'!$D$8:$D$42,ROW('03.Muestra'!$F$8:$F$42)-MIN(ROW('03.Muestra'!$D$8:$D$42))+1,""),ROW()-284)),"")</f>
        <v>https://participa.madrid.org/content/proyecto-orden-se-derogan-las-ordenes-5591997-5601997-11022003-10851998-6502004-2222014</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Artesanía Alimentaria</v>
      </c>
      <c r="C294" s="114" t="str" cm="1">
        <f t="array" ref="C294">IFERROR(INDEX('03.Muestra'!$F$8:$F$42,SMALL(IF("Página Web"='03.Muestra'!$D$8:$D$42,ROW('03.Muestra'!$F$8:$F$42)-MIN(ROW('03.Muestra'!$D$8:$D$42))+1,""),ROW()-284)),"")</f>
        <v>https://participa.madrid.org/content/proyecto-decreto-sobre-ordenacion-regulacion-artesania-alimentaria-los-alimentos-montana</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Grado discapacidad</v>
      </c>
      <c r="C295" s="114" t="str" cm="1">
        <f t="array" ref="C295">IFERROR(INDEX('03.Muestra'!$F$8:$F$42,SMALL(IF("Página Web"='03.Muestra'!$D$8:$D$42,ROW('03.Muestra'!$F$8:$F$42)-MIN(ROW('03.Muestra'!$D$8:$D$42))+1,""),ROW()-284)),"")</f>
        <v>https://participa.madrid.org/content/proyecto-orden-se-desarrolla-real-decreto-88822-18-octubre-se-establece-procedimiento-para-0</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Regula desempeño</v>
      </c>
      <c r="C296" s="114" t="str" cm="1">
        <f t="array" ref="C296">IFERROR(INDEX('03.Muestra'!$F$8:$F$42,SMALL(IF("Página Web"='03.Muestra'!$D$8:$D$42,ROW('03.Muestra'!$F$8:$F$42)-MIN(ROW('03.Muestra'!$D$8:$D$42))+1,""),ROW()-284)),"")</f>
        <v>https://participa.madrid.org/content/proyecto-decreto-regula-desempeno-reconocimiento-los-funcionarios-los-cuerpos-catedraticos</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Doctorados</v>
      </c>
      <c r="C297" s="114" t="str" cm="1">
        <f t="array" ref="C297">IFERROR(INDEX('03.Muestra'!$F$8:$F$42,SMALL(IF("Página Web"='03.Muestra'!$D$8:$D$42,ROW('03.Muestra'!$F$8:$F$42)-MIN(ROW('03.Muestra'!$D$8:$D$42))+1,""),ROW()-284)),"")</f>
        <v>https://participa.madrid.org/content/proyecto-orden-se-establecen-las-bases-reguladoras-las-ayudas-para-realizacion-doctorados</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Complemento</v>
      </c>
      <c r="C298" s="114" t="str" cm="1">
        <f t="array" ref="C298">IFERROR(INDEX('03.Muestra'!$F$8:$F$42,SMALL(IF("Página Web"='03.Muestra'!$D$8:$D$42,ROW('03.Muestra'!$F$8:$F$42)-MIN(ROW('03.Muestra'!$D$8:$D$42))+1,""),ROW()-284)),"")</f>
        <v>https://participa.madrid.org/content/proyecto-decreto-se-regula-procedimiento-para-seleccion-renovacion-consolidacion-complemento</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Concesión plazas</v>
      </c>
      <c r="C299" s="114" t="str" cm="1">
        <f t="array" ref="C299">IFERROR(INDEX('03.Muestra'!$F$8:$F$42,SMALL(IF("Página Web"='03.Muestra'!$D$8:$D$42,ROW('03.Muestra'!$F$8:$F$42)-MIN(ROW('03.Muestra'!$D$8:$D$42))+1,""),ROW()-284)),"")</f>
        <v>https://participa.madrid.org/content/proyecto-orden-consejeria-familia-juventud-politica-social-se-regula-concesion-plazas-los-0</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Áridos reciclados</v>
      </c>
      <c r="C300" s="114" t="str" cm="1">
        <f t="array" ref="C300">IFERROR(INDEX('03.Muestra'!$F$8:$F$42,SMALL(IF("Página Web"='03.Muestra'!$D$8:$D$42,ROW('03.Muestra'!$F$8:$F$42)-MIN(ROW('03.Muestra'!$D$8:$D$42))+1,""),ROW()-284)),"")</f>
        <v>https://participa.madrid.org/content/proyecto-orden-se-regula-los-requisitos-utilizacion-aridos-reciclados-procedentes</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ref="D302:D319" si="15">IF(AND(B302&lt;&gt;"",C302&lt;&gt;""),"N/T","")</f>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Home</v>
      </c>
      <c r="C323" s="114" t="str" cm="1">
        <f t="array" ref="C323">IFERROR(INDEX('03.Muestra'!$F$8:$F$42,SMALL(IF("Página Web"='03.Muestra'!$D$8:$D$42,ROW('03.Muestra'!$F$8:$F$42)-MIN(ROW('03.Muestra'!$D$8:$D$42))+1,""),ROW()-322)),"")</f>
        <v>https://participa.madrid.org/</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Grupos parlamentarios</v>
      </c>
      <c r="C324" s="114" t="str" cm="1">
        <f t="array" ref="C324">IFERROR(INDEX('03.Muestra'!$F$8:$F$42,SMALL(IF("Página Web"='03.Muestra'!$D$8:$D$42,ROW('03.Muestra'!$F$8:$F$42)-MIN(ROW('03.Muestra'!$D$8:$D$42))+1,""),ROW()-322)),"")</f>
        <v>https://participa.madrid.org/grupos-parlamentarios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Participación ciudadana</v>
      </c>
      <c r="C325" s="114" t="str" cm="1">
        <f t="array" ref="C325">IFERROR(INDEX('03.Muestra'!$F$8:$F$42,SMALL(IF("Página Web"='03.Muestra'!$D$8:$D$42,ROW('03.Muestra'!$F$8:$F$42)-MIN(ROW('03.Muestra'!$D$8:$D$42))+1,""),ROW()-322)),"")</f>
        <v>https://participa.madrid.org/participacion-ciudadana</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Condiciones de uso</v>
      </c>
      <c r="C326" s="114" t="str" cm="1">
        <f t="array" ref="C326">IFERROR(INDEX('03.Muestra'!$F$8:$F$42,SMALL(IF("Página Web"='03.Muestra'!$D$8:$D$42,ROW('03.Muestra'!$F$8:$F$42)-MIN(ROW('03.Muestra'!$D$8:$D$42))+1,""),ROW()-322)),"")</f>
        <v>https://participa.madrid.org/condiciones-uso</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Aviso legal</v>
      </c>
      <c r="C327" s="114" t="str" cm="1">
        <f t="array" ref="C327">IFERROR(INDEX('03.Muestra'!$F$8:$F$42,SMALL(IF("Página Web"='03.Muestra'!$D$8:$D$42,ROW('03.Muestra'!$F$8:$F$42)-MIN(ROW('03.Muestra'!$D$8:$D$42))+1,""),ROW()-322)),"")</f>
        <v>https://participa.madrid.org/aviso-legal-privacidad</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Acuerdo consejo</v>
      </c>
      <c r="C328" s="114" t="str" cm="1">
        <f t="array" ref="C328">IFERROR(INDEX('03.Muestra'!$F$8:$F$42,SMALL(IF("Página Web"='03.Muestra'!$D$8:$D$42,ROW('03.Muestra'!$F$8:$F$42)-MIN(ROW('03.Muestra'!$D$8:$D$42))+1,""),ROW()-322)),"")</f>
        <v>https://participa.madrid.org/content/proyecto-acuerdo-consejo-gobierno-se-aprueban-las-normas-reguladoras-se-establece</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Ayudas económicas</v>
      </c>
      <c r="C329" s="114" t="str" cm="1">
        <f t="array" ref="C329">IFERROR(INDEX('03.Muestra'!$F$8:$F$42,SMALL(IF("Página Web"='03.Muestra'!$D$8:$D$42,ROW('03.Muestra'!$F$8:$F$42)-MIN(ROW('03.Muestra'!$D$8:$D$42))+1,""),ROW()-322)),"")</f>
        <v>https://participa.madrid.org/content/proyecto-orden-se-aprueban-bases-reguladoras-concesion-ayudas-economicas-pago-unico-para</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Ayudas municipios</v>
      </c>
      <c r="C330" s="114" t="str" cm="1">
        <f t="array" ref="C330">IFERROR(INDEX('03.Muestra'!$F$8:$F$42,SMALL(IF("Página Web"='03.Muestra'!$D$8:$D$42,ROW('03.Muestra'!$F$8:$F$42)-MIN(ROW('03.Muestra'!$D$8:$D$42))+1,""),ROW()-322)),"")</f>
        <v>https://participa.madrid.org/content/consulta-publica-sobre-proyecto-se-establecen-las-bases-reguladoras-las-ayudas-municipios</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Derogación órdenes</v>
      </c>
      <c r="C331" s="114" t="str" cm="1">
        <f t="array" ref="C331">IFERROR(INDEX('03.Muestra'!$F$8:$F$42,SMALL(IF("Página Web"='03.Muestra'!$D$8:$D$42,ROW('03.Muestra'!$F$8:$F$42)-MIN(ROW('03.Muestra'!$D$8:$D$42))+1,""),ROW()-322)),"")</f>
        <v>https://participa.madrid.org/content/proyecto-orden-se-derogan-las-ordenes-5591997-5601997-11022003-10851998-6502004-2222014</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Artesanía Alimentaria</v>
      </c>
      <c r="C332" s="114" t="str" cm="1">
        <f t="array" ref="C332">IFERROR(INDEX('03.Muestra'!$F$8:$F$42,SMALL(IF("Página Web"='03.Muestra'!$D$8:$D$42,ROW('03.Muestra'!$F$8:$F$42)-MIN(ROW('03.Muestra'!$D$8:$D$42))+1,""),ROW()-322)),"")</f>
        <v>https://participa.madrid.org/content/proyecto-decreto-sobre-ordenacion-regulacion-artesania-alimentaria-los-alimentos-montana</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Grado discapacidad</v>
      </c>
      <c r="C333" s="114" t="str" cm="1">
        <f t="array" ref="C333">IFERROR(INDEX('03.Muestra'!$F$8:$F$42,SMALL(IF("Página Web"='03.Muestra'!$D$8:$D$42,ROW('03.Muestra'!$F$8:$F$42)-MIN(ROW('03.Muestra'!$D$8:$D$42))+1,""),ROW()-322)),"")</f>
        <v>https://participa.madrid.org/content/proyecto-orden-se-desarrolla-real-decreto-88822-18-octubre-se-establece-procedimiento-para-0</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Regula desempeño</v>
      </c>
      <c r="C334" s="114" t="str" cm="1">
        <f t="array" ref="C334">IFERROR(INDEX('03.Muestra'!$F$8:$F$42,SMALL(IF("Página Web"='03.Muestra'!$D$8:$D$42,ROW('03.Muestra'!$F$8:$F$42)-MIN(ROW('03.Muestra'!$D$8:$D$42))+1,""),ROW()-322)),"")</f>
        <v>https://participa.madrid.org/content/proyecto-decreto-regula-desempeno-reconocimiento-los-funcionarios-los-cuerpos-catedraticos</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Doctorados</v>
      </c>
      <c r="C335" s="114" t="str" cm="1">
        <f t="array" ref="C335">IFERROR(INDEX('03.Muestra'!$F$8:$F$42,SMALL(IF("Página Web"='03.Muestra'!$D$8:$D$42,ROW('03.Muestra'!$F$8:$F$42)-MIN(ROW('03.Muestra'!$D$8:$D$42))+1,""),ROW()-322)),"")</f>
        <v>https://participa.madrid.org/content/proyecto-orden-se-establecen-las-bases-reguladoras-las-ayudas-para-realizacion-doctorados</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Complemento</v>
      </c>
      <c r="C336" s="114" t="str" cm="1">
        <f t="array" ref="C336">IFERROR(INDEX('03.Muestra'!$F$8:$F$42,SMALL(IF("Página Web"='03.Muestra'!$D$8:$D$42,ROW('03.Muestra'!$F$8:$F$42)-MIN(ROW('03.Muestra'!$D$8:$D$42))+1,""),ROW()-322)),"")</f>
        <v>https://participa.madrid.org/content/proyecto-decreto-se-regula-procedimiento-para-seleccion-renovacion-consolidacion-complemento</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Concesión plazas</v>
      </c>
      <c r="C337" s="114" t="str" cm="1">
        <f t="array" ref="C337">IFERROR(INDEX('03.Muestra'!$F$8:$F$42,SMALL(IF("Página Web"='03.Muestra'!$D$8:$D$42,ROW('03.Muestra'!$F$8:$F$42)-MIN(ROW('03.Muestra'!$D$8:$D$42))+1,""),ROW()-322)),"")</f>
        <v>https://participa.madrid.org/content/proyecto-orden-consejeria-familia-juventud-politica-social-se-regula-concesion-plazas-los-0</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Áridos reciclados</v>
      </c>
      <c r="C338" s="114" t="str" cm="1">
        <f t="array" ref="C338">IFERROR(INDEX('03.Muestra'!$F$8:$F$42,SMALL(IF("Página Web"='03.Muestra'!$D$8:$D$42,ROW('03.Muestra'!$F$8:$F$42)-MIN(ROW('03.Muestra'!$D$8:$D$42))+1,""),ROW()-322)),"")</f>
        <v>https://participa.madrid.org/content/proyecto-orden-se-regula-los-requisitos-utilizacion-aridos-reciclados-procedentes</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ref="D340:D357" si="17">IF(AND(B340&lt;&gt;"",C340&lt;&gt;""),"N/T","")</f>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Home</v>
      </c>
      <c r="C361" s="114" t="str" cm="1">
        <f t="array" ref="C361">IFERROR(INDEX('03.Muestra'!$F$8:$F$42,SMALL(IF("Página Web"='03.Muestra'!$D$8:$D$42,ROW('03.Muestra'!$F$8:$F$42)-MIN(ROW('03.Muestra'!$D$8:$D$42))+1,""),ROW()-360)),"")</f>
        <v>https://participa.madrid.org/</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Grupos parlamentarios</v>
      </c>
      <c r="C362" s="114" t="str" cm="1">
        <f t="array" ref="C362">IFERROR(INDEX('03.Muestra'!$F$8:$F$42,SMALL(IF("Página Web"='03.Muestra'!$D$8:$D$42,ROW('03.Muestra'!$F$8:$F$42)-MIN(ROW('03.Muestra'!$D$8:$D$42))+1,""),ROW()-360)),"")</f>
        <v>https://participa.madrid.org/grupos-parlamentarios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Participación ciudadana</v>
      </c>
      <c r="C363" s="114" t="str" cm="1">
        <f t="array" ref="C363">IFERROR(INDEX('03.Muestra'!$F$8:$F$42,SMALL(IF("Página Web"='03.Muestra'!$D$8:$D$42,ROW('03.Muestra'!$F$8:$F$42)-MIN(ROW('03.Muestra'!$D$8:$D$42))+1,""),ROW()-360)),"")</f>
        <v>https://participa.madrid.org/participacion-ciudadana</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Condiciones de uso</v>
      </c>
      <c r="C364" s="114" t="str" cm="1">
        <f t="array" ref="C364">IFERROR(INDEX('03.Muestra'!$F$8:$F$42,SMALL(IF("Página Web"='03.Muestra'!$D$8:$D$42,ROW('03.Muestra'!$F$8:$F$42)-MIN(ROW('03.Muestra'!$D$8:$D$42))+1,""),ROW()-360)),"")</f>
        <v>https://participa.madrid.org/condiciones-uso</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Aviso legal</v>
      </c>
      <c r="C365" s="114" t="str" cm="1">
        <f t="array" ref="C365">IFERROR(INDEX('03.Muestra'!$F$8:$F$42,SMALL(IF("Página Web"='03.Muestra'!$D$8:$D$42,ROW('03.Muestra'!$F$8:$F$42)-MIN(ROW('03.Muestra'!$D$8:$D$42))+1,""),ROW()-360)),"")</f>
        <v>https://participa.madrid.org/aviso-legal-privacidad</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Acuerdo consejo</v>
      </c>
      <c r="C366" s="114" t="str" cm="1">
        <f t="array" ref="C366">IFERROR(INDEX('03.Muestra'!$F$8:$F$42,SMALL(IF("Página Web"='03.Muestra'!$D$8:$D$42,ROW('03.Muestra'!$F$8:$F$42)-MIN(ROW('03.Muestra'!$D$8:$D$42))+1,""),ROW()-360)),"")</f>
        <v>https://participa.madrid.org/content/proyecto-acuerdo-consejo-gobierno-se-aprueban-las-normas-reguladoras-se-establece</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Ayudas económicas</v>
      </c>
      <c r="C367" s="114" t="str" cm="1">
        <f t="array" ref="C367">IFERROR(INDEX('03.Muestra'!$F$8:$F$42,SMALL(IF("Página Web"='03.Muestra'!$D$8:$D$42,ROW('03.Muestra'!$F$8:$F$42)-MIN(ROW('03.Muestra'!$D$8:$D$42))+1,""),ROW()-360)),"")</f>
        <v>https://participa.madrid.org/content/proyecto-orden-se-aprueban-bases-reguladoras-concesion-ayudas-economicas-pago-unico-para</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Ayudas municipios</v>
      </c>
      <c r="C368" s="114" t="str" cm="1">
        <f t="array" ref="C368">IFERROR(INDEX('03.Muestra'!$F$8:$F$42,SMALL(IF("Página Web"='03.Muestra'!$D$8:$D$42,ROW('03.Muestra'!$F$8:$F$42)-MIN(ROW('03.Muestra'!$D$8:$D$42))+1,""),ROW()-360)),"")</f>
        <v>https://participa.madrid.org/content/consulta-publica-sobre-proyecto-se-establecen-las-bases-reguladoras-las-ayudas-municipios</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Derogación órdenes</v>
      </c>
      <c r="C369" s="114" t="str" cm="1">
        <f t="array" ref="C369">IFERROR(INDEX('03.Muestra'!$F$8:$F$42,SMALL(IF("Página Web"='03.Muestra'!$D$8:$D$42,ROW('03.Muestra'!$F$8:$F$42)-MIN(ROW('03.Muestra'!$D$8:$D$42))+1,""),ROW()-360)),"")</f>
        <v>https://participa.madrid.org/content/proyecto-orden-se-derogan-las-ordenes-5591997-5601997-11022003-10851998-6502004-2222014</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Artesanía Alimentaria</v>
      </c>
      <c r="C370" s="114" t="str" cm="1">
        <f t="array" ref="C370">IFERROR(INDEX('03.Muestra'!$F$8:$F$42,SMALL(IF("Página Web"='03.Muestra'!$D$8:$D$42,ROW('03.Muestra'!$F$8:$F$42)-MIN(ROW('03.Muestra'!$D$8:$D$42))+1,""),ROW()-360)),"")</f>
        <v>https://participa.madrid.org/content/proyecto-decreto-sobre-ordenacion-regulacion-artesania-alimentaria-los-alimentos-montana</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Grado discapacidad</v>
      </c>
      <c r="C371" s="114" t="str" cm="1">
        <f t="array" ref="C371">IFERROR(INDEX('03.Muestra'!$F$8:$F$42,SMALL(IF("Página Web"='03.Muestra'!$D$8:$D$42,ROW('03.Muestra'!$F$8:$F$42)-MIN(ROW('03.Muestra'!$D$8:$D$42))+1,""),ROW()-360)),"")</f>
        <v>https://participa.madrid.org/content/proyecto-orden-se-desarrolla-real-decreto-88822-18-octubre-se-establece-procedimiento-para-0</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Regula desempeño</v>
      </c>
      <c r="C372" s="114" t="str" cm="1">
        <f t="array" ref="C372">IFERROR(INDEX('03.Muestra'!$F$8:$F$42,SMALL(IF("Página Web"='03.Muestra'!$D$8:$D$42,ROW('03.Muestra'!$F$8:$F$42)-MIN(ROW('03.Muestra'!$D$8:$D$42))+1,""),ROW()-360)),"")</f>
        <v>https://participa.madrid.org/content/proyecto-decreto-regula-desempeno-reconocimiento-los-funcionarios-los-cuerpos-catedraticos</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Doctorados</v>
      </c>
      <c r="C373" s="114" t="str" cm="1">
        <f t="array" ref="C373">IFERROR(INDEX('03.Muestra'!$F$8:$F$42,SMALL(IF("Página Web"='03.Muestra'!$D$8:$D$42,ROW('03.Muestra'!$F$8:$F$42)-MIN(ROW('03.Muestra'!$D$8:$D$42))+1,""),ROW()-360)),"")</f>
        <v>https://participa.madrid.org/content/proyecto-orden-se-establecen-las-bases-reguladoras-las-ayudas-para-realizacion-doctorados</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Complemento</v>
      </c>
      <c r="C374" s="114" t="str" cm="1">
        <f t="array" ref="C374">IFERROR(INDEX('03.Muestra'!$F$8:$F$42,SMALL(IF("Página Web"='03.Muestra'!$D$8:$D$42,ROW('03.Muestra'!$F$8:$F$42)-MIN(ROW('03.Muestra'!$D$8:$D$42))+1,""),ROW()-360)),"")</f>
        <v>https://participa.madrid.org/content/proyecto-decreto-se-regula-procedimiento-para-seleccion-renovacion-consolidacion-complemento</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Concesión plazas</v>
      </c>
      <c r="C375" s="114" t="str" cm="1">
        <f t="array" ref="C375">IFERROR(INDEX('03.Muestra'!$F$8:$F$42,SMALL(IF("Página Web"='03.Muestra'!$D$8:$D$42,ROW('03.Muestra'!$F$8:$F$42)-MIN(ROW('03.Muestra'!$D$8:$D$42))+1,""),ROW()-360)),"")</f>
        <v>https://participa.madrid.org/content/proyecto-orden-consejeria-familia-juventud-politica-social-se-regula-concesion-plazas-los-0</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Áridos reciclados</v>
      </c>
      <c r="C376" s="114" t="str" cm="1">
        <f t="array" ref="C376">IFERROR(INDEX('03.Muestra'!$F$8:$F$42,SMALL(IF("Página Web"='03.Muestra'!$D$8:$D$42,ROW('03.Muestra'!$F$8:$F$42)-MIN(ROW('03.Muestra'!$D$8:$D$42))+1,""),ROW()-360)),"")</f>
        <v>https://participa.madrid.org/content/proyecto-orden-se-regula-los-requisitos-utilizacion-aridos-reciclados-procedentes</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ref="D378:D395" si="19">IF(AND(B378&lt;&gt;"",C378&lt;&gt;""),"N/T","")</f>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Home</v>
      </c>
      <c r="C399" s="114" t="str" cm="1">
        <f t="array" ref="C399">IFERROR(INDEX('03.Muestra'!$F$8:$F$42,SMALL(IF("Página Web"='03.Muestra'!$D$8:$D$42,ROW('03.Muestra'!$F$8:$F$42)-MIN(ROW('03.Muestra'!$D$8:$D$42))+1,""),ROW()-398)),"")</f>
        <v>https://participa.madrid.org/</v>
      </c>
      <c r="D399" s="130" t="s">
        <v>25</v>
      </c>
      <c r="E399" s="107" t="str">
        <f t="shared" ref="E399:E415"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Grupos parlamentarios</v>
      </c>
      <c r="C400" s="114" t="str" cm="1">
        <f t="array" ref="C400">IFERROR(INDEX('03.Muestra'!$F$8:$F$42,SMALL(IF("Página Web"='03.Muestra'!$D$8:$D$42,ROW('03.Muestra'!$F$8:$F$42)-MIN(ROW('03.Muestra'!$D$8:$D$42))+1,""),ROW()-398)),"")</f>
        <v>https://participa.madrid.org/grupos-parlamentarios</v>
      </c>
      <c r="D400" s="130" t="s">
        <v>25</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16</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Participación ciudadana</v>
      </c>
      <c r="C401" s="114" t="str" cm="1">
        <f t="array" ref="C401">IFERROR(INDEX('03.Muestra'!$F$8:$F$42,SMALL(IF("Página Web"='03.Muestra'!$D$8:$D$42,ROW('03.Muestra'!$F$8:$F$42)-MIN(ROW('03.Muestra'!$D$8:$D$42))+1,""),ROW()-398)),"")</f>
        <v>https://participa.madrid.org/participacion-ciudadana</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Condiciones de uso</v>
      </c>
      <c r="C402" s="114" t="str" cm="1">
        <f t="array" ref="C402">IFERROR(INDEX('03.Muestra'!$F$8:$F$42,SMALL(IF("Página Web"='03.Muestra'!$D$8:$D$42,ROW('03.Muestra'!$F$8:$F$42)-MIN(ROW('03.Muestra'!$D$8:$D$42))+1,""),ROW()-398)),"")</f>
        <v>https://participa.madrid.org/condiciones-uso</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Aviso legal</v>
      </c>
      <c r="C403" s="114" t="str" cm="1">
        <f t="array" ref="C403">IFERROR(INDEX('03.Muestra'!$F$8:$F$42,SMALL(IF("Página Web"='03.Muestra'!$D$8:$D$42,ROW('03.Muestra'!$F$8:$F$42)-MIN(ROW('03.Muestra'!$D$8:$D$42))+1,""),ROW()-398)),"")</f>
        <v>https://participa.madrid.org/aviso-legal-privacidad</v>
      </c>
      <c r="D403" s="130" t="s">
        <v>25</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Acuerdo consejo</v>
      </c>
      <c r="C404" s="114" t="str" cm="1">
        <f t="array" ref="C404">IFERROR(INDEX('03.Muestra'!$F$8:$F$42,SMALL(IF("Página Web"='03.Muestra'!$D$8:$D$42,ROW('03.Muestra'!$F$8:$F$42)-MIN(ROW('03.Muestra'!$D$8:$D$42))+1,""),ROW()-398)),"")</f>
        <v>https://participa.madrid.org/content/proyecto-acuerdo-consejo-gobierno-se-aprueban-las-normas-reguladoras-se-establece</v>
      </c>
      <c r="D404" s="130" t="s">
        <v>25</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Ayudas económicas</v>
      </c>
      <c r="C405" s="114" t="str" cm="1">
        <f t="array" ref="C405">IFERROR(INDEX('03.Muestra'!$F$8:$F$42,SMALL(IF("Página Web"='03.Muestra'!$D$8:$D$42,ROW('03.Muestra'!$F$8:$F$42)-MIN(ROW('03.Muestra'!$D$8:$D$42))+1,""),ROW()-398)),"")</f>
        <v>https://participa.madrid.org/content/proyecto-orden-se-aprueban-bases-reguladoras-concesion-ayudas-economicas-pago-unico-para</v>
      </c>
      <c r="D405" s="130" t="s">
        <v>25</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Ayudas municipios</v>
      </c>
      <c r="C406" s="114" t="str" cm="1">
        <f t="array" ref="C406">IFERROR(INDEX('03.Muestra'!$F$8:$F$42,SMALL(IF("Página Web"='03.Muestra'!$D$8:$D$42,ROW('03.Muestra'!$F$8:$F$42)-MIN(ROW('03.Muestra'!$D$8:$D$42))+1,""),ROW()-398)),"")</f>
        <v>https://participa.madrid.org/content/consulta-publica-sobre-proyecto-se-establecen-las-bases-reguladoras-las-ayudas-municipios</v>
      </c>
      <c r="D406" s="130" t="s">
        <v>25</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Derogación órdenes</v>
      </c>
      <c r="C407" s="114" t="str" cm="1">
        <f t="array" ref="C407">IFERROR(INDEX('03.Muestra'!$F$8:$F$42,SMALL(IF("Página Web"='03.Muestra'!$D$8:$D$42,ROW('03.Muestra'!$F$8:$F$42)-MIN(ROW('03.Muestra'!$D$8:$D$42))+1,""),ROW()-398)),"")</f>
        <v>https://participa.madrid.org/content/proyecto-orden-se-derogan-las-ordenes-5591997-5601997-11022003-10851998-6502004-2222014</v>
      </c>
      <c r="D407" s="130" t="s">
        <v>25</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Artesanía Alimentaria</v>
      </c>
      <c r="C408" s="114" t="str" cm="1">
        <f t="array" ref="C408">IFERROR(INDEX('03.Muestra'!$F$8:$F$42,SMALL(IF("Página Web"='03.Muestra'!$D$8:$D$42,ROW('03.Muestra'!$F$8:$F$42)-MIN(ROW('03.Muestra'!$D$8:$D$42))+1,""),ROW()-398)),"")</f>
        <v>https://participa.madrid.org/content/proyecto-decreto-sobre-ordenacion-regulacion-artesania-alimentaria-los-alimentos-montana</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Grado discapacidad</v>
      </c>
      <c r="C409" s="114" t="str" cm="1">
        <f t="array" ref="C409">IFERROR(INDEX('03.Muestra'!$F$8:$F$42,SMALL(IF("Página Web"='03.Muestra'!$D$8:$D$42,ROW('03.Muestra'!$F$8:$F$42)-MIN(ROW('03.Muestra'!$D$8:$D$42))+1,""),ROW()-398)),"")</f>
        <v>https://participa.madrid.org/content/proyecto-orden-se-desarrolla-real-decreto-88822-18-octubre-se-establece-procedimiento-para-0</v>
      </c>
      <c r="D409" s="130" t="s">
        <v>25</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Regula desempeño</v>
      </c>
      <c r="C410" s="114" t="str" cm="1">
        <f t="array" ref="C410">IFERROR(INDEX('03.Muestra'!$F$8:$F$42,SMALL(IF("Página Web"='03.Muestra'!$D$8:$D$42,ROW('03.Muestra'!$F$8:$F$42)-MIN(ROW('03.Muestra'!$D$8:$D$42))+1,""),ROW()-398)),"")</f>
        <v>https://participa.madrid.org/content/proyecto-decreto-regula-desempeno-reconocimiento-los-funcionarios-los-cuerpos-catedraticos</v>
      </c>
      <c r="D410" s="130" t="s">
        <v>25</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Doctorados</v>
      </c>
      <c r="C411" s="114" t="str" cm="1">
        <f t="array" ref="C411">IFERROR(INDEX('03.Muestra'!$F$8:$F$42,SMALL(IF("Página Web"='03.Muestra'!$D$8:$D$42,ROW('03.Muestra'!$F$8:$F$42)-MIN(ROW('03.Muestra'!$D$8:$D$42))+1,""),ROW()-398)),"")</f>
        <v>https://participa.madrid.org/content/proyecto-orden-se-establecen-las-bases-reguladoras-las-ayudas-para-realizacion-doctorados</v>
      </c>
      <c r="D411" s="130" t="s">
        <v>25</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Complemento</v>
      </c>
      <c r="C412" s="114" t="str" cm="1">
        <f t="array" ref="C412">IFERROR(INDEX('03.Muestra'!$F$8:$F$42,SMALL(IF("Página Web"='03.Muestra'!$D$8:$D$42,ROW('03.Muestra'!$F$8:$F$42)-MIN(ROW('03.Muestra'!$D$8:$D$42))+1,""),ROW()-398)),"")</f>
        <v>https://participa.madrid.org/content/proyecto-decreto-se-regula-procedimiento-para-seleccion-renovacion-consolidacion-complemento</v>
      </c>
      <c r="D412" s="130" t="s">
        <v>25</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Concesión plazas</v>
      </c>
      <c r="C413" s="114" t="str" cm="1">
        <f t="array" ref="C413">IFERROR(INDEX('03.Muestra'!$F$8:$F$42,SMALL(IF("Página Web"='03.Muestra'!$D$8:$D$42,ROW('03.Muestra'!$F$8:$F$42)-MIN(ROW('03.Muestra'!$D$8:$D$42))+1,""),ROW()-398)),"")</f>
        <v>https://participa.madrid.org/content/proyecto-orden-consejeria-familia-juventud-politica-social-se-regula-concesion-plazas-los-0</v>
      </c>
      <c r="D413" s="130" t="s">
        <v>25</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Áridos reciclados</v>
      </c>
      <c r="C414" s="114" t="str" cm="1">
        <f t="array" ref="C414">IFERROR(INDEX('03.Muestra'!$F$8:$F$42,SMALL(IF("Página Web"='03.Muestra'!$D$8:$D$42,ROW('03.Muestra'!$F$8:$F$42)-MIN(ROW('03.Muestra'!$D$8:$D$42))+1,""),ROW()-398)),"")</f>
        <v>https://participa.madrid.org/content/proyecto-orden-se-regula-los-requisitos-utilizacion-aridos-reciclados-procedentes</v>
      </c>
      <c r="D414" s="130" t="s">
        <v>25</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ref="D416:D433" si="21">IF(AND(B416&lt;&gt;"",C416&lt;&gt;""),"N/T","")</f>
        <v/>
      </c>
      <c r="E416" s="107" t="str">
        <f t="shared" ref="E416:E433" si="22">IF(D416&lt;&gt;"",IF(AND(B416&lt;&gt;"",C416&lt;&gt;""),"","ERR"),"")</f>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2"/>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2"/>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2"/>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2"/>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2"/>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2"/>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2"/>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2"/>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2"/>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2"/>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2"/>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2"/>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2"/>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2"/>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2"/>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2"/>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2"/>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Home</v>
      </c>
      <c r="C437" s="114" t="str" cm="1">
        <f t="array" ref="C437">IFERROR(INDEX('03.Muestra'!$F$8:$F$42,SMALL(IF("Página Web"='03.Muestra'!$D$8:$D$42,ROW('03.Muestra'!$F$8:$F$42)-MIN(ROW('03.Muestra'!$D$8:$D$42))+1,""),ROW()-436)),"")</f>
        <v>https://participa.madrid.org/</v>
      </c>
      <c r="D437" s="130" t="s">
        <v>34</v>
      </c>
      <c r="E437" s="107" t="str">
        <f t="shared" ref="E437:E471" si="23">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Grupos parlamentarios</v>
      </c>
      <c r="C438" s="114" t="str" cm="1">
        <f t="array" ref="C438">IFERROR(INDEX('03.Muestra'!$F$8:$F$42,SMALL(IF("Página Web"='03.Muestra'!$D$8:$D$42,ROW('03.Muestra'!$F$8:$F$42)-MIN(ROW('03.Muestra'!$D$8:$D$42))+1,""),ROW()-436)),"")</f>
        <v>https://participa.madrid.org/grupos-parlamentarios</v>
      </c>
      <c r="D438" s="130" t="s">
        <v>34</v>
      </c>
      <c r="E438" s="107" t="str">
        <f t="shared" si="23"/>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Participación ciudadana</v>
      </c>
      <c r="C439" s="114" t="str" cm="1">
        <f t="array" ref="C439">IFERROR(INDEX('03.Muestra'!$F$8:$F$42,SMALL(IF("Página Web"='03.Muestra'!$D$8:$D$42,ROW('03.Muestra'!$F$8:$F$42)-MIN(ROW('03.Muestra'!$D$8:$D$42))+1,""),ROW()-436)),"")</f>
        <v>https://participa.madrid.org/participacion-ciudadana</v>
      </c>
      <c r="D439" s="130" t="s">
        <v>34</v>
      </c>
      <c r="E439" s="107" t="str">
        <f t="shared" si="23"/>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Condiciones de uso</v>
      </c>
      <c r="C440" s="114" t="str" cm="1">
        <f t="array" ref="C440">IFERROR(INDEX('03.Muestra'!$F$8:$F$42,SMALL(IF("Página Web"='03.Muestra'!$D$8:$D$42,ROW('03.Muestra'!$F$8:$F$42)-MIN(ROW('03.Muestra'!$D$8:$D$42))+1,""),ROW()-436)),"")</f>
        <v>https://participa.madrid.org/condiciones-uso</v>
      </c>
      <c r="D440" s="130" t="s">
        <v>34</v>
      </c>
      <c r="E440" s="107" t="str">
        <f t="shared" si="23"/>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Aviso legal</v>
      </c>
      <c r="C441" s="114" t="str" cm="1">
        <f t="array" ref="C441">IFERROR(INDEX('03.Muestra'!$F$8:$F$42,SMALL(IF("Página Web"='03.Muestra'!$D$8:$D$42,ROW('03.Muestra'!$F$8:$F$42)-MIN(ROW('03.Muestra'!$D$8:$D$42))+1,""),ROW()-436)),"")</f>
        <v>https://participa.madrid.org/aviso-legal-privacidad</v>
      </c>
      <c r="D441" s="130" t="s">
        <v>34</v>
      </c>
      <c r="E441" s="107" t="str">
        <f t="shared" si="23"/>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Acuerdo consejo</v>
      </c>
      <c r="C442" s="114" t="str" cm="1">
        <f t="array" ref="C442">IFERROR(INDEX('03.Muestra'!$F$8:$F$42,SMALL(IF("Página Web"='03.Muestra'!$D$8:$D$42,ROW('03.Muestra'!$F$8:$F$42)-MIN(ROW('03.Muestra'!$D$8:$D$42))+1,""),ROW()-436)),"")</f>
        <v>https://participa.madrid.org/content/proyecto-acuerdo-consejo-gobierno-se-aprueban-las-normas-reguladoras-se-establece</v>
      </c>
      <c r="D442" s="130" t="s">
        <v>34</v>
      </c>
      <c r="E442" s="107" t="str">
        <f t="shared" si="23"/>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Ayudas económicas</v>
      </c>
      <c r="C443" s="114" t="str" cm="1">
        <f t="array" ref="C443">IFERROR(INDEX('03.Muestra'!$F$8:$F$42,SMALL(IF("Página Web"='03.Muestra'!$D$8:$D$42,ROW('03.Muestra'!$F$8:$F$42)-MIN(ROW('03.Muestra'!$D$8:$D$42))+1,""),ROW()-436)),"")</f>
        <v>https://participa.madrid.org/content/proyecto-orden-se-aprueban-bases-reguladoras-concesion-ayudas-economicas-pago-unico-para</v>
      </c>
      <c r="D443" s="130" t="s">
        <v>34</v>
      </c>
      <c r="E443" s="107" t="str">
        <f t="shared" si="23"/>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Ayudas municipios</v>
      </c>
      <c r="C444" s="114" t="str" cm="1">
        <f t="array" ref="C444">IFERROR(INDEX('03.Muestra'!$F$8:$F$42,SMALL(IF("Página Web"='03.Muestra'!$D$8:$D$42,ROW('03.Muestra'!$F$8:$F$42)-MIN(ROW('03.Muestra'!$D$8:$D$42))+1,""),ROW()-436)),"")</f>
        <v>https://participa.madrid.org/content/consulta-publica-sobre-proyecto-se-establecen-las-bases-reguladoras-las-ayudas-municipios</v>
      </c>
      <c r="D444" s="130" t="s">
        <v>34</v>
      </c>
      <c r="E444" s="107" t="str">
        <f t="shared" si="23"/>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Derogación órdenes</v>
      </c>
      <c r="C445" s="114" t="str" cm="1">
        <f t="array" ref="C445">IFERROR(INDEX('03.Muestra'!$F$8:$F$42,SMALL(IF("Página Web"='03.Muestra'!$D$8:$D$42,ROW('03.Muestra'!$F$8:$F$42)-MIN(ROW('03.Muestra'!$D$8:$D$42))+1,""),ROW()-436)),"")</f>
        <v>https://participa.madrid.org/content/proyecto-orden-se-derogan-las-ordenes-5591997-5601997-11022003-10851998-6502004-2222014</v>
      </c>
      <c r="D445" s="130" t="s">
        <v>34</v>
      </c>
      <c r="E445" s="107" t="str">
        <f t="shared" si="23"/>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Artesanía Alimentaria</v>
      </c>
      <c r="C446" s="114" t="str" cm="1">
        <f t="array" ref="C446">IFERROR(INDEX('03.Muestra'!$F$8:$F$42,SMALL(IF("Página Web"='03.Muestra'!$D$8:$D$42,ROW('03.Muestra'!$F$8:$F$42)-MIN(ROW('03.Muestra'!$D$8:$D$42))+1,""),ROW()-436)),"")</f>
        <v>https://participa.madrid.org/content/proyecto-decreto-sobre-ordenacion-regulacion-artesania-alimentaria-los-alimentos-montana</v>
      </c>
      <c r="D446" s="130" t="s">
        <v>34</v>
      </c>
      <c r="E446" s="107" t="str">
        <f t="shared" si="23"/>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Grado discapacidad</v>
      </c>
      <c r="C447" s="114" t="str" cm="1">
        <f t="array" ref="C447">IFERROR(INDEX('03.Muestra'!$F$8:$F$42,SMALL(IF("Página Web"='03.Muestra'!$D$8:$D$42,ROW('03.Muestra'!$F$8:$F$42)-MIN(ROW('03.Muestra'!$D$8:$D$42))+1,""),ROW()-436)),"")</f>
        <v>https://participa.madrid.org/content/proyecto-orden-se-desarrolla-real-decreto-88822-18-octubre-se-establece-procedimiento-para-0</v>
      </c>
      <c r="D447" s="130" t="s">
        <v>34</v>
      </c>
      <c r="E447" s="107" t="str">
        <f t="shared" si="23"/>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Regula desempeño</v>
      </c>
      <c r="C448" s="114" t="str" cm="1">
        <f t="array" ref="C448">IFERROR(INDEX('03.Muestra'!$F$8:$F$42,SMALL(IF("Página Web"='03.Muestra'!$D$8:$D$42,ROW('03.Muestra'!$F$8:$F$42)-MIN(ROW('03.Muestra'!$D$8:$D$42))+1,""),ROW()-436)),"")</f>
        <v>https://participa.madrid.org/content/proyecto-decreto-regula-desempeno-reconocimiento-los-funcionarios-los-cuerpos-catedraticos</v>
      </c>
      <c r="D448" s="130" t="s">
        <v>34</v>
      </c>
      <c r="E448" s="107" t="str">
        <f t="shared" si="23"/>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Doctorados</v>
      </c>
      <c r="C449" s="114" t="str" cm="1">
        <f t="array" ref="C449">IFERROR(INDEX('03.Muestra'!$F$8:$F$42,SMALL(IF("Página Web"='03.Muestra'!$D$8:$D$42,ROW('03.Muestra'!$F$8:$F$42)-MIN(ROW('03.Muestra'!$D$8:$D$42))+1,""),ROW()-436)),"")</f>
        <v>https://participa.madrid.org/content/proyecto-orden-se-establecen-las-bases-reguladoras-las-ayudas-para-realizacion-doctorados</v>
      </c>
      <c r="D449" s="130" t="s">
        <v>34</v>
      </c>
      <c r="E449" s="107" t="str">
        <f t="shared" si="23"/>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Complemento</v>
      </c>
      <c r="C450" s="114" t="str" cm="1">
        <f t="array" ref="C450">IFERROR(INDEX('03.Muestra'!$F$8:$F$42,SMALL(IF("Página Web"='03.Muestra'!$D$8:$D$42,ROW('03.Muestra'!$F$8:$F$42)-MIN(ROW('03.Muestra'!$D$8:$D$42))+1,""),ROW()-436)),"")</f>
        <v>https://participa.madrid.org/content/proyecto-decreto-se-regula-procedimiento-para-seleccion-renovacion-consolidacion-complemento</v>
      </c>
      <c r="D450" s="130" t="s">
        <v>34</v>
      </c>
      <c r="E450" s="107" t="str">
        <f t="shared" si="23"/>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Concesión plazas</v>
      </c>
      <c r="C451" s="114" t="str" cm="1">
        <f t="array" ref="C451">IFERROR(INDEX('03.Muestra'!$F$8:$F$42,SMALL(IF("Página Web"='03.Muestra'!$D$8:$D$42,ROW('03.Muestra'!$F$8:$F$42)-MIN(ROW('03.Muestra'!$D$8:$D$42))+1,""),ROW()-436)),"")</f>
        <v>https://participa.madrid.org/content/proyecto-orden-consejeria-familia-juventud-politica-social-se-regula-concesion-plazas-los-0</v>
      </c>
      <c r="D451" s="130" t="s">
        <v>34</v>
      </c>
      <c r="E451" s="107" t="str">
        <f t="shared" si="23"/>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Áridos reciclados</v>
      </c>
      <c r="C452" s="114" t="str" cm="1">
        <f t="array" ref="C452">IFERROR(INDEX('03.Muestra'!$F$8:$F$42,SMALL(IF("Página Web"='03.Muestra'!$D$8:$D$42,ROW('03.Muestra'!$F$8:$F$42)-MIN(ROW('03.Muestra'!$D$8:$D$42))+1,""),ROW()-436)),"")</f>
        <v>https://participa.madrid.org/content/proyecto-orden-se-regula-los-requisitos-utilizacion-aridos-reciclados-procedentes</v>
      </c>
      <c r="D452" s="130" t="s">
        <v>34</v>
      </c>
      <c r="E452" s="107" t="str">
        <f t="shared" si="23"/>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c r="E453" s="107" t="str">
        <f t="shared" si="23"/>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ref="D454:D471" si="24">IF(AND(B454&lt;&gt;"",C454&lt;&gt;""),"N/T","")</f>
        <v/>
      </c>
      <c r="E454" s="107" t="str">
        <f t="shared" si="23"/>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4"/>
        <v/>
      </c>
      <c r="E455" s="107" t="str">
        <f t="shared" si="23"/>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4"/>
        <v/>
      </c>
      <c r="E456" s="107" t="str">
        <f t="shared" si="23"/>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4"/>
        <v/>
      </c>
      <c r="E457" s="107" t="str">
        <f t="shared" si="23"/>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4"/>
        <v/>
      </c>
      <c r="E458" s="107" t="str">
        <f t="shared" si="23"/>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4"/>
        <v/>
      </c>
      <c r="E459" s="107" t="str">
        <f t="shared" si="23"/>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4"/>
        <v/>
      </c>
      <c r="E460" s="107" t="str">
        <f t="shared" si="23"/>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4"/>
        <v/>
      </c>
      <c r="E461" s="107" t="str">
        <f t="shared" si="23"/>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4"/>
        <v/>
      </c>
      <c r="E462" s="107" t="str">
        <f t="shared" si="23"/>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4"/>
        <v/>
      </c>
      <c r="E463" s="107" t="str">
        <f t="shared" si="23"/>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4"/>
        <v/>
      </c>
      <c r="E464" s="107" t="str">
        <f t="shared" si="23"/>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4"/>
        <v/>
      </c>
      <c r="E465" s="107" t="str">
        <f t="shared" si="23"/>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4"/>
        <v/>
      </c>
      <c r="E466" s="107" t="str">
        <f t="shared" si="23"/>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4"/>
        <v/>
      </c>
      <c r="E467" s="107" t="str">
        <f t="shared" si="23"/>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4"/>
        <v/>
      </c>
      <c r="E468" s="107" t="str">
        <f t="shared" si="23"/>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4"/>
        <v/>
      </c>
      <c r="E469" s="107" t="str">
        <f t="shared" si="23"/>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4"/>
        <v/>
      </c>
      <c r="E470" s="107" t="str">
        <f t="shared" si="23"/>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4"/>
        <v/>
      </c>
      <c r="E471" s="107" t="str">
        <f t="shared" si="23"/>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Home</v>
      </c>
      <c r="C475" s="114" t="str" cm="1">
        <f t="array" ref="C475">IFERROR(INDEX('03.Muestra'!$F$8:$F$42,SMALL(IF("Página Web"='03.Muestra'!$D$8:$D$42,ROW('03.Muestra'!$F$8:$F$42)-MIN(ROW('03.Muestra'!$D$8:$D$42))+1,""),ROW()-474)),"")</f>
        <v>https://participa.madrid.org/</v>
      </c>
      <c r="D475" s="130" t="s">
        <v>25</v>
      </c>
      <c r="E475" s="107" t="str">
        <f t="shared" ref="E475:E491" si="25">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Grupos parlamentarios</v>
      </c>
      <c r="C476" s="114" t="str" cm="1">
        <f t="array" ref="C476">IFERROR(INDEX('03.Muestra'!$F$8:$F$42,SMALL(IF("Página Web"='03.Muestra'!$D$8:$D$42,ROW('03.Muestra'!$F$8:$F$42)-MIN(ROW('03.Muestra'!$D$8:$D$42))+1,""),ROW()-474)),"")</f>
        <v>https://participa.madrid.org/grupos-parlamentarios</v>
      </c>
      <c r="D476" s="130" t="s">
        <v>25</v>
      </c>
      <c r="E476" s="107" t="str">
        <f t="shared" si="25"/>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16</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Participación ciudadana</v>
      </c>
      <c r="C477" s="114" t="str" cm="1">
        <f t="array" ref="C477">IFERROR(INDEX('03.Muestra'!$F$8:$F$42,SMALL(IF("Página Web"='03.Muestra'!$D$8:$D$42,ROW('03.Muestra'!$F$8:$F$42)-MIN(ROW('03.Muestra'!$D$8:$D$42))+1,""),ROW()-474)),"")</f>
        <v>https://participa.madrid.org/participacion-ciudadana</v>
      </c>
      <c r="D477" s="130" t="s">
        <v>25</v>
      </c>
      <c r="E477" s="107" t="str">
        <f t="shared" si="25"/>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Condiciones de uso</v>
      </c>
      <c r="C478" s="114" t="str" cm="1">
        <f t="array" ref="C478">IFERROR(INDEX('03.Muestra'!$F$8:$F$42,SMALL(IF("Página Web"='03.Muestra'!$D$8:$D$42,ROW('03.Muestra'!$F$8:$F$42)-MIN(ROW('03.Muestra'!$D$8:$D$42))+1,""),ROW()-474)),"")</f>
        <v>https://participa.madrid.org/condiciones-uso</v>
      </c>
      <c r="D478" s="130" t="s">
        <v>25</v>
      </c>
      <c r="E478" s="107" t="str">
        <f t="shared" si="25"/>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Aviso legal</v>
      </c>
      <c r="C479" s="114" t="str" cm="1">
        <f t="array" ref="C479">IFERROR(INDEX('03.Muestra'!$F$8:$F$42,SMALL(IF("Página Web"='03.Muestra'!$D$8:$D$42,ROW('03.Muestra'!$F$8:$F$42)-MIN(ROW('03.Muestra'!$D$8:$D$42))+1,""),ROW()-474)),"")</f>
        <v>https://participa.madrid.org/aviso-legal-privacidad</v>
      </c>
      <c r="D479" s="130" t="s">
        <v>25</v>
      </c>
      <c r="E479" s="107" t="str">
        <f t="shared" si="25"/>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Acuerdo consejo</v>
      </c>
      <c r="C480" s="114" t="str" cm="1">
        <f t="array" ref="C480">IFERROR(INDEX('03.Muestra'!$F$8:$F$42,SMALL(IF("Página Web"='03.Muestra'!$D$8:$D$42,ROW('03.Muestra'!$F$8:$F$42)-MIN(ROW('03.Muestra'!$D$8:$D$42))+1,""),ROW()-474)),"")</f>
        <v>https://participa.madrid.org/content/proyecto-acuerdo-consejo-gobierno-se-aprueban-las-normas-reguladoras-se-establece</v>
      </c>
      <c r="D480" s="130" t="s">
        <v>25</v>
      </c>
      <c r="E480" s="107" t="str">
        <f t="shared" si="25"/>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Ayudas económicas</v>
      </c>
      <c r="C481" s="114" t="str" cm="1">
        <f t="array" ref="C481">IFERROR(INDEX('03.Muestra'!$F$8:$F$42,SMALL(IF("Página Web"='03.Muestra'!$D$8:$D$42,ROW('03.Muestra'!$F$8:$F$42)-MIN(ROW('03.Muestra'!$D$8:$D$42))+1,""),ROW()-474)),"")</f>
        <v>https://participa.madrid.org/content/proyecto-orden-se-aprueban-bases-reguladoras-concesion-ayudas-economicas-pago-unico-para</v>
      </c>
      <c r="D481" s="130" t="s">
        <v>25</v>
      </c>
      <c r="E481" s="107" t="str">
        <f t="shared" si="25"/>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Ayudas municipios</v>
      </c>
      <c r="C482" s="114" t="str" cm="1">
        <f t="array" ref="C482">IFERROR(INDEX('03.Muestra'!$F$8:$F$42,SMALL(IF("Página Web"='03.Muestra'!$D$8:$D$42,ROW('03.Muestra'!$F$8:$F$42)-MIN(ROW('03.Muestra'!$D$8:$D$42))+1,""),ROW()-474)),"")</f>
        <v>https://participa.madrid.org/content/consulta-publica-sobre-proyecto-se-establecen-las-bases-reguladoras-las-ayudas-municipios</v>
      </c>
      <c r="D482" s="130" t="s">
        <v>25</v>
      </c>
      <c r="E482" s="107" t="str">
        <f t="shared" si="25"/>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Derogación órdenes</v>
      </c>
      <c r="C483" s="114" t="str" cm="1">
        <f t="array" ref="C483">IFERROR(INDEX('03.Muestra'!$F$8:$F$42,SMALL(IF("Página Web"='03.Muestra'!$D$8:$D$42,ROW('03.Muestra'!$F$8:$F$42)-MIN(ROW('03.Muestra'!$D$8:$D$42))+1,""),ROW()-474)),"")</f>
        <v>https://participa.madrid.org/content/proyecto-orden-se-derogan-las-ordenes-5591997-5601997-11022003-10851998-6502004-2222014</v>
      </c>
      <c r="D483" s="130" t="s">
        <v>25</v>
      </c>
      <c r="E483" s="107" t="str">
        <f t="shared" si="25"/>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Artesanía Alimentaria</v>
      </c>
      <c r="C484" s="114" t="str" cm="1">
        <f t="array" ref="C484">IFERROR(INDEX('03.Muestra'!$F$8:$F$42,SMALL(IF("Página Web"='03.Muestra'!$D$8:$D$42,ROW('03.Muestra'!$F$8:$F$42)-MIN(ROW('03.Muestra'!$D$8:$D$42))+1,""),ROW()-474)),"")</f>
        <v>https://participa.madrid.org/content/proyecto-decreto-sobre-ordenacion-regulacion-artesania-alimentaria-los-alimentos-montana</v>
      </c>
      <c r="D484" s="130" t="s">
        <v>25</v>
      </c>
      <c r="E484" s="107" t="str">
        <f t="shared" si="25"/>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Grado discapacidad</v>
      </c>
      <c r="C485" s="114" t="str" cm="1">
        <f t="array" ref="C485">IFERROR(INDEX('03.Muestra'!$F$8:$F$42,SMALL(IF("Página Web"='03.Muestra'!$D$8:$D$42,ROW('03.Muestra'!$F$8:$F$42)-MIN(ROW('03.Muestra'!$D$8:$D$42))+1,""),ROW()-474)),"")</f>
        <v>https://participa.madrid.org/content/proyecto-orden-se-desarrolla-real-decreto-88822-18-octubre-se-establece-procedimiento-para-0</v>
      </c>
      <c r="D485" s="130" t="s">
        <v>25</v>
      </c>
      <c r="E485" s="107" t="str">
        <f t="shared" si="25"/>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Regula desempeño</v>
      </c>
      <c r="C486" s="114" t="str" cm="1">
        <f t="array" ref="C486">IFERROR(INDEX('03.Muestra'!$F$8:$F$42,SMALL(IF("Página Web"='03.Muestra'!$D$8:$D$42,ROW('03.Muestra'!$F$8:$F$42)-MIN(ROW('03.Muestra'!$D$8:$D$42))+1,""),ROW()-474)),"")</f>
        <v>https://participa.madrid.org/content/proyecto-decreto-regula-desempeno-reconocimiento-los-funcionarios-los-cuerpos-catedraticos</v>
      </c>
      <c r="D486" s="130" t="s">
        <v>25</v>
      </c>
      <c r="E486" s="107" t="str">
        <f t="shared" si="25"/>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Doctorados</v>
      </c>
      <c r="C487" s="114" t="str" cm="1">
        <f t="array" ref="C487">IFERROR(INDEX('03.Muestra'!$F$8:$F$42,SMALL(IF("Página Web"='03.Muestra'!$D$8:$D$42,ROW('03.Muestra'!$F$8:$F$42)-MIN(ROW('03.Muestra'!$D$8:$D$42))+1,""),ROW()-474)),"")</f>
        <v>https://participa.madrid.org/content/proyecto-orden-se-establecen-las-bases-reguladoras-las-ayudas-para-realizacion-doctorados</v>
      </c>
      <c r="D487" s="130" t="s">
        <v>25</v>
      </c>
      <c r="E487" s="107" t="str">
        <f t="shared" si="25"/>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Complemento</v>
      </c>
      <c r="C488" s="114" t="str" cm="1">
        <f t="array" ref="C488">IFERROR(INDEX('03.Muestra'!$F$8:$F$42,SMALL(IF("Página Web"='03.Muestra'!$D$8:$D$42,ROW('03.Muestra'!$F$8:$F$42)-MIN(ROW('03.Muestra'!$D$8:$D$42))+1,""),ROW()-474)),"")</f>
        <v>https://participa.madrid.org/content/proyecto-decreto-se-regula-procedimiento-para-seleccion-renovacion-consolidacion-complemento</v>
      </c>
      <c r="D488" s="130" t="s">
        <v>25</v>
      </c>
      <c r="E488" s="107" t="str">
        <f t="shared" si="25"/>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Concesión plazas</v>
      </c>
      <c r="C489" s="114" t="str" cm="1">
        <f t="array" ref="C489">IFERROR(INDEX('03.Muestra'!$F$8:$F$42,SMALL(IF("Página Web"='03.Muestra'!$D$8:$D$42,ROW('03.Muestra'!$F$8:$F$42)-MIN(ROW('03.Muestra'!$D$8:$D$42))+1,""),ROW()-474)),"")</f>
        <v>https://participa.madrid.org/content/proyecto-orden-consejeria-familia-juventud-politica-social-se-regula-concesion-plazas-los-0</v>
      </c>
      <c r="D489" s="130" t="s">
        <v>25</v>
      </c>
      <c r="E489" s="107" t="str">
        <f t="shared" si="25"/>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Áridos reciclados</v>
      </c>
      <c r="C490" s="114" t="str" cm="1">
        <f t="array" ref="C490">IFERROR(INDEX('03.Muestra'!$F$8:$F$42,SMALL(IF("Página Web"='03.Muestra'!$D$8:$D$42,ROW('03.Muestra'!$F$8:$F$42)-MIN(ROW('03.Muestra'!$D$8:$D$42))+1,""),ROW()-474)),"")</f>
        <v>https://participa.madrid.org/content/proyecto-orden-se-regula-los-requisitos-utilizacion-aridos-reciclados-procedentes</v>
      </c>
      <c r="D490" s="130" t="s">
        <v>25</v>
      </c>
      <c r="E490" s="107" t="str">
        <f t="shared" si="25"/>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c r="E491" s="107" t="str">
        <f t="shared" si="25"/>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ref="D492:D509" si="26">IF(AND(B492&lt;&gt;"",C492&lt;&gt;""),"N/T","")</f>
        <v/>
      </c>
      <c r="E492" s="107" t="str">
        <f t="shared" ref="E492:E509" si="27">IF(D492&lt;&gt;"",IF(AND(B492&lt;&gt;"",C492&lt;&gt;""),"","ERR"),"")</f>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6"/>
        <v/>
      </c>
      <c r="E493" s="107" t="str">
        <f t="shared" si="27"/>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6"/>
        <v/>
      </c>
      <c r="E494" s="107" t="str">
        <f t="shared" si="27"/>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6"/>
        <v/>
      </c>
      <c r="E495" s="107" t="str">
        <f t="shared" si="27"/>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6"/>
        <v/>
      </c>
      <c r="E496" s="107" t="str">
        <f t="shared" si="27"/>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6"/>
        <v/>
      </c>
      <c r="E497" s="107" t="str">
        <f t="shared" si="27"/>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6"/>
        <v/>
      </c>
      <c r="E498" s="107" t="str">
        <f t="shared" si="27"/>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6"/>
        <v/>
      </c>
      <c r="E499" s="107" t="str">
        <f t="shared" si="27"/>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6"/>
        <v/>
      </c>
      <c r="E500" s="107" t="str">
        <f t="shared" si="27"/>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6"/>
        <v/>
      </c>
      <c r="E501" s="107" t="str">
        <f t="shared" si="27"/>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6"/>
        <v/>
      </c>
      <c r="E502" s="107" t="str">
        <f t="shared" si="27"/>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6"/>
        <v/>
      </c>
      <c r="E503" s="107" t="str">
        <f t="shared" si="27"/>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6"/>
        <v/>
      </c>
      <c r="E504" s="107" t="str">
        <f t="shared" si="27"/>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6"/>
        <v/>
      </c>
      <c r="E505" s="107" t="str">
        <f t="shared" si="27"/>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6"/>
        <v/>
      </c>
      <c r="E506" s="107" t="str">
        <f t="shared" si="27"/>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6"/>
        <v/>
      </c>
      <c r="E507" s="107" t="str">
        <f t="shared" si="27"/>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6"/>
        <v/>
      </c>
      <c r="E508" s="107" t="str">
        <f t="shared" si="27"/>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6"/>
        <v/>
      </c>
      <c r="E509" s="107" t="str">
        <f t="shared" si="27"/>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Home</v>
      </c>
      <c r="C513" s="114" t="str" cm="1">
        <f t="array" ref="C513">IFERROR(INDEX('03.Muestra'!$F$8:$F$42,SMALL(IF("Página Web"='03.Muestra'!$D$8:$D$42,ROW('03.Muestra'!$F$8:$F$42)-MIN(ROW('03.Muestra'!$D$8:$D$42))+1,""),ROW()-512)),"")</f>
        <v>https://participa.madrid.org/</v>
      </c>
      <c r="D513" s="130" t="s">
        <v>27</v>
      </c>
      <c r="E513" s="107" t="str">
        <f t="shared" ref="E513:E547" si="28">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Grupos parlamentarios</v>
      </c>
      <c r="C514" s="114" t="str" cm="1">
        <f t="array" ref="C514">IFERROR(INDEX('03.Muestra'!$F$8:$F$42,SMALL(IF("Página Web"='03.Muestra'!$D$8:$D$42,ROW('03.Muestra'!$F$8:$F$42)-MIN(ROW('03.Muestra'!$D$8:$D$42))+1,""),ROW()-512)),"")</f>
        <v>https://participa.madrid.org/grupos-parlamentarios</v>
      </c>
      <c r="D514" s="130" t="s">
        <v>27</v>
      </c>
      <c r="E514" s="107" t="str">
        <f t="shared" si="28"/>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16</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Participación ciudadana</v>
      </c>
      <c r="C515" s="114" t="str" cm="1">
        <f t="array" ref="C515">IFERROR(INDEX('03.Muestra'!$F$8:$F$42,SMALL(IF("Página Web"='03.Muestra'!$D$8:$D$42,ROW('03.Muestra'!$F$8:$F$42)-MIN(ROW('03.Muestra'!$D$8:$D$42))+1,""),ROW()-512)),"")</f>
        <v>https://participa.madrid.org/participacion-ciudadana</v>
      </c>
      <c r="D515" s="130" t="s">
        <v>27</v>
      </c>
      <c r="E515" s="107" t="str">
        <f t="shared" si="28"/>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Condiciones de uso</v>
      </c>
      <c r="C516" s="114" t="str" cm="1">
        <f t="array" ref="C516">IFERROR(INDEX('03.Muestra'!$F$8:$F$42,SMALL(IF("Página Web"='03.Muestra'!$D$8:$D$42,ROW('03.Muestra'!$F$8:$F$42)-MIN(ROW('03.Muestra'!$D$8:$D$42))+1,""),ROW()-512)),"")</f>
        <v>https://participa.madrid.org/condiciones-uso</v>
      </c>
      <c r="D516" s="130" t="s">
        <v>27</v>
      </c>
      <c r="E516" s="107" t="str">
        <f t="shared" si="28"/>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Aviso legal</v>
      </c>
      <c r="C517" s="114" t="str" cm="1">
        <f t="array" ref="C517">IFERROR(INDEX('03.Muestra'!$F$8:$F$42,SMALL(IF("Página Web"='03.Muestra'!$D$8:$D$42,ROW('03.Muestra'!$F$8:$F$42)-MIN(ROW('03.Muestra'!$D$8:$D$42))+1,""),ROW()-512)),"")</f>
        <v>https://participa.madrid.org/aviso-legal-privacidad</v>
      </c>
      <c r="D517" s="130" t="s">
        <v>27</v>
      </c>
      <c r="E517" s="107" t="str">
        <f t="shared" si="28"/>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Acuerdo consejo</v>
      </c>
      <c r="C518" s="114" t="str" cm="1">
        <f t="array" ref="C518">IFERROR(INDEX('03.Muestra'!$F$8:$F$42,SMALL(IF("Página Web"='03.Muestra'!$D$8:$D$42,ROW('03.Muestra'!$F$8:$F$42)-MIN(ROW('03.Muestra'!$D$8:$D$42))+1,""),ROW()-512)),"")</f>
        <v>https://participa.madrid.org/content/proyecto-acuerdo-consejo-gobierno-se-aprueban-las-normas-reguladoras-se-establece</v>
      </c>
      <c r="D518" s="130" t="s">
        <v>27</v>
      </c>
      <c r="E518" s="107" t="str">
        <f t="shared" si="28"/>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Ayudas económicas</v>
      </c>
      <c r="C519" s="114" t="str" cm="1">
        <f t="array" ref="C519">IFERROR(INDEX('03.Muestra'!$F$8:$F$42,SMALL(IF("Página Web"='03.Muestra'!$D$8:$D$42,ROW('03.Muestra'!$F$8:$F$42)-MIN(ROW('03.Muestra'!$D$8:$D$42))+1,""),ROW()-512)),"")</f>
        <v>https://participa.madrid.org/content/proyecto-orden-se-aprueban-bases-reguladoras-concesion-ayudas-economicas-pago-unico-para</v>
      </c>
      <c r="D519" s="130" t="s">
        <v>27</v>
      </c>
      <c r="E519" s="107" t="str">
        <f t="shared" si="28"/>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Ayudas municipios</v>
      </c>
      <c r="C520" s="114" t="str" cm="1">
        <f t="array" ref="C520">IFERROR(INDEX('03.Muestra'!$F$8:$F$42,SMALL(IF("Página Web"='03.Muestra'!$D$8:$D$42,ROW('03.Muestra'!$F$8:$F$42)-MIN(ROW('03.Muestra'!$D$8:$D$42))+1,""),ROW()-512)),"")</f>
        <v>https://participa.madrid.org/content/consulta-publica-sobre-proyecto-se-establecen-las-bases-reguladoras-las-ayudas-municipios</v>
      </c>
      <c r="D520" s="130" t="s">
        <v>27</v>
      </c>
      <c r="E520" s="107" t="str">
        <f t="shared" si="28"/>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Derogación órdenes</v>
      </c>
      <c r="C521" s="114" t="str" cm="1">
        <f t="array" ref="C521">IFERROR(INDEX('03.Muestra'!$F$8:$F$42,SMALL(IF("Página Web"='03.Muestra'!$D$8:$D$42,ROW('03.Muestra'!$F$8:$F$42)-MIN(ROW('03.Muestra'!$D$8:$D$42))+1,""),ROW()-512)),"")</f>
        <v>https://participa.madrid.org/content/proyecto-orden-se-derogan-las-ordenes-5591997-5601997-11022003-10851998-6502004-2222014</v>
      </c>
      <c r="D521" s="130" t="s">
        <v>27</v>
      </c>
      <c r="E521" s="107" t="str">
        <f t="shared" si="28"/>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Artesanía Alimentaria</v>
      </c>
      <c r="C522" s="114" t="str" cm="1">
        <f t="array" ref="C522">IFERROR(INDEX('03.Muestra'!$F$8:$F$42,SMALL(IF("Página Web"='03.Muestra'!$D$8:$D$42,ROW('03.Muestra'!$F$8:$F$42)-MIN(ROW('03.Muestra'!$D$8:$D$42))+1,""),ROW()-512)),"")</f>
        <v>https://participa.madrid.org/content/proyecto-decreto-sobre-ordenacion-regulacion-artesania-alimentaria-los-alimentos-montana</v>
      </c>
      <c r="D522" s="130" t="s">
        <v>27</v>
      </c>
      <c r="E522" s="107" t="str">
        <f t="shared" si="28"/>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Grado discapacidad</v>
      </c>
      <c r="C523" s="114" t="str" cm="1">
        <f t="array" ref="C523">IFERROR(INDEX('03.Muestra'!$F$8:$F$42,SMALL(IF("Página Web"='03.Muestra'!$D$8:$D$42,ROW('03.Muestra'!$F$8:$F$42)-MIN(ROW('03.Muestra'!$D$8:$D$42))+1,""),ROW()-512)),"")</f>
        <v>https://participa.madrid.org/content/proyecto-orden-se-desarrolla-real-decreto-88822-18-octubre-se-establece-procedimiento-para-0</v>
      </c>
      <c r="D523" s="130" t="s">
        <v>27</v>
      </c>
      <c r="E523" s="107" t="str">
        <f t="shared" si="28"/>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Regula desempeño</v>
      </c>
      <c r="C524" s="114" t="str" cm="1">
        <f t="array" ref="C524">IFERROR(INDEX('03.Muestra'!$F$8:$F$42,SMALL(IF("Página Web"='03.Muestra'!$D$8:$D$42,ROW('03.Muestra'!$F$8:$F$42)-MIN(ROW('03.Muestra'!$D$8:$D$42))+1,""),ROW()-512)),"")</f>
        <v>https://participa.madrid.org/content/proyecto-decreto-regula-desempeno-reconocimiento-los-funcionarios-los-cuerpos-catedraticos</v>
      </c>
      <c r="D524" s="130" t="s">
        <v>27</v>
      </c>
      <c r="E524" s="107" t="str">
        <f t="shared" si="28"/>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Doctorados</v>
      </c>
      <c r="C525" s="114" t="str" cm="1">
        <f t="array" ref="C525">IFERROR(INDEX('03.Muestra'!$F$8:$F$42,SMALL(IF("Página Web"='03.Muestra'!$D$8:$D$42,ROW('03.Muestra'!$F$8:$F$42)-MIN(ROW('03.Muestra'!$D$8:$D$42))+1,""),ROW()-512)),"")</f>
        <v>https://participa.madrid.org/content/proyecto-orden-se-establecen-las-bases-reguladoras-las-ayudas-para-realizacion-doctorados</v>
      </c>
      <c r="D525" s="130" t="s">
        <v>27</v>
      </c>
      <c r="E525" s="107" t="str">
        <f t="shared" si="28"/>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Complemento</v>
      </c>
      <c r="C526" s="114" t="str" cm="1">
        <f t="array" ref="C526">IFERROR(INDEX('03.Muestra'!$F$8:$F$42,SMALL(IF("Página Web"='03.Muestra'!$D$8:$D$42,ROW('03.Muestra'!$F$8:$F$42)-MIN(ROW('03.Muestra'!$D$8:$D$42))+1,""),ROW()-512)),"")</f>
        <v>https://participa.madrid.org/content/proyecto-decreto-se-regula-procedimiento-para-seleccion-renovacion-consolidacion-complemento</v>
      </c>
      <c r="D526" s="130" t="s">
        <v>27</v>
      </c>
      <c r="E526" s="107" t="str">
        <f t="shared" si="28"/>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Concesión plazas</v>
      </c>
      <c r="C527" s="114" t="str" cm="1">
        <f t="array" ref="C527">IFERROR(INDEX('03.Muestra'!$F$8:$F$42,SMALL(IF("Página Web"='03.Muestra'!$D$8:$D$42,ROW('03.Muestra'!$F$8:$F$42)-MIN(ROW('03.Muestra'!$D$8:$D$42))+1,""),ROW()-512)),"")</f>
        <v>https://participa.madrid.org/content/proyecto-orden-consejeria-familia-juventud-politica-social-se-regula-concesion-plazas-los-0</v>
      </c>
      <c r="D527" s="130" t="s">
        <v>27</v>
      </c>
      <c r="E527" s="107" t="str">
        <f t="shared" si="28"/>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Áridos reciclados</v>
      </c>
      <c r="C528" s="114" t="str" cm="1">
        <f t="array" ref="C528">IFERROR(INDEX('03.Muestra'!$F$8:$F$42,SMALL(IF("Página Web"='03.Muestra'!$D$8:$D$42,ROW('03.Muestra'!$F$8:$F$42)-MIN(ROW('03.Muestra'!$D$8:$D$42))+1,""),ROW()-512)),"")</f>
        <v>https://participa.madrid.org/content/proyecto-orden-se-regula-los-requisitos-utilizacion-aridos-reciclados-procedentes</v>
      </c>
      <c r="D528" s="130" t="s">
        <v>27</v>
      </c>
      <c r="E528" s="107" t="str">
        <f t="shared" si="28"/>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c r="E529" s="107" t="str">
        <f t="shared" si="28"/>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ref="D530:D547" si="29">IF(AND(B530&lt;&gt;"",C530&lt;&gt;""),"N/T","")</f>
        <v/>
      </c>
      <c r="E530" s="107" t="str">
        <f t="shared" si="28"/>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9"/>
        <v/>
      </c>
      <c r="E531" s="107" t="str">
        <f t="shared" si="28"/>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9"/>
        <v/>
      </c>
      <c r="E532" s="107" t="str">
        <f t="shared" si="28"/>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9"/>
        <v/>
      </c>
      <c r="E533" s="107" t="str">
        <f t="shared" si="28"/>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9"/>
        <v/>
      </c>
      <c r="E534" s="107" t="str">
        <f t="shared" si="28"/>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9"/>
        <v/>
      </c>
      <c r="E535" s="107" t="str">
        <f t="shared" si="28"/>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9"/>
        <v/>
      </c>
      <c r="E536" s="107" t="str">
        <f t="shared" si="28"/>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9"/>
        <v/>
      </c>
      <c r="E537" s="107" t="str">
        <f t="shared" si="28"/>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9"/>
        <v/>
      </c>
      <c r="E538" s="107" t="str">
        <f t="shared" si="28"/>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9"/>
        <v/>
      </c>
      <c r="E539" s="107" t="str">
        <f t="shared" si="28"/>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9"/>
        <v/>
      </c>
      <c r="E540" s="107" t="str">
        <f t="shared" si="28"/>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9"/>
        <v/>
      </c>
      <c r="E541" s="107" t="str">
        <f t="shared" si="28"/>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9"/>
        <v/>
      </c>
      <c r="E542" s="107" t="str">
        <f t="shared" si="28"/>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9"/>
        <v/>
      </c>
      <c r="E543" s="107" t="str">
        <f t="shared" si="28"/>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9"/>
        <v/>
      </c>
      <c r="E544" s="107" t="str">
        <f t="shared" si="28"/>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9"/>
        <v/>
      </c>
      <c r="E545" s="107" t="str">
        <f t="shared" si="28"/>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9"/>
        <v/>
      </c>
      <c r="E546" s="107" t="str">
        <f t="shared" si="28"/>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9"/>
        <v/>
      </c>
      <c r="E547" s="107" t="str">
        <f t="shared" si="28"/>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Home</v>
      </c>
      <c r="C551" s="114" t="str" cm="1">
        <f t="array" ref="C551">IFERROR(INDEX('03.Muestra'!$F$8:$F$42,SMALL(IF("Página Web"='03.Muestra'!$D$8:$D$42,ROW('03.Muestra'!$F$8:$F$42)-MIN(ROW('03.Muestra'!$D$8:$D$42))+1,""),ROW()-550)),"")</f>
        <v>https://participa.madrid.org/</v>
      </c>
      <c r="D551" s="130" t="s">
        <v>34</v>
      </c>
      <c r="E551" s="107" t="str">
        <f t="shared" ref="E551:E585" si="30">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Grupos parlamentarios</v>
      </c>
      <c r="C552" s="114" t="str" cm="1">
        <f t="array" ref="C552">IFERROR(INDEX('03.Muestra'!$F$8:$F$42,SMALL(IF("Página Web"='03.Muestra'!$D$8:$D$42,ROW('03.Muestra'!$F$8:$F$42)-MIN(ROW('03.Muestra'!$D$8:$D$42))+1,""),ROW()-550)),"")</f>
        <v>https://participa.madrid.org/grupos-parlamentarios</v>
      </c>
      <c r="D552" s="130" t="s">
        <v>34</v>
      </c>
      <c r="E552" s="107" t="str">
        <f t="shared" si="30"/>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Participación ciudadana</v>
      </c>
      <c r="C553" s="114" t="str" cm="1">
        <f t="array" ref="C553">IFERROR(INDEX('03.Muestra'!$F$8:$F$42,SMALL(IF("Página Web"='03.Muestra'!$D$8:$D$42,ROW('03.Muestra'!$F$8:$F$42)-MIN(ROW('03.Muestra'!$D$8:$D$42))+1,""),ROW()-550)),"")</f>
        <v>https://participa.madrid.org/participacion-ciudadana</v>
      </c>
      <c r="D553" s="130" t="s">
        <v>34</v>
      </c>
      <c r="E553" s="107" t="str">
        <f t="shared" si="30"/>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Condiciones de uso</v>
      </c>
      <c r="C554" s="114" t="str" cm="1">
        <f t="array" ref="C554">IFERROR(INDEX('03.Muestra'!$F$8:$F$42,SMALL(IF("Página Web"='03.Muestra'!$D$8:$D$42,ROW('03.Muestra'!$F$8:$F$42)-MIN(ROW('03.Muestra'!$D$8:$D$42))+1,""),ROW()-550)),"")</f>
        <v>https://participa.madrid.org/condiciones-uso</v>
      </c>
      <c r="D554" s="130" t="s">
        <v>34</v>
      </c>
      <c r="E554" s="107" t="str">
        <f t="shared" si="30"/>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Aviso legal</v>
      </c>
      <c r="C555" s="114" t="str" cm="1">
        <f t="array" ref="C555">IFERROR(INDEX('03.Muestra'!$F$8:$F$42,SMALL(IF("Página Web"='03.Muestra'!$D$8:$D$42,ROW('03.Muestra'!$F$8:$F$42)-MIN(ROW('03.Muestra'!$D$8:$D$42))+1,""),ROW()-550)),"")</f>
        <v>https://participa.madrid.org/aviso-legal-privacidad</v>
      </c>
      <c r="D555" s="130" t="s">
        <v>34</v>
      </c>
      <c r="E555" s="107" t="str">
        <f t="shared" si="30"/>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Acuerdo consejo</v>
      </c>
      <c r="C556" s="114" t="str" cm="1">
        <f t="array" ref="C556">IFERROR(INDEX('03.Muestra'!$F$8:$F$42,SMALL(IF("Página Web"='03.Muestra'!$D$8:$D$42,ROW('03.Muestra'!$F$8:$F$42)-MIN(ROW('03.Muestra'!$D$8:$D$42))+1,""),ROW()-550)),"")</f>
        <v>https://participa.madrid.org/content/proyecto-acuerdo-consejo-gobierno-se-aprueban-las-normas-reguladoras-se-establece</v>
      </c>
      <c r="D556" s="130" t="s">
        <v>34</v>
      </c>
      <c r="E556" s="107" t="str">
        <f t="shared" si="30"/>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Ayudas económicas</v>
      </c>
      <c r="C557" s="114" t="str" cm="1">
        <f t="array" ref="C557">IFERROR(INDEX('03.Muestra'!$F$8:$F$42,SMALL(IF("Página Web"='03.Muestra'!$D$8:$D$42,ROW('03.Muestra'!$F$8:$F$42)-MIN(ROW('03.Muestra'!$D$8:$D$42))+1,""),ROW()-550)),"")</f>
        <v>https://participa.madrid.org/content/proyecto-orden-se-aprueban-bases-reguladoras-concesion-ayudas-economicas-pago-unico-para</v>
      </c>
      <c r="D557" s="130" t="s">
        <v>34</v>
      </c>
      <c r="E557" s="107" t="str">
        <f t="shared" si="30"/>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Ayudas municipios</v>
      </c>
      <c r="C558" s="114" t="str" cm="1">
        <f t="array" ref="C558">IFERROR(INDEX('03.Muestra'!$F$8:$F$42,SMALL(IF("Página Web"='03.Muestra'!$D$8:$D$42,ROW('03.Muestra'!$F$8:$F$42)-MIN(ROW('03.Muestra'!$D$8:$D$42))+1,""),ROW()-550)),"")</f>
        <v>https://participa.madrid.org/content/consulta-publica-sobre-proyecto-se-establecen-las-bases-reguladoras-las-ayudas-municipios</v>
      </c>
      <c r="D558" s="130" t="s">
        <v>34</v>
      </c>
      <c r="E558" s="107" t="str">
        <f t="shared" si="30"/>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Derogación órdenes</v>
      </c>
      <c r="C559" s="114" t="str" cm="1">
        <f t="array" ref="C559">IFERROR(INDEX('03.Muestra'!$F$8:$F$42,SMALL(IF("Página Web"='03.Muestra'!$D$8:$D$42,ROW('03.Muestra'!$F$8:$F$42)-MIN(ROW('03.Muestra'!$D$8:$D$42))+1,""),ROW()-550)),"")</f>
        <v>https://participa.madrid.org/content/proyecto-orden-se-derogan-las-ordenes-5591997-5601997-11022003-10851998-6502004-2222014</v>
      </c>
      <c r="D559" s="130" t="s">
        <v>34</v>
      </c>
      <c r="E559" s="107" t="str">
        <f t="shared" si="30"/>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Artesanía Alimentaria</v>
      </c>
      <c r="C560" s="114" t="str" cm="1">
        <f t="array" ref="C560">IFERROR(INDEX('03.Muestra'!$F$8:$F$42,SMALL(IF("Página Web"='03.Muestra'!$D$8:$D$42,ROW('03.Muestra'!$F$8:$F$42)-MIN(ROW('03.Muestra'!$D$8:$D$42))+1,""),ROW()-550)),"")</f>
        <v>https://participa.madrid.org/content/proyecto-decreto-sobre-ordenacion-regulacion-artesania-alimentaria-los-alimentos-montana</v>
      </c>
      <c r="D560" s="130" t="s">
        <v>34</v>
      </c>
      <c r="E560" s="107" t="str">
        <f t="shared" si="30"/>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Grado discapacidad</v>
      </c>
      <c r="C561" s="114" t="str" cm="1">
        <f t="array" ref="C561">IFERROR(INDEX('03.Muestra'!$F$8:$F$42,SMALL(IF("Página Web"='03.Muestra'!$D$8:$D$42,ROW('03.Muestra'!$F$8:$F$42)-MIN(ROW('03.Muestra'!$D$8:$D$42))+1,""),ROW()-550)),"")</f>
        <v>https://participa.madrid.org/content/proyecto-orden-se-desarrolla-real-decreto-88822-18-octubre-se-establece-procedimiento-para-0</v>
      </c>
      <c r="D561" s="130" t="s">
        <v>34</v>
      </c>
      <c r="E561" s="107" t="str">
        <f t="shared" si="30"/>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Regula desempeño</v>
      </c>
      <c r="C562" s="114" t="str" cm="1">
        <f t="array" ref="C562">IFERROR(INDEX('03.Muestra'!$F$8:$F$42,SMALL(IF("Página Web"='03.Muestra'!$D$8:$D$42,ROW('03.Muestra'!$F$8:$F$42)-MIN(ROW('03.Muestra'!$D$8:$D$42))+1,""),ROW()-550)),"")</f>
        <v>https://participa.madrid.org/content/proyecto-decreto-regula-desempeno-reconocimiento-los-funcionarios-los-cuerpos-catedraticos</v>
      </c>
      <c r="D562" s="130" t="s">
        <v>34</v>
      </c>
      <c r="E562" s="107" t="str">
        <f t="shared" si="30"/>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Doctorados</v>
      </c>
      <c r="C563" s="114" t="str" cm="1">
        <f t="array" ref="C563">IFERROR(INDEX('03.Muestra'!$F$8:$F$42,SMALL(IF("Página Web"='03.Muestra'!$D$8:$D$42,ROW('03.Muestra'!$F$8:$F$42)-MIN(ROW('03.Muestra'!$D$8:$D$42))+1,""),ROW()-550)),"")</f>
        <v>https://participa.madrid.org/content/proyecto-orden-se-establecen-las-bases-reguladoras-las-ayudas-para-realizacion-doctorados</v>
      </c>
      <c r="D563" s="130" t="s">
        <v>34</v>
      </c>
      <c r="E563" s="107" t="str">
        <f t="shared" si="30"/>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Complemento</v>
      </c>
      <c r="C564" s="114" t="str" cm="1">
        <f t="array" ref="C564">IFERROR(INDEX('03.Muestra'!$F$8:$F$42,SMALL(IF("Página Web"='03.Muestra'!$D$8:$D$42,ROW('03.Muestra'!$F$8:$F$42)-MIN(ROW('03.Muestra'!$D$8:$D$42))+1,""),ROW()-550)),"")</f>
        <v>https://participa.madrid.org/content/proyecto-decreto-se-regula-procedimiento-para-seleccion-renovacion-consolidacion-complemento</v>
      </c>
      <c r="D564" s="130" t="s">
        <v>34</v>
      </c>
      <c r="E564" s="107" t="str">
        <f t="shared" si="30"/>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Concesión plazas</v>
      </c>
      <c r="C565" s="114" t="str" cm="1">
        <f t="array" ref="C565">IFERROR(INDEX('03.Muestra'!$F$8:$F$42,SMALL(IF("Página Web"='03.Muestra'!$D$8:$D$42,ROW('03.Muestra'!$F$8:$F$42)-MIN(ROW('03.Muestra'!$D$8:$D$42))+1,""),ROW()-550)),"")</f>
        <v>https://participa.madrid.org/content/proyecto-orden-consejeria-familia-juventud-politica-social-se-regula-concesion-plazas-los-0</v>
      </c>
      <c r="D565" s="130" t="s">
        <v>34</v>
      </c>
      <c r="E565" s="107" t="str">
        <f t="shared" si="30"/>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Áridos reciclados</v>
      </c>
      <c r="C566" s="114" t="str" cm="1">
        <f t="array" ref="C566">IFERROR(INDEX('03.Muestra'!$F$8:$F$42,SMALL(IF("Página Web"='03.Muestra'!$D$8:$D$42,ROW('03.Muestra'!$F$8:$F$42)-MIN(ROW('03.Muestra'!$D$8:$D$42))+1,""),ROW()-550)),"")</f>
        <v>https://participa.madrid.org/content/proyecto-orden-se-regula-los-requisitos-utilizacion-aridos-reciclados-procedentes</v>
      </c>
      <c r="D566" s="130" t="s">
        <v>34</v>
      </c>
      <c r="E566" s="107" t="str">
        <f t="shared" si="30"/>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c r="E567" s="107" t="str">
        <f t="shared" si="30"/>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ref="D568:D585" si="31">IF(AND(B568&lt;&gt;"",C568&lt;&gt;""),"N/T","")</f>
        <v/>
      </c>
      <c r="E568" s="107" t="str">
        <f t="shared" si="30"/>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31"/>
        <v/>
      </c>
      <c r="E569" s="107" t="str">
        <f t="shared" si="30"/>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31"/>
        <v/>
      </c>
      <c r="E570" s="107" t="str">
        <f t="shared" si="30"/>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31"/>
        <v/>
      </c>
      <c r="E571" s="107" t="str">
        <f t="shared" si="30"/>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31"/>
        <v/>
      </c>
      <c r="E572" s="107" t="str">
        <f t="shared" si="30"/>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31"/>
        <v/>
      </c>
      <c r="E573" s="107" t="str">
        <f t="shared" si="30"/>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31"/>
        <v/>
      </c>
      <c r="E574" s="107" t="str">
        <f t="shared" si="30"/>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31"/>
        <v/>
      </c>
      <c r="E575" s="107" t="str">
        <f t="shared" si="30"/>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31"/>
        <v/>
      </c>
      <c r="E576" s="107" t="str">
        <f t="shared" si="30"/>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31"/>
        <v/>
      </c>
      <c r="E577" s="107" t="str">
        <f t="shared" si="30"/>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31"/>
        <v/>
      </c>
      <c r="E578" s="107" t="str">
        <f t="shared" si="30"/>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31"/>
        <v/>
      </c>
      <c r="E579" s="107" t="str">
        <f t="shared" si="30"/>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31"/>
        <v/>
      </c>
      <c r="E580" s="107" t="str">
        <f t="shared" si="30"/>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31"/>
        <v/>
      </c>
      <c r="E581" s="107" t="str">
        <f t="shared" si="30"/>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31"/>
        <v/>
      </c>
      <c r="E582" s="107" t="str">
        <f t="shared" si="30"/>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31"/>
        <v/>
      </c>
      <c r="E583" s="107" t="str">
        <f t="shared" si="30"/>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31"/>
        <v/>
      </c>
      <c r="E584" s="107" t="str">
        <f t="shared" si="30"/>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31"/>
        <v/>
      </c>
      <c r="E585" s="107" t="str">
        <f t="shared" si="30"/>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Home</v>
      </c>
      <c r="C589" s="114" t="str" cm="1">
        <f t="array" ref="C589">IFERROR(INDEX('03.Muestra'!$F$8:$F$42,SMALL(IF("Página Web"='03.Muestra'!$D$8:$D$42,ROW('03.Muestra'!$F$8:$F$42)-MIN(ROW('03.Muestra'!$D$8:$D$42))+1,""),ROW()-588)),"")</f>
        <v>https://participa.madrid.org/</v>
      </c>
      <c r="D589" s="130" t="s">
        <v>25</v>
      </c>
      <c r="E589" s="107" t="str">
        <f t="shared" ref="E589:E623" si="32">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Grupos parlamentarios</v>
      </c>
      <c r="C590" s="114" t="str" cm="1">
        <f t="array" ref="C590">IFERROR(INDEX('03.Muestra'!$F$8:$F$42,SMALL(IF("Página Web"='03.Muestra'!$D$8:$D$42,ROW('03.Muestra'!$F$8:$F$42)-MIN(ROW('03.Muestra'!$D$8:$D$42))+1,""),ROW()-588)),"")</f>
        <v>https://participa.madrid.org/grupos-parlamentarios</v>
      </c>
      <c r="D590" s="130" t="s">
        <v>25</v>
      </c>
      <c r="E590" s="107" t="str">
        <f t="shared" si="32"/>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1</v>
      </c>
      <c r="J590" s="120">
        <f ca="1">COUNTIF($D589:INDIRECT("$D" &amp;  SUM(ROW()-1,'03.Muestra'!$D$45)-1),J589)</f>
        <v>15</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Participación ciudadana</v>
      </c>
      <c r="C591" s="114" t="str" cm="1">
        <f t="array" ref="C591">IFERROR(INDEX('03.Muestra'!$F$8:$F$42,SMALL(IF("Página Web"='03.Muestra'!$D$8:$D$42,ROW('03.Muestra'!$F$8:$F$42)-MIN(ROW('03.Muestra'!$D$8:$D$42))+1,""),ROW()-588)),"")</f>
        <v>https://participa.madrid.org/participacion-ciudadana</v>
      </c>
      <c r="D591" s="130" t="s">
        <v>25</v>
      </c>
      <c r="E591" s="107" t="str">
        <f t="shared" si="32"/>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Condiciones de uso</v>
      </c>
      <c r="C592" s="114" t="str" cm="1">
        <f t="array" ref="C592">IFERROR(INDEX('03.Muestra'!$F$8:$F$42,SMALL(IF("Página Web"='03.Muestra'!$D$8:$D$42,ROW('03.Muestra'!$F$8:$F$42)-MIN(ROW('03.Muestra'!$D$8:$D$42))+1,""),ROW()-588)),"")</f>
        <v>https://participa.madrid.org/condiciones-uso</v>
      </c>
      <c r="D592" s="130" t="s">
        <v>25</v>
      </c>
      <c r="E592" s="107" t="str">
        <f t="shared" si="32"/>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Aviso legal</v>
      </c>
      <c r="C593" s="114" t="str" cm="1">
        <f t="array" ref="C593">IFERROR(INDEX('03.Muestra'!$F$8:$F$42,SMALL(IF("Página Web"='03.Muestra'!$D$8:$D$42,ROW('03.Muestra'!$F$8:$F$42)-MIN(ROW('03.Muestra'!$D$8:$D$42))+1,""),ROW()-588)),"")</f>
        <v>https://participa.madrid.org/aviso-legal-privacidad</v>
      </c>
      <c r="D593" s="130" t="s">
        <v>25</v>
      </c>
      <c r="E593" s="107" t="str">
        <f t="shared" si="32"/>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Acuerdo consejo</v>
      </c>
      <c r="C594" s="114" t="str" cm="1">
        <f t="array" ref="C594">IFERROR(INDEX('03.Muestra'!$F$8:$F$42,SMALL(IF("Página Web"='03.Muestra'!$D$8:$D$42,ROW('03.Muestra'!$F$8:$F$42)-MIN(ROW('03.Muestra'!$D$8:$D$42))+1,""),ROW()-588)),"")</f>
        <v>https://participa.madrid.org/content/proyecto-acuerdo-consejo-gobierno-se-aprueban-las-normas-reguladoras-se-establece</v>
      </c>
      <c r="D594" s="130" t="s">
        <v>25</v>
      </c>
      <c r="E594" s="107" t="str">
        <f t="shared" si="32"/>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Ayudas económicas</v>
      </c>
      <c r="C595" s="114" t="str" cm="1">
        <f t="array" ref="C595">IFERROR(INDEX('03.Muestra'!$F$8:$F$42,SMALL(IF("Página Web"='03.Muestra'!$D$8:$D$42,ROW('03.Muestra'!$F$8:$F$42)-MIN(ROW('03.Muestra'!$D$8:$D$42))+1,""),ROW()-588)),"")</f>
        <v>https://participa.madrid.org/content/proyecto-orden-se-aprueban-bases-reguladoras-concesion-ayudas-economicas-pago-unico-para</v>
      </c>
      <c r="D595" s="130" t="s">
        <v>25</v>
      </c>
      <c r="E595" s="107" t="str">
        <f t="shared" si="32"/>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Ayudas municipios</v>
      </c>
      <c r="C596" s="114" t="str" cm="1">
        <f t="array" ref="C596">IFERROR(INDEX('03.Muestra'!$F$8:$F$42,SMALL(IF("Página Web"='03.Muestra'!$D$8:$D$42,ROW('03.Muestra'!$F$8:$F$42)-MIN(ROW('03.Muestra'!$D$8:$D$42))+1,""),ROW()-588)),"")</f>
        <v>https://participa.madrid.org/content/consulta-publica-sobre-proyecto-se-establecen-las-bases-reguladoras-las-ayudas-municipios</v>
      </c>
      <c r="D596" s="130" t="s">
        <v>25</v>
      </c>
      <c r="E596" s="107" t="str">
        <f t="shared" si="32"/>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Derogación órdenes</v>
      </c>
      <c r="C597" s="114" t="str" cm="1">
        <f t="array" ref="C597">IFERROR(INDEX('03.Muestra'!$F$8:$F$42,SMALL(IF("Página Web"='03.Muestra'!$D$8:$D$42,ROW('03.Muestra'!$F$8:$F$42)-MIN(ROW('03.Muestra'!$D$8:$D$42))+1,""),ROW()-588)),"")</f>
        <v>https://participa.madrid.org/content/proyecto-orden-se-derogan-las-ordenes-5591997-5601997-11022003-10851998-6502004-2222014</v>
      </c>
      <c r="D597" s="130" t="s">
        <v>27</v>
      </c>
      <c r="E597" s="107" t="str">
        <f t="shared" si="32"/>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Artesanía Alimentaria</v>
      </c>
      <c r="C598" s="114" t="str" cm="1">
        <f t="array" ref="C598">IFERROR(INDEX('03.Muestra'!$F$8:$F$42,SMALL(IF("Página Web"='03.Muestra'!$D$8:$D$42,ROW('03.Muestra'!$F$8:$F$42)-MIN(ROW('03.Muestra'!$D$8:$D$42))+1,""),ROW()-588)),"")</f>
        <v>https://participa.madrid.org/content/proyecto-decreto-sobre-ordenacion-regulacion-artesania-alimentaria-los-alimentos-montana</v>
      </c>
      <c r="D598" s="130" t="s">
        <v>25</v>
      </c>
      <c r="E598" s="107" t="str">
        <f t="shared" si="32"/>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Grado discapacidad</v>
      </c>
      <c r="C599" s="114" t="str" cm="1">
        <f t="array" ref="C599">IFERROR(INDEX('03.Muestra'!$F$8:$F$42,SMALL(IF("Página Web"='03.Muestra'!$D$8:$D$42,ROW('03.Muestra'!$F$8:$F$42)-MIN(ROW('03.Muestra'!$D$8:$D$42))+1,""),ROW()-588)),"")</f>
        <v>https://participa.madrid.org/content/proyecto-orden-se-desarrolla-real-decreto-88822-18-octubre-se-establece-procedimiento-para-0</v>
      </c>
      <c r="D599" s="130" t="s">
        <v>25</v>
      </c>
      <c r="E599" s="107" t="str">
        <f t="shared" si="32"/>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Regula desempeño</v>
      </c>
      <c r="C600" s="114" t="str" cm="1">
        <f t="array" ref="C600">IFERROR(INDEX('03.Muestra'!$F$8:$F$42,SMALL(IF("Página Web"='03.Muestra'!$D$8:$D$42,ROW('03.Muestra'!$F$8:$F$42)-MIN(ROW('03.Muestra'!$D$8:$D$42))+1,""),ROW()-588)),"")</f>
        <v>https://participa.madrid.org/content/proyecto-decreto-regula-desempeno-reconocimiento-los-funcionarios-los-cuerpos-catedraticos</v>
      </c>
      <c r="D600" s="130" t="s">
        <v>25</v>
      </c>
      <c r="E600" s="107" t="str">
        <f t="shared" si="32"/>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Doctorados</v>
      </c>
      <c r="C601" s="114" t="str" cm="1">
        <f t="array" ref="C601">IFERROR(INDEX('03.Muestra'!$F$8:$F$42,SMALL(IF("Página Web"='03.Muestra'!$D$8:$D$42,ROW('03.Muestra'!$F$8:$F$42)-MIN(ROW('03.Muestra'!$D$8:$D$42))+1,""),ROW()-588)),"")</f>
        <v>https://participa.madrid.org/content/proyecto-orden-se-establecen-las-bases-reguladoras-las-ayudas-para-realizacion-doctorados</v>
      </c>
      <c r="D601" s="130" t="s">
        <v>25</v>
      </c>
      <c r="E601" s="107" t="str">
        <f t="shared" si="32"/>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Complemento</v>
      </c>
      <c r="C602" s="114" t="str" cm="1">
        <f t="array" ref="C602">IFERROR(INDEX('03.Muestra'!$F$8:$F$42,SMALL(IF("Página Web"='03.Muestra'!$D$8:$D$42,ROW('03.Muestra'!$F$8:$F$42)-MIN(ROW('03.Muestra'!$D$8:$D$42))+1,""),ROW()-588)),"")</f>
        <v>https://participa.madrid.org/content/proyecto-decreto-se-regula-procedimiento-para-seleccion-renovacion-consolidacion-complemento</v>
      </c>
      <c r="D602" s="130" t="s">
        <v>25</v>
      </c>
      <c r="E602" s="107" t="str">
        <f t="shared" si="32"/>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Concesión plazas</v>
      </c>
      <c r="C603" s="114" t="str" cm="1">
        <f t="array" ref="C603">IFERROR(INDEX('03.Muestra'!$F$8:$F$42,SMALL(IF("Página Web"='03.Muestra'!$D$8:$D$42,ROW('03.Muestra'!$F$8:$F$42)-MIN(ROW('03.Muestra'!$D$8:$D$42))+1,""),ROW()-588)),"")</f>
        <v>https://participa.madrid.org/content/proyecto-orden-consejeria-familia-juventud-politica-social-se-regula-concesion-plazas-los-0</v>
      </c>
      <c r="D603" s="130" t="s">
        <v>25</v>
      </c>
      <c r="E603" s="107" t="str">
        <f t="shared" si="32"/>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Áridos reciclados</v>
      </c>
      <c r="C604" s="114" t="str" cm="1">
        <f t="array" ref="C604">IFERROR(INDEX('03.Muestra'!$F$8:$F$42,SMALL(IF("Página Web"='03.Muestra'!$D$8:$D$42,ROW('03.Muestra'!$F$8:$F$42)-MIN(ROW('03.Muestra'!$D$8:$D$42))+1,""),ROW()-588)),"")</f>
        <v>https://participa.madrid.org/content/proyecto-orden-se-regula-los-requisitos-utilizacion-aridos-reciclados-procedentes</v>
      </c>
      <c r="D604" s="130" t="s">
        <v>25</v>
      </c>
      <c r="E604" s="107" t="str">
        <f t="shared" si="32"/>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c r="E605" s="107" t="str">
        <f t="shared" si="32"/>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ref="D606:D623" si="33">IF(AND(B606&lt;&gt;"",C606&lt;&gt;""),"N/T","")</f>
        <v/>
      </c>
      <c r="E606" s="107" t="str">
        <f t="shared" si="32"/>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3"/>
        <v/>
      </c>
      <c r="E607" s="107" t="str">
        <f t="shared" si="32"/>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3"/>
        <v/>
      </c>
      <c r="E608" s="107" t="str">
        <f t="shared" si="32"/>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3"/>
        <v/>
      </c>
      <c r="E609" s="107" t="str">
        <f t="shared" si="32"/>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3"/>
        <v/>
      </c>
      <c r="E610" s="107" t="str">
        <f t="shared" si="32"/>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3"/>
        <v/>
      </c>
      <c r="E611" s="107" t="str">
        <f t="shared" si="32"/>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3"/>
        <v/>
      </c>
      <c r="E612" s="107" t="str">
        <f t="shared" si="32"/>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3"/>
        <v/>
      </c>
      <c r="E613" s="107" t="str">
        <f t="shared" si="32"/>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3"/>
        <v/>
      </c>
      <c r="E614" s="107" t="str">
        <f t="shared" si="32"/>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3"/>
        <v/>
      </c>
      <c r="E615" s="107" t="str">
        <f t="shared" si="32"/>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3"/>
        <v/>
      </c>
      <c r="E616" s="107" t="str">
        <f t="shared" si="32"/>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3"/>
        <v/>
      </c>
      <c r="E617" s="107" t="str">
        <f t="shared" si="32"/>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3"/>
        <v/>
      </c>
      <c r="E618" s="107" t="str">
        <f t="shared" si="32"/>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3"/>
        <v/>
      </c>
      <c r="E619" s="107" t="str">
        <f t="shared" si="32"/>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3"/>
        <v/>
      </c>
      <c r="E620" s="107" t="str">
        <f t="shared" si="32"/>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3"/>
        <v/>
      </c>
      <c r="E621" s="107" t="str">
        <f t="shared" si="32"/>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3"/>
        <v/>
      </c>
      <c r="E622" s="107" t="str">
        <f t="shared" si="32"/>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3"/>
        <v/>
      </c>
      <c r="E623" s="107" t="str">
        <f t="shared" si="32"/>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Home</v>
      </c>
      <c r="C627" s="114" t="str" cm="1">
        <f t="array" ref="C627">IFERROR(INDEX('03.Muestra'!$F$8:$F$42,SMALL(IF("Página Web"='03.Muestra'!$D$8:$D$42,ROW('03.Muestra'!$F$8:$F$42)-MIN(ROW('03.Muestra'!$D$8:$D$42))+1,""),ROW()-626)),"")</f>
        <v>https://participa.madrid.org/</v>
      </c>
      <c r="D627" s="130" t="s">
        <v>25</v>
      </c>
      <c r="E627" s="107" t="str">
        <f t="shared" ref="E627:E661" si="34">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Grupos parlamentarios</v>
      </c>
      <c r="C628" s="114" t="str" cm="1">
        <f t="array" ref="C628">IFERROR(INDEX('03.Muestra'!$F$8:$F$42,SMALL(IF("Página Web"='03.Muestra'!$D$8:$D$42,ROW('03.Muestra'!$F$8:$F$42)-MIN(ROW('03.Muestra'!$D$8:$D$42))+1,""),ROW()-626)),"")</f>
        <v>https://participa.madrid.org/grupos-parlamentarios</v>
      </c>
      <c r="D628" s="130" t="s">
        <v>25</v>
      </c>
      <c r="E628" s="107" t="str">
        <f t="shared" si="34"/>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11</v>
      </c>
      <c r="J628" s="120">
        <f ca="1">COUNTIF($D627:INDIRECT("$D" &amp;  SUM(ROW()-1,'03.Muestra'!$D$45)-1),J627)</f>
        <v>5</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Participación ciudadana</v>
      </c>
      <c r="C629" s="114" t="str" cm="1">
        <f t="array" ref="C629">IFERROR(INDEX('03.Muestra'!$F$8:$F$42,SMALL(IF("Página Web"='03.Muestra'!$D$8:$D$42,ROW('03.Muestra'!$F$8:$F$42)-MIN(ROW('03.Muestra'!$D$8:$D$42))+1,""),ROW()-626)),"")</f>
        <v>https://participa.madrid.org/participacion-ciudadana</v>
      </c>
      <c r="D629" s="130" t="s">
        <v>25</v>
      </c>
      <c r="E629" s="107" t="str">
        <f t="shared" si="34"/>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Condiciones de uso</v>
      </c>
      <c r="C630" s="114" t="str" cm="1">
        <f t="array" ref="C630">IFERROR(INDEX('03.Muestra'!$F$8:$F$42,SMALL(IF("Página Web"='03.Muestra'!$D$8:$D$42,ROW('03.Muestra'!$F$8:$F$42)-MIN(ROW('03.Muestra'!$D$8:$D$42))+1,""),ROW()-626)),"")</f>
        <v>https://participa.madrid.org/condiciones-uso</v>
      </c>
      <c r="D630" s="130" t="s">
        <v>25</v>
      </c>
      <c r="E630" s="107" t="str">
        <f t="shared" si="34"/>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Aviso legal</v>
      </c>
      <c r="C631" s="114" t="str" cm="1">
        <f t="array" ref="C631">IFERROR(INDEX('03.Muestra'!$F$8:$F$42,SMALL(IF("Página Web"='03.Muestra'!$D$8:$D$42,ROW('03.Muestra'!$F$8:$F$42)-MIN(ROW('03.Muestra'!$D$8:$D$42))+1,""),ROW()-626)),"")</f>
        <v>https://participa.madrid.org/aviso-legal-privacidad</v>
      </c>
      <c r="D631" s="130" t="s">
        <v>25</v>
      </c>
      <c r="E631" s="107" t="str">
        <f t="shared" si="34"/>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Acuerdo consejo</v>
      </c>
      <c r="C632" s="114" t="str" cm="1">
        <f t="array" ref="C632">IFERROR(INDEX('03.Muestra'!$F$8:$F$42,SMALL(IF("Página Web"='03.Muestra'!$D$8:$D$42,ROW('03.Muestra'!$F$8:$F$42)-MIN(ROW('03.Muestra'!$D$8:$D$42))+1,""),ROW()-626)),"")</f>
        <v>https://participa.madrid.org/content/proyecto-acuerdo-consejo-gobierno-se-aprueban-las-normas-reguladoras-se-establece</v>
      </c>
      <c r="D632" s="130" t="s">
        <v>27</v>
      </c>
      <c r="E632" s="107" t="str">
        <f t="shared" si="34"/>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Ayudas económicas</v>
      </c>
      <c r="C633" s="114" t="str" cm="1">
        <f t="array" ref="C633">IFERROR(INDEX('03.Muestra'!$F$8:$F$42,SMALL(IF("Página Web"='03.Muestra'!$D$8:$D$42,ROW('03.Muestra'!$F$8:$F$42)-MIN(ROW('03.Muestra'!$D$8:$D$42))+1,""),ROW()-626)),"")</f>
        <v>https://participa.madrid.org/content/proyecto-orden-se-aprueban-bases-reguladoras-concesion-ayudas-economicas-pago-unico-para</v>
      </c>
      <c r="D633" s="130" t="s">
        <v>27</v>
      </c>
      <c r="E633" s="107" t="str">
        <f t="shared" si="34"/>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Ayudas municipios</v>
      </c>
      <c r="C634" s="114" t="str" cm="1">
        <f t="array" ref="C634">IFERROR(INDEX('03.Muestra'!$F$8:$F$42,SMALL(IF("Página Web"='03.Muestra'!$D$8:$D$42,ROW('03.Muestra'!$F$8:$F$42)-MIN(ROW('03.Muestra'!$D$8:$D$42))+1,""),ROW()-626)),"")</f>
        <v>https://participa.madrid.org/content/consulta-publica-sobre-proyecto-se-establecen-las-bases-reguladoras-las-ayudas-municipios</v>
      </c>
      <c r="D634" s="130" t="s">
        <v>27</v>
      </c>
      <c r="E634" s="107" t="str">
        <f t="shared" si="34"/>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Derogación órdenes</v>
      </c>
      <c r="C635" s="114" t="str" cm="1">
        <f t="array" ref="C635">IFERROR(INDEX('03.Muestra'!$F$8:$F$42,SMALL(IF("Página Web"='03.Muestra'!$D$8:$D$42,ROW('03.Muestra'!$F$8:$F$42)-MIN(ROW('03.Muestra'!$D$8:$D$42))+1,""),ROW()-626)),"")</f>
        <v>https://participa.madrid.org/content/proyecto-orden-se-derogan-las-ordenes-5591997-5601997-11022003-10851998-6502004-2222014</v>
      </c>
      <c r="D635" s="130" t="s">
        <v>27</v>
      </c>
      <c r="E635" s="107" t="str">
        <f t="shared" si="34"/>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Artesanía Alimentaria</v>
      </c>
      <c r="C636" s="114" t="str" cm="1">
        <f t="array" ref="C636">IFERROR(INDEX('03.Muestra'!$F$8:$F$42,SMALL(IF("Página Web"='03.Muestra'!$D$8:$D$42,ROW('03.Muestra'!$F$8:$F$42)-MIN(ROW('03.Muestra'!$D$8:$D$42))+1,""),ROW()-626)),"")</f>
        <v>https://participa.madrid.org/content/proyecto-decreto-sobre-ordenacion-regulacion-artesania-alimentaria-los-alimentos-montana</v>
      </c>
      <c r="D636" s="130" t="s">
        <v>27</v>
      </c>
      <c r="E636" s="107" t="str">
        <f t="shared" si="34"/>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Grado discapacidad</v>
      </c>
      <c r="C637" s="114" t="str" cm="1">
        <f t="array" ref="C637">IFERROR(INDEX('03.Muestra'!$F$8:$F$42,SMALL(IF("Página Web"='03.Muestra'!$D$8:$D$42,ROW('03.Muestra'!$F$8:$F$42)-MIN(ROW('03.Muestra'!$D$8:$D$42))+1,""),ROW()-626)),"")</f>
        <v>https://participa.madrid.org/content/proyecto-orden-se-desarrolla-real-decreto-88822-18-octubre-se-establece-procedimiento-para-0</v>
      </c>
      <c r="D637" s="130" t="s">
        <v>27</v>
      </c>
      <c r="E637" s="107" t="str">
        <f t="shared" si="34"/>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Regula desempeño</v>
      </c>
      <c r="C638" s="114" t="str" cm="1">
        <f t="array" ref="C638">IFERROR(INDEX('03.Muestra'!$F$8:$F$42,SMALL(IF("Página Web"='03.Muestra'!$D$8:$D$42,ROW('03.Muestra'!$F$8:$F$42)-MIN(ROW('03.Muestra'!$D$8:$D$42))+1,""),ROW()-626)),"")</f>
        <v>https://participa.madrid.org/content/proyecto-decreto-regula-desempeno-reconocimiento-los-funcionarios-los-cuerpos-catedraticos</v>
      </c>
      <c r="D638" s="130" t="s">
        <v>27</v>
      </c>
      <c r="E638" s="107" t="str">
        <f t="shared" si="34"/>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Doctorados</v>
      </c>
      <c r="C639" s="114" t="str" cm="1">
        <f t="array" ref="C639">IFERROR(INDEX('03.Muestra'!$F$8:$F$42,SMALL(IF("Página Web"='03.Muestra'!$D$8:$D$42,ROW('03.Muestra'!$F$8:$F$42)-MIN(ROW('03.Muestra'!$D$8:$D$42))+1,""),ROW()-626)),"")</f>
        <v>https://participa.madrid.org/content/proyecto-orden-se-establecen-las-bases-reguladoras-las-ayudas-para-realizacion-doctorados</v>
      </c>
      <c r="D639" s="130" t="s">
        <v>27</v>
      </c>
      <c r="E639" s="107" t="str">
        <f t="shared" si="34"/>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Complemento</v>
      </c>
      <c r="C640" s="114" t="str" cm="1">
        <f t="array" ref="C640">IFERROR(INDEX('03.Muestra'!$F$8:$F$42,SMALL(IF("Página Web"='03.Muestra'!$D$8:$D$42,ROW('03.Muestra'!$F$8:$F$42)-MIN(ROW('03.Muestra'!$D$8:$D$42))+1,""),ROW()-626)),"")</f>
        <v>https://participa.madrid.org/content/proyecto-decreto-se-regula-procedimiento-para-seleccion-renovacion-consolidacion-complemento</v>
      </c>
      <c r="D640" s="130" t="s">
        <v>27</v>
      </c>
      <c r="E640" s="107" t="str">
        <f t="shared" si="34"/>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Concesión plazas</v>
      </c>
      <c r="C641" s="114" t="str" cm="1">
        <f t="array" ref="C641">IFERROR(INDEX('03.Muestra'!$F$8:$F$42,SMALL(IF("Página Web"='03.Muestra'!$D$8:$D$42,ROW('03.Muestra'!$F$8:$F$42)-MIN(ROW('03.Muestra'!$D$8:$D$42))+1,""),ROW()-626)),"")</f>
        <v>https://participa.madrid.org/content/proyecto-orden-consejeria-familia-juventud-politica-social-se-regula-concesion-plazas-los-0</v>
      </c>
      <c r="D641" s="130" t="s">
        <v>27</v>
      </c>
      <c r="E641" s="107" t="str">
        <f t="shared" si="34"/>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Áridos reciclados</v>
      </c>
      <c r="C642" s="114" t="str" cm="1">
        <f t="array" ref="C642">IFERROR(INDEX('03.Muestra'!$F$8:$F$42,SMALL(IF("Página Web"='03.Muestra'!$D$8:$D$42,ROW('03.Muestra'!$F$8:$F$42)-MIN(ROW('03.Muestra'!$D$8:$D$42))+1,""),ROW()-626)),"")</f>
        <v>https://participa.madrid.org/content/proyecto-orden-se-regula-los-requisitos-utilizacion-aridos-reciclados-procedentes</v>
      </c>
      <c r="D642" s="130" t="s">
        <v>27</v>
      </c>
      <c r="E642" s="107" t="str">
        <f t="shared" si="34"/>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c r="E643" s="107" t="str">
        <f t="shared" si="34"/>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ref="D644:D661" si="35">IF(AND(B644&lt;&gt;"",C644&lt;&gt;""),"N/T","")</f>
        <v/>
      </c>
      <c r="E644" s="107" t="str">
        <f t="shared" si="34"/>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5"/>
        <v/>
      </c>
      <c r="E645" s="107" t="str">
        <f t="shared" si="34"/>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5"/>
        <v/>
      </c>
      <c r="E646" s="107" t="str">
        <f t="shared" si="34"/>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5"/>
        <v/>
      </c>
      <c r="E647" s="107" t="str">
        <f t="shared" si="34"/>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5"/>
        <v/>
      </c>
      <c r="E648" s="107" t="str">
        <f t="shared" si="34"/>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5"/>
        <v/>
      </c>
      <c r="E649" s="107" t="str">
        <f t="shared" si="34"/>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5"/>
        <v/>
      </c>
      <c r="E650" s="107" t="str">
        <f t="shared" si="34"/>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5"/>
        <v/>
      </c>
      <c r="E651" s="107" t="str">
        <f t="shared" si="34"/>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5"/>
        <v/>
      </c>
      <c r="E652" s="107" t="str">
        <f t="shared" si="34"/>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5"/>
        <v/>
      </c>
      <c r="E653" s="107" t="str">
        <f t="shared" si="34"/>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5"/>
        <v/>
      </c>
      <c r="E654" s="107" t="str">
        <f t="shared" si="34"/>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5"/>
        <v/>
      </c>
      <c r="E655" s="107" t="str">
        <f t="shared" si="34"/>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5"/>
        <v/>
      </c>
      <c r="E656" s="107" t="str">
        <f t="shared" si="34"/>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5"/>
        <v/>
      </c>
      <c r="E657" s="107" t="str">
        <f t="shared" si="34"/>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5"/>
        <v/>
      </c>
      <c r="E658" s="107" t="str">
        <f t="shared" si="34"/>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5"/>
        <v/>
      </c>
      <c r="E659" s="107" t="str">
        <f t="shared" si="34"/>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5"/>
        <v/>
      </c>
      <c r="E660" s="107" t="str">
        <f t="shared" si="34"/>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5"/>
        <v/>
      </c>
      <c r="E661" s="107" t="str">
        <f t="shared" si="34"/>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Home</v>
      </c>
      <c r="C665" s="114" t="str" cm="1">
        <f t="array" ref="C665">IFERROR(INDEX('03.Muestra'!$F$8:$F$42,SMALL(IF("Página Web"='03.Muestra'!$D$8:$D$42,ROW('03.Muestra'!$F$8:$F$42)-MIN(ROW('03.Muestra'!$D$8:$D$42))+1,""),ROW()-664)),"")</f>
        <v>https://participa.madrid.org/</v>
      </c>
      <c r="D665" s="130" t="s">
        <v>25</v>
      </c>
      <c r="E665" s="107" t="str">
        <f t="shared" ref="E665:E699" si="36">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Grupos parlamentarios</v>
      </c>
      <c r="C666" s="114" t="str" cm="1">
        <f t="array" ref="C666">IFERROR(INDEX('03.Muestra'!$F$8:$F$42,SMALL(IF("Página Web"='03.Muestra'!$D$8:$D$42,ROW('03.Muestra'!$F$8:$F$42)-MIN(ROW('03.Muestra'!$D$8:$D$42))+1,""),ROW()-664)),"")</f>
        <v>https://participa.madrid.org/grupos-parlamentarios</v>
      </c>
      <c r="D666" s="130" t="s">
        <v>25</v>
      </c>
      <c r="E666" s="107" t="str">
        <f t="shared" si="36"/>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16</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Participación ciudadana</v>
      </c>
      <c r="C667" s="114" t="str" cm="1">
        <f t="array" ref="C667">IFERROR(INDEX('03.Muestra'!$F$8:$F$42,SMALL(IF("Página Web"='03.Muestra'!$D$8:$D$42,ROW('03.Muestra'!$F$8:$F$42)-MIN(ROW('03.Muestra'!$D$8:$D$42))+1,""),ROW()-664)),"")</f>
        <v>https://participa.madrid.org/participacion-ciudadana</v>
      </c>
      <c r="D667" s="130" t="s">
        <v>25</v>
      </c>
      <c r="E667" s="107" t="str">
        <f t="shared" si="36"/>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Condiciones de uso</v>
      </c>
      <c r="C668" s="114" t="str" cm="1">
        <f t="array" ref="C668">IFERROR(INDEX('03.Muestra'!$F$8:$F$42,SMALL(IF("Página Web"='03.Muestra'!$D$8:$D$42,ROW('03.Muestra'!$F$8:$F$42)-MIN(ROW('03.Muestra'!$D$8:$D$42))+1,""),ROW()-664)),"")</f>
        <v>https://participa.madrid.org/condiciones-uso</v>
      </c>
      <c r="D668" s="130" t="s">
        <v>25</v>
      </c>
      <c r="E668" s="107" t="str">
        <f t="shared" si="36"/>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Aviso legal</v>
      </c>
      <c r="C669" s="114" t="str" cm="1">
        <f t="array" ref="C669">IFERROR(INDEX('03.Muestra'!$F$8:$F$42,SMALL(IF("Página Web"='03.Muestra'!$D$8:$D$42,ROW('03.Muestra'!$F$8:$F$42)-MIN(ROW('03.Muestra'!$D$8:$D$42))+1,""),ROW()-664)),"")</f>
        <v>https://participa.madrid.org/aviso-legal-privacidad</v>
      </c>
      <c r="D669" s="130" t="s">
        <v>25</v>
      </c>
      <c r="E669" s="107" t="str">
        <f t="shared" si="36"/>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Acuerdo consejo</v>
      </c>
      <c r="C670" s="114" t="str" cm="1">
        <f t="array" ref="C670">IFERROR(INDEX('03.Muestra'!$F$8:$F$42,SMALL(IF("Página Web"='03.Muestra'!$D$8:$D$42,ROW('03.Muestra'!$F$8:$F$42)-MIN(ROW('03.Muestra'!$D$8:$D$42))+1,""),ROW()-664)),"")</f>
        <v>https://participa.madrid.org/content/proyecto-acuerdo-consejo-gobierno-se-aprueban-las-normas-reguladoras-se-establece</v>
      </c>
      <c r="D670" s="130" t="s">
        <v>25</v>
      </c>
      <c r="E670" s="107" t="str">
        <f t="shared" si="36"/>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Ayudas económicas</v>
      </c>
      <c r="C671" s="114" t="str" cm="1">
        <f t="array" ref="C671">IFERROR(INDEX('03.Muestra'!$F$8:$F$42,SMALL(IF("Página Web"='03.Muestra'!$D$8:$D$42,ROW('03.Muestra'!$F$8:$F$42)-MIN(ROW('03.Muestra'!$D$8:$D$42))+1,""),ROW()-664)),"")</f>
        <v>https://participa.madrid.org/content/proyecto-orden-se-aprueban-bases-reguladoras-concesion-ayudas-economicas-pago-unico-para</v>
      </c>
      <c r="D671" s="130" t="s">
        <v>25</v>
      </c>
      <c r="E671" s="107" t="str">
        <f t="shared" si="36"/>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Ayudas municipios</v>
      </c>
      <c r="C672" s="114" t="str" cm="1">
        <f t="array" ref="C672">IFERROR(INDEX('03.Muestra'!$F$8:$F$42,SMALL(IF("Página Web"='03.Muestra'!$D$8:$D$42,ROW('03.Muestra'!$F$8:$F$42)-MIN(ROW('03.Muestra'!$D$8:$D$42))+1,""),ROW()-664)),"")</f>
        <v>https://participa.madrid.org/content/consulta-publica-sobre-proyecto-se-establecen-las-bases-reguladoras-las-ayudas-municipios</v>
      </c>
      <c r="D672" s="130" t="s">
        <v>25</v>
      </c>
      <c r="E672" s="107" t="str">
        <f t="shared" si="36"/>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Derogación órdenes</v>
      </c>
      <c r="C673" s="114" t="str" cm="1">
        <f t="array" ref="C673">IFERROR(INDEX('03.Muestra'!$F$8:$F$42,SMALL(IF("Página Web"='03.Muestra'!$D$8:$D$42,ROW('03.Muestra'!$F$8:$F$42)-MIN(ROW('03.Muestra'!$D$8:$D$42))+1,""),ROW()-664)),"")</f>
        <v>https://participa.madrid.org/content/proyecto-orden-se-derogan-las-ordenes-5591997-5601997-11022003-10851998-6502004-2222014</v>
      </c>
      <c r="D673" s="130" t="s">
        <v>25</v>
      </c>
      <c r="E673" s="107" t="str">
        <f t="shared" si="36"/>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Artesanía Alimentaria</v>
      </c>
      <c r="C674" s="114" t="str" cm="1">
        <f t="array" ref="C674">IFERROR(INDEX('03.Muestra'!$F$8:$F$42,SMALL(IF("Página Web"='03.Muestra'!$D$8:$D$42,ROW('03.Muestra'!$F$8:$F$42)-MIN(ROW('03.Muestra'!$D$8:$D$42))+1,""),ROW()-664)),"")</f>
        <v>https://participa.madrid.org/content/proyecto-decreto-sobre-ordenacion-regulacion-artesania-alimentaria-los-alimentos-montana</v>
      </c>
      <c r="D674" s="130" t="s">
        <v>25</v>
      </c>
      <c r="E674" s="107" t="str">
        <f t="shared" si="36"/>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Grado discapacidad</v>
      </c>
      <c r="C675" s="114" t="str" cm="1">
        <f t="array" ref="C675">IFERROR(INDEX('03.Muestra'!$F$8:$F$42,SMALL(IF("Página Web"='03.Muestra'!$D$8:$D$42,ROW('03.Muestra'!$F$8:$F$42)-MIN(ROW('03.Muestra'!$D$8:$D$42))+1,""),ROW()-664)),"")</f>
        <v>https://participa.madrid.org/content/proyecto-orden-se-desarrolla-real-decreto-88822-18-octubre-se-establece-procedimiento-para-0</v>
      </c>
      <c r="D675" s="130" t="s">
        <v>25</v>
      </c>
      <c r="E675" s="107" t="str">
        <f t="shared" si="36"/>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Regula desempeño</v>
      </c>
      <c r="C676" s="114" t="str" cm="1">
        <f t="array" ref="C676">IFERROR(INDEX('03.Muestra'!$F$8:$F$42,SMALL(IF("Página Web"='03.Muestra'!$D$8:$D$42,ROW('03.Muestra'!$F$8:$F$42)-MIN(ROW('03.Muestra'!$D$8:$D$42))+1,""),ROW()-664)),"")</f>
        <v>https://participa.madrid.org/content/proyecto-decreto-regula-desempeno-reconocimiento-los-funcionarios-los-cuerpos-catedraticos</v>
      </c>
      <c r="D676" s="130" t="s">
        <v>25</v>
      </c>
      <c r="E676" s="107" t="str">
        <f t="shared" si="36"/>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Doctorados</v>
      </c>
      <c r="C677" s="114" t="str" cm="1">
        <f t="array" ref="C677">IFERROR(INDEX('03.Muestra'!$F$8:$F$42,SMALL(IF("Página Web"='03.Muestra'!$D$8:$D$42,ROW('03.Muestra'!$F$8:$F$42)-MIN(ROW('03.Muestra'!$D$8:$D$42))+1,""),ROW()-664)),"")</f>
        <v>https://participa.madrid.org/content/proyecto-orden-se-establecen-las-bases-reguladoras-las-ayudas-para-realizacion-doctorados</v>
      </c>
      <c r="D677" s="130" t="s">
        <v>25</v>
      </c>
      <c r="E677" s="107" t="str">
        <f t="shared" si="36"/>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Complemento</v>
      </c>
      <c r="C678" s="114" t="str" cm="1">
        <f t="array" ref="C678">IFERROR(INDEX('03.Muestra'!$F$8:$F$42,SMALL(IF("Página Web"='03.Muestra'!$D$8:$D$42,ROW('03.Muestra'!$F$8:$F$42)-MIN(ROW('03.Muestra'!$D$8:$D$42))+1,""),ROW()-664)),"")</f>
        <v>https://participa.madrid.org/content/proyecto-decreto-se-regula-procedimiento-para-seleccion-renovacion-consolidacion-complemento</v>
      </c>
      <c r="D678" s="130" t="s">
        <v>25</v>
      </c>
      <c r="E678" s="107" t="str">
        <f t="shared" si="36"/>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Concesión plazas</v>
      </c>
      <c r="C679" s="114" t="str" cm="1">
        <f t="array" ref="C679">IFERROR(INDEX('03.Muestra'!$F$8:$F$42,SMALL(IF("Página Web"='03.Muestra'!$D$8:$D$42,ROW('03.Muestra'!$F$8:$F$42)-MIN(ROW('03.Muestra'!$D$8:$D$42))+1,""),ROW()-664)),"")</f>
        <v>https://participa.madrid.org/content/proyecto-orden-consejeria-familia-juventud-politica-social-se-regula-concesion-plazas-los-0</v>
      </c>
      <c r="D679" s="130" t="s">
        <v>25</v>
      </c>
      <c r="E679" s="107" t="str">
        <f t="shared" si="36"/>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Áridos reciclados</v>
      </c>
      <c r="C680" s="114" t="str" cm="1">
        <f t="array" ref="C680">IFERROR(INDEX('03.Muestra'!$F$8:$F$42,SMALL(IF("Página Web"='03.Muestra'!$D$8:$D$42,ROW('03.Muestra'!$F$8:$F$42)-MIN(ROW('03.Muestra'!$D$8:$D$42))+1,""),ROW()-664)),"")</f>
        <v>https://participa.madrid.org/content/proyecto-orden-se-regula-los-requisitos-utilizacion-aridos-reciclados-procedentes</v>
      </c>
      <c r="D680" s="130" t="s">
        <v>25</v>
      </c>
      <c r="E680" s="107" t="str">
        <f t="shared" si="36"/>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c r="E681" s="107" t="str">
        <f t="shared" si="36"/>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ref="D682:D699" si="37">IF(AND(B682&lt;&gt;"",C682&lt;&gt;""),"N/T","")</f>
        <v/>
      </c>
      <c r="E682" s="107" t="str">
        <f t="shared" si="36"/>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7"/>
        <v/>
      </c>
      <c r="E683" s="107" t="str">
        <f t="shared" si="36"/>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7"/>
        <v/>
      </c>
      <c r="E684" s="107" t="str">
        <f t="shared" si="36"/>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7"/>
        <v/>
      </c>
      <c r="E685" s="107" t="str">
        <f t="shared" si="36"/>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7"/>
        <v/>
      </c>
      <c r="E686" s="107" t="str">
        <f t="shared" si="36"/>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7"/>
        <v/>
      </c>
      <c r="E687" s="107" t="str">
        <f t="shared" si="36"/>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7"/>
        <v/>
      </c>
      <c r="E688" s="107" t="str">
        <f t="shared" si="36"/>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7"/>
        <v/>
      </c>
      <c r="E689" s="107" t="str">
        <f t="shared" si="36"/>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7"/>
        <v/>
      </c>
      <c r="E690" s="107" t="str">
        <f t="shared" si="36"/>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7"/>
        <v/>
      </c>
      <c r="E691" s="107" t="str">
        <f t="shared" si="36"/>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7"/>
        <v/>
      </c>
      <c r="E692" s="107" t="str">
        <f t="shared" si="36"/>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7"/>
        <v/>
      </c>
      <c r="E693" s="107" t="str">
        <f t="shared" si="36"/>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7"/>
        <v/>
      </c>
      <c r="E694" s="107" t="str">
        <f t="shared" si="36"/>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7"/>
        <v/>
      </c>
      <c r="E695" s="107" t="str">
        <f t="shared" si="36"/>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7"/>
        <v/>
      </c>
      <c r="E696" s="107" t="str">
        <f t="shared" si="36"/>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7"/>
        <v/>
      </c>
      <c r="E697" s="107" t="str">
        <f t="shared" si="36"/>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7"/>
        <v/>
      </c>
      <c r="E698" s="107" t="str">
        <f t="shared" si="36"/>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7"/>
        <v/>
      </c>
      <c r="E699" s="107" t="str">
        <f t="shared" si="36"/>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Home</v>
      </c>
      <c r="C703" s="114" t="str" cm="1">
        <f t="array" ref="C703">IFERROR(INDEX('03.Muestra'!$F$8:$F$42,SMALL(IF("Página Web"='03.Muestra'!$D$8:$D$42,ROW('03.Muestra'!$F$8:$F$42)-MIN(ROW('03.Muestra'!$D$8:$D$42))+1,""),ROW()-702)),"")</f>
        <v>https://participa.madrid.org/</v>
      </c>
      <c r="D703" s="130" t="s">
        <v>25</v>
      </c>
      <c r="E703" s="107" t="str">
        <f t="shared" ref="E703:E737" si="38">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Grupos parlamentarios</v>
      </c>
      <c r="C704" s="114" t="str" cm="1">
        <f t="array" ref="C704">IFERROR(INDEX('03.Muestra'!$F$8:$F$42,SMALL(IF("Página Web"='03.Muestra'!$D$8:$D$42,ROW('03.Muestra'!$F$8:$F$42)-MIN(ROW('03.Muestra'!$D$8:$D$42))+1,""),ROW()-702)),"")</f>
        <v>https://participa.madrid.org/grupos-parlamentarios</v>
      </c>
      <c r="D704" s="130" t="s">
        <v>25</v>
      </c>
      <c r="E704" s="107" t="str">
        <f t="shared" si="38"/>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16</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Participación ciudadana</v>
      </c>
      <c r="C705" s="114" t="str" cm="1">
        <f t="array" ref="C705">IFERROR(INDEX('03.Muestra'!$F$8:$F$42,SMALL(IF("Página Web"='03.Muestra'!$D$8:$D$42,ROW('03.Muestra'!$F$8:$F$42)-MIN(ROW('03.Muestra'!$D$8:$D$42))+1,""),ROW()-702)),"")</f>
        <v>https://participa.madrid.org/participacion-ciudadana</v>
      </c>
      <c r="D705" s="130" t="s">
        <v>25</v>
      </c>
      <c r="E705" s="107" t="str">
        <f t="shared" si="38"/>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Condiciones de uso</v>
      </c>
      <c r="C706" s="114" t="str" cm="1">
        <f t="array" ref="C706">IFERROR(INDEX('03.Muestra'!$F$8:$F$42,SMALL(IF("Página Web"='03.Muestra'!$D$8:$D$42,ROW('03.Muestra'!$F$8:$F$42)-MIN(ROW('03.Muestra'!$D$8:$D$42))+1,""),ROW()-702)),"")</f>
        <v>https://participa.madrid.org/condiciones-uso</v>
      </c>
      <c r="D706" s="130" t="s">
        <v>25</v>
      </c>
      <c r="E706" s="107" t="str">
        <f t="shared" si="38"/>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Aviso legal</v>
      </c>
      <c r="C707" s="114" t="str" cm="1">
        <f t="array" ref="C707">IFERROR(INDEX('03.Muestra'!$F$8:$F$42,SMALL(IF("Página Web"='03.Muestra'!$D$8:$D$42,ROW('03.Muestra'!$F$8:$F$42)-MIN(ROW('03.Muestra'!$D$8:$D$42))+1,""),ROW()-702)),"")</f>
        <v>https://participa.madrid.org/aviso-legal-privacidad</v>
      </c>
      <c r="D707" s="130" t="s">
        <v>25</v>
      </c>
      <c r="E707" s="107" t="str">
        <f t="shared" si="38"/>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Acuerdo consejo</v>
      </c>
      <c r="C708" s="114" t="str" cm="1">
        <f t="array" ref="C708">IFERROR(INDEX('03.Muestra'!$F$8:$F$42,SMALL(IF("Página Web"='03.Muestra'!$D$8:$D$42,ROW('03.Muestra'!$F$8:$F$42)-MIN(ROW('03.Muestra'!$D$8:$D$42))+1,""),ROW()-702)),"")</f>
        <v>https://participa.madrid.org/content/proyecto-acuerdo-consejo-gobierno-se-aprueban-las-normas-reguladoras-se-establece</v>
      </c>
      <c r="D708" s="130" t="s">
        <v>25</v>
      </c>
      <c r="E708" s="107" t="str">
        <f t="shared" si="38"/>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Ayudas económicas</v>
      </c>
      <c r="C709" s="114" t="str" cm="1">
        <f t="array" ref="C709">IFERROR(INDEX('03.Muestra'!$F$8:$F$42,SMALL(IF("Página Web"='03.Muestra'!$D$8:$D$42,ROW('03.Muestra'!$F$8:$F$42)-MIN(ROW('03.Muestra'!$D$8:$D$42))+1,""),ROW()-702)),"")</f>
        <v>https://participa.madrid.org/content/proyecto-orden-se-aprueban-bases-reguladoras-concesion-ayudas-economicas-pago-unico-para</v>
      </c>
      <c r="D709" s="130" t="s">
        <v>25</v>
      </c>
      <c r="E709" s="107" t="str">
        <f t="shared" si="38"/>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Ayudas municipios</v>
      </c>
      <c r="C710" s="114" t="str" cm="1">
        <f t="array" ref="C710">IFERROR(INDEX('03.Muestra'!$F$8:$F$42,SMALL(IF("Página Web"='03.Muestra'!$D$8:$D$42,ROW('03.Muestra'!$F$8:$F$42)-MIN(ROW('03.Muestra'!$D$8:$D$42))+1,""),ROW()-702)),"")</f>
        <v>https://participa.madrid.org/content/consulta-publica-sobre-proyecto-se-establecen-las-bases-reguladoras-las-ayudas-municipios</v>
      </c>
      <c r="D710" s="130" t="s">
        <v>25</v>
      </c>
      <c r="E710" s="107" t="str">
        <f t="shared" si="38"/>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Derogación órdenes</v>
      </c>
      <c r="C711" s="114" t="str" cm="1">
        <f t="array" ref="C711">IFERROR(INDEX('03.Muestra'!$F$8:$F$42,SMALL(IF("Página Web"='03.Muestra'!$D$8:$D$42,ROW('03.Muestra'!$F$8:$F$42)-MIN(ROW('03.Muestra'!$D$8:$D$42))+1,""),ROW()-702)),"")</f>
        <v>https://participa.madrid.org/content/proyecto-orden-se-derogan-las-ordenes-5591997-5601997-11022003-10851998-6502004-2222014</v>
      </c>
      <c r="D711" s="130" t="s">
        <v>25</v>
      </c>
      <c r="E711" s="107" t="str">
        <f t="shared" si="38"/>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Artesanía Alimentaria</v>
      </c>
      <c r="C712" s="114" t="str" cm="1">
        <f t="array" ref="C712">IFERROR(INDEX('03.Muestra'!$F$8:$F$42,SMALL(IF("Página Web"='03.Muestra'!$D$8:$D$42,ROW('03.Muestra'!$F$8:$F$42)-MIN(ROW('03.Muestra'!$D$8:$D$42))+1,""),ROW()-702)),"")</f>
        <v>https://participa.madrid.org/content/proyecto-decreto-sobre-ordenacion-regulacion-artesania-alimentaria-los-alimentos-montana</v>
      </c>
      <c r="D712" s="130" t="s">
        <v>25</v>
      </c>
      <c r="E712" s="107" t="str">
        <f t="shared" si="38"/>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Grado discapacidad</v>
      </c>
      <c r="C713" s="114" t="str" cm="1">
        <f t="array" ref="C713">IFERROR(INDEX('03.Muestra'!$F$8:$F$42,SMALL(IF("Página Web"='03.Muestra'!$D$8:$D$42,ROW('03.Muestra'!$F$8:$F$42)-MIN(ROW('03.Muestra'!$D$8:$D$42))+1,""),ROW()-702)),"")</f>
        <v>https://participa.madrid.org/content/proyecto-orden-se-desarrolla-real-decreto-88822-18-octubre-se-establece-procedimiento-para-0</v>
      </c>
      <c r="D713" s="130" t="s">
        <v>25</v>
      </c>
      <c r="E713" s="107" t="str">
        <f t="shared" si="38"/>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Regula desempeño</v>
      </c>
      <c r="C714" s="114" t="str" cm="1">
        <f t="array" ref="C714">IFERROR(INDEX('03.Muestra'!$F$8:$F$42,SMALL(IF("Página Web"='03.Muestra'!$D$8:$D$42,ROW('03.Muestra'!$F$8:$F$42)-MIN(ROW('03.Muestra'!$D$8:$D$42))+1,""),ROW()-702)),"")</f>
        <v>https://participa.madrid.org/content/proyecto-decreto-regula-desempeno-reconocimiento-los-funcionarios-los-cuerpos-catedraticos</v>
      </c>
      <c r="D714" s="130" t="s">
        <v>25</v>
      </c>
      <c r="E714" s="107" t="str">
        <f t="shared" si="38"/>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Doctorados</v>
      </c>
      <c r="C715" s="114" t="str" cm="1">
        <f t="array" ref="C715">IFERROR(INDEX('03.Muestra'!$F$8:$F$42,SMALL(IF("Página Web"='03.Muestra'!$D$8:$D$42,ROW('03.Muestra'!$F$8:$F$42)-MIN(ROW('03.Muestra'!$D$8:$D$42))+1,""),ROW()-702)),"")</f>
        <v>https://participa.madrid.org/content/proyecto-orden-se-establecen-las-bases-reguladoras-las-ayudas-para-realizacion-doctorados</v>
      </c>
      <c r="D715" s="130" t="s">
        <v>25</v>
      </c>
      <c r="E715" s="107" t="str">
        <f t="shared" si="38"/>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Complemento</v>
      </c>
      <c r="C716" s="114" t="str" cm="1">
        <f t="array" ref="C716">IFERROR(INDEX('03.Muestra'!$F$8:$F$42,SMALL(IF("Página Web"='03.Muestra'!$D$8:$D$42,ROW('03.Muestra'!$F$8:$F$42)-MIN(ROW('03.Muestra'!$D$8:$D$42))+1,""),ROW()-702)),"")</f>
        <v>https://participa.madrid.org/content/proyecto-decreto-se-regula-procedimiento-para-seleccion-renovacion-consolidacion-complemento</v>
      </c>
      <c r="D716" s="130" t="s">
        <v>25</v>
      </c>
      <c r="E716" s="107" t="str">
        <f t="shared" si="38"/>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Concesión plazas</v>
      </c>
      <c r="C717" s="114" t="str" cm="1">
        <f t="array" ref="C717">IFERROR(INDEX('03.Muestra'!$F$8:$F$42,SMALL(IF("Página Web"='03.Muestra'!$D$8:$D$42,ROW('03.Muestra'!$F$8:$F$42)-MIN(ROW('03.Muestra'!$D$8:$D$42))+1,""),ROW()-702)),"")</f>
        <v>https://participa.madrid.org/content/proyecto-orden-consejeria-familia-juventud-politica-social-se-regula-concesion-plazas-los-0</v>
      </c>
      <c r="D717" s="130" t="s">
        <v>25</v>
      </c>
      <c r="E717" s="107" t="str">
        <f t="shared" si="38"/>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Áridos reciclados</v>
      </c>
      <c r="C718" s="114" t="str" cm="1">
        <f t="array" ref="C718">IFERROR(INDEX('03.Muestra'!$F$8:$F$42,SMALL(IF("Página Web"='03.Muestra'!$D$8:$D$42,ROW('03.Muestra'!$F$8:$F$42)-MIN(ROW('03.Muestra'!$D$8:$D$42))+1,""),ROW()-702)),"")</f>
        <v>https://participa.madrid.org/content/proyecto-orden-se-regula-los-requisitos-utilizacion-aridos-reciclados-procedentes</v>
      </c>
      <c r="D718" s="130" t="s">
        <v>25</v>
      </c>
      <c r="E718" s="107" t="str">
        <f t="shared" si="38"/>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c r="E719" s="107" t="str">
        <f t="shared" si="38"/>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ref="D720:D737" si="39">IF(AND(B720&lt;&gt;"",C720&lt;&gt;""),"N/T","")</f>
        <v/>
      </c>
      <c r="E720" s="107" t="str">
        <f t="shared" si="38"/>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9"/>
        <v/>
      </c>
      <c r="E721" s="107" t="str">
        <f t="shared" si="38"/>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9"/>
        <v/>
      </c>
      <c r="E722" s="107" t="str">
        <f t="shared" si="38"/>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9"/>
        <v/>
      </c>
      <c r="E723" s="107" t="str">
        <f t="shared" si="38"/>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9"/>
        <v/>
      </c>
      <c r="E724" s="107" t="str">
        <f t="shared" si="38"/>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9"/>
        <v/>
      </c>
      <c r="E725" s="107" t="str">
        <f t="shared" si="38"/>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9"/>
        <v/>
      </c>
      <c r="E726" s="107" t="str">
        <f t="shared" si="38"/>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9"/>
        <v/>
      </c>
      <c r="E727" s="107" t="str">
        <f t="shared" si="38"/>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9"/>
        <v/>
      </c>
      <c r="E728" s="107" t="str">
        <f t="shared" si="38"/>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9"/>
        <v/>
      </c>
      <c r="E729" s="107" t="str">
        <f t="shared" si="38"/>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9"/>
        <v/>
      </c>
      <c r="E730" s="107" t="str">
        <f t="shared" si="38"/>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9"/>
        <v/>
      </c>
      <c r="E731" s="107" t="str">
        <f t="shared" si="38"/>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9"/>
        <v/>
      </c>
      <c r="E732" s="107" t="str">
        <f t="shared" si="38"/>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9"/>
        <v/>
      </c>
      <c r="E733" s="107" t="str">
        <f t="shared" si="38"/>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9"/>
        <v/>
      </c>
      <c r="E734" s="107" t="str">
        <f t="shared" si="38"/>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9"/>
        <v/>
      </c>
      <c r="E735" s="107" t="str">
        <f t="shared" si="38"/>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9"/>
        <v/>
      </c>
      <c r="E736" s="107" t="str">
        <f t="shared" si="38"/>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9"/>
        <v/>
      </c>
      <c r="E737" s="107" t="str">
        <f t="shared" si="38"/>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Home</v>
      </c>
      <c r="C741" s="114" t="str" cm="1">
        <f t="array" ref="C741">IFERROR(INDEX('03.Muestra'!$F$8:$F$42,SMALL(IF("Página Web"='03.Muestra'!$D$8:$D$42,ROW('03.Muestra'!$F$8:$F$42)-MIN(ROW('03.Muestra'!$D$8:$D$42))+1,""),ROW()-740)),"")</f>
        <v>https://participa.madrid.org/</v>
      </c>
      <c r="D741" s="130" t="s">
        <v>25</v>
      </c>
      <c r="E741" s="107" t="str">
        <f t="shared" ref="E741:E775" si="40">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Grupos parlamentarios</v>
      </c>
      <c r="C742" s="114" t="str" cm="1">
        <f t="array" ref="C742">IFERROR(INDEX('03.Muestra'!$F$8:$F$42,SMALL(IF("Página Web"='03.Muestra'!$D$8:$D$42,ROW('03.Muestra'!$F$8:$F$42)-MIN(ROW('03.Muestra'!$D$8:$D$42))+1,""),ROW()-740)),"")</f>
        <v>https://participa.madrid.org/grupos-parlamentarios</v>
      </c>
      <c r="D742" s="130" t="s">
        <v>25</v>
      </c>
      <c r="E742" s="107" t="str">
        <f t="shared" si="40"/>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16</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Participación ciudadana</v>
      </c>
      <c r="C743" s="114" t="str" cm="1">
        <f t="array" ref="C743">IFERROR(INDEX('03.Muestra'!$F$8:$F$42,SMALL(IF("Página Web"='03.Muestra'!$D$8:$D$42,ROW('03.Muestra'!$F$8:$F$42)-MIN(ROW('03.Muestra'!$D$8:$D$42))+1,""),ROW()-740)),"")</f>
        <v>https://participa.madrid.org/participacion-ciudadana</v>
      </c>
      <c r="D743" s="130" t="s">
        <v>25</v>
      </c>
      <c r="E743" s="107" t="str">
        <f t="shared" si="40"/>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Condiciones de uso</v>
      </c>
      <c r="C744" s="114" t="str" cm="1">
        <f t="array" ref="C744">IFERROR(INDEX('03.Muestra'!$F$8:$F$42,SMALL(IF("Página Web"='03.Muestra'!$D$8:$D$42,ROW('03.Muestra'!$F$8:$F$42)-MIN(ROW('03.Muestra'!$D$8:$D$42))+1,""),ROW()-740)),"")</f>
        <v>https://participa.madrid.org/condiciones-uso</v>
      </c>
      <c r="D744" s="130" t="s">
        <v>25</v>
      </c>
      <c r="E744" s="107" t="str">
        <f t="shared" si="40"/>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Aviso legal</v>
      </c>
      <c r="C745" s="114" t="str" cm="1">
        <f t="array" ref="C745">IFERROR(INDEX('03.Muestra'!$F$8:$F$42,SMALL(IF("Página Web"='03.Muestra'!$D$8:$D$42,ROW('03.Muestra'!$F$8:$F$42)-MIN(ROW('03.Muestra'!$D$8:$D$42))+1,""),ROW()-740)),"")</f>
        <v>https://participa.madrid.org/aviso-legal-privacidad</v>
      </c>
      <c r="D745" s="130" t="s">
        <v>25</v>
      </c>
      <c r="E745" s="107" t="str">
        <f t="shared" si="40"/>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Acuerdo consejo</v>
      </c>
      <c r="C746" s="114" t="str" cm="1">
        <f t="array" ref="C746">IFERROR(INDEX('03.Muestra'!$F$8:$F$42,SMALL(IF("Página Web"='03.Muestra'!$D$8:$D$42,ROW('03.Muestra'!$F$8:$F$42)-MIN(ROW('03.Muestra'!$D$8:$D$42))+1,""),ROW()-740)),"")</f>
        <v>https://participa.madrid.org/content/proyecto-acuerdo-consejo-gobierno-se-aprueban-las-normas-reguladoras-se-establece</v>
      </c>
      <c r="D746" s="130" t="s">
        <v>25</v>
      </c>
      <c r="E746" s="107" t="str">
        <f t="shared" si="40"/>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Ayudas económicas</v>
      </c>
      <c r="C747" s="114" t="str" cm="1">
        <f t="array" ref="C747">IFERROR(INDEX('03.Muestra'!$F$8:$F$42,SMALL(IF("Página Web"='03.Muestra'!$D$8:$D$42,ROW('03.Muestra'!$F$8:$F$42)-MIN(ROW('03.Muestra'!$D$8:$D$42))+1,""),ROW()-740)),"")</f>
        <v>https://participa.madrid.org/content/proyecto-orden-se-aprueban-bases-reguladoras-concesion-ayudas-economicas-pago-unico-para</v>
      </c>
      <c r="D747" s="130" t="s">
        <v>25</v>
      </c>
      <c r="E747" s="107" t="str">
        <f t="shared" si="40"/>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Ayudas municipios</v>
      </c>
      <c r="C748" s="114" t="str" cm="1">
        <f t="array" ref="C748">IFERROR(INDEX('03.Muestra'!$F$8:$F$42,SMALL(IF("Página Web"='03.Muestra'!$D$8:$D$42,ROW('03.Muestra'!$F$8:$F$42)-MIN(ROW('03.Muestra'!$D$8:$D$42))+1,""),ROW()-740)),"")</f>
        <v>https://participa.madrid.org/content/consulta-publica-sobre-proyecto-se-establecen-las-bases-reguladoras-las-ayudas-municipios</v>
      </c>
      <c r="D748" s="130" t="s">
        <v>25</v>
      </c>
      <c r="E748" s="107" t="str">
        <f t="shared" si="40"/>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Derogación órdenes</v>
      </c>
      <c r="C749" s="114" t="str" cm="1">
        <f t="array" ref="C749">IFERROR(INDEX('03.Muestra'!$F$8:$F$42,SMALL(IF("Página Web"='03.Muestra'!$D$8:$D$42,ROW('03.Muestra'!$F$8:$F$42)-MIN(ROW('03.Muestra'!$D$8:$D$42))+1,""),ROW()-740)),"")</f>
        <v>https://participa.madrid.org/content/proyecto-orden-se-derogan-las-ordenes-5591997-5601997-11022003-10851998-6502004-2222014</v>
      </c>
      <c r="D749" s="130" t="s">
        <v>25</v>
      </c>
      <c r="E749" s="107" t="str">
        <f t="shared" si="40"/>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Artesanía Alimentaria</v>
      </c>
      <c r="C750" s="114" t="str" cm="1">
        <f t="array" ref="C750">IFERROR(INDEX('03.Muestra'!$F$8:$F$42,SMALL(IF("Página Web"='03.Muestra'!$D$8:$D$42,ROW('03.Muestra'!$F$8:$F$42)-MIN(ROW('03.Muestra'!$D$8:$D$42))+1,""),ROW()-740)),"")</f>
        <v>https://participa.madrid.org/content/proyecto-decreto-sobre-ordenacion-regulacion-artesania-alimentaria-los-alimentos-montana</v>
      </c>
      <c r="D750" s="130" t="s">
        <v>25</v>
      </c>
      <c r="E750" s="107" t="str">
        <f t="shared" si="40"/>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Grado discapacidad</v>
      </c>
      <c r="C751" s="114" t="str" cm="1">
        <f t="array" ref="C751">IFERROR(INDEX('03.Muestra'!$F$8:$F$42,SMALL(IF("Página Web"='03.Muestra'!$D$8:$D$42,ROW('03.Muestra'!$F$8:$F$42)-MIN(ROW('03.Muestra'!$D$8:$D$42))+1,""),ROW()-740)),"")</f>
        <v>https://participa.madrid.org/content/proyecto-orden-se-desarrolla-real-decreto-88822-18-octubre-se-establece-procedimiento-para-0</v>
      </c>
      <c r="D751" s="130" t="s">
        <v>25</v>
      </c>
      <c r="E751" s="107" t="str">
        <f t="shared" si="40"/>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Regula desempeño</v>
      </c>
      <c r="C752" s="114" t="str" cm="1">
        <f t="array" ref="C752">IFERROR(INDEX('03.Muestra'!$F$8:$F$42,SMALL(IF("Página Web"='03.Muestra'!$D$8:$D$42,ROW('03.Muestra'!$F$8:$F$42)-MIN(ROW('03.Muestra'!$D$8:$D$42))+1,""),ROW()-740)),"")</f>
        <v>https://participa.madrid.org/content/proyecto-decreto-regula-desempeno-reconocimiento-los-funcionarios-los-cuerpos-catedraticos</v>
      </c>
      <c r="D752" s="130" t="s">
        <v>25</v>
      </c>
      <c r="E752" s="107" t="str">
        <f t="shared" si="40"/>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Doctorados</v>
      </c>
      <c r="C753" s="114" t="str" cm="1">
        <f t="array" ref="C753">IFERROR(INDEX('03.Muestra'!$F$8:$F$42,SMALL(IF("Página Web"='03.Muestra'!$D$8:$D$42,ROW('03.Muestra'!$F$8:$F$42)-MIN(ROW('03.Muestra'!$D$8:$D$42))+1,""),ROW()-740)),"")</f>
        <v>https://participa.madrid.org/content/proyecto-orden-se-establecen-las-bases-reguladoras-las-ayudas-para-realizacion-doctorados</v>
      </c>
      <c r="D753" s="130" t="s">
        <v>25</v>
      </c>
      <c r="E753" s="107" t="str">
        <f t="shared" si="40"/>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Complemento</v>
      </c>
      <c r="C754" s="114" t="str" cm="1">
        <f t="array" ref="C754">IFERROR(INDEX('03.Muestra'!$F$8:$F$42,SMALL(IF("Página Web"='03.Muestra'!$D$8:$D$42,ROW('03.Muestra'!$F$8:$F$42)-MIN(ROW('03.Muestra'!$D$8:$D$42))+1,""),ROW()-740)),"")</f>
        <v>https://participa.madrid.org/content/proyecto-decreto-se-regula-procedimiento-para-seleccion-renovacion-consolidacion-complemento</v>
      </c>
      <c r="D754" s="130" t="s">
        <v>25</v>
      </c>
      <c r="E754" s="107" t="str">
        <f t="shared" si="40"/>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Concesión plazas</v>
      </c>
      <c r="C755" s="114" t="str" cm="1">
        <f t="array" ref="C755">IFERROR(INDEX('03.Muestra'!$F$8:$F$42,SMALL(IF("Página Web"='03.Muestra'!$D$8:$D$42,ROW('03.Muestra'!$F$8:$F$42)-MIN(ROW('03.Muestra'!$D$8:$D$42))+1,""),ROW()-740)),"")</f>
        <v>https://participa.madrid.org/content/proyecto-orden-consejeria-familia-juventud-politica-social-se-regula-concesion-plazas-los-0</v>
      </c>
      <c r="D755" s="130" t="s">
        <v>25</v>
      </c>
      <c r="E755" s="107" t="str">
        <f t="shared" si="40"/>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Áridos reciclados</v>
      </c>
      <c r="C756" s="114" t="str" cm="1">
        <f t="array" ref="C756">IFERROR(INDEX('03.Muestra'!$F$8:$F$42,SMALL(IF("Página Web"='03.Muestra'!$D$8:$D$42,ROW('03.Muestra'!$F$8:$F$42)-MIN(ROW('03.Muestra'!$D$8:$D$42))+1,""),ROW()-740)),"")</f>
        <v>https://participa.madrid.org/content/proyecto-orden-se-regula-los-requisitos-utilizacion-aridos-reciclados-procedentes</v>
      </c>
      <c r="D756" s="130" t="s">
        <v>25</v>
      </c>
      <c r="E756" s="107" t="str">
        <f t="shared" si="40"/>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c r="E757" s="107" t="str">
        <f t="shared" si="40"/>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ref="D758:D775" si="41">IF(AND(B758&lt;&gt;"",C758&lt;&gt;""),"N/T","")</f>
        <v/>
      </c>
      <c r="E758" s="107" t="str">
        <f t="shared" si="40"/>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41"/>
        <v/>
      </c>
      <c r="E759" s="107" t="str">
        <f t="shared" si="40"/>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41"/>
        <v/>
      </c>
      <c r="E760" s="107" t="str">
        <f t="shared" si="40"/>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41"/>
        <v/>
      </c>
      <c r="E761" s="107" t="str">
        <f t="shared" si="40"/>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41"/>
        <v/>
      </c>
      <c r="E762" s="107" t="str">
        <f t="shared" si="40"/>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41"/>
        <v/>
      </c>
      <c r="E763" s="107" t="str">
        <f t="shared" si="40"/>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41"/>
        <v/>
      </c>
      <c r="E764" s="107" t="str">
        <f t="shared" si="40"/>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41"/>
        <v/>
      </c>
      <c r="E765" s="107" t="str">
        <f t="shared" si="40"/>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41"/>
        <v/>
      </c>
      <c r="E766" s="107" t="str">
        <f t="shared" si="40"/>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41"/>
        <v/>
      </c>
      <c r="E767" s="107" t="str">
        <f t="shared" si="40"/>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41"/>
        <v/>
      </c>
      <c r="E768" s="107" t="str">
        <f t="shared" si="40"/>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41"/>
        <v/>
      </c>
      <c r="E769" s="107" t="str">
        <f t="shared" si="40"/>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41"/>
        <v/>
      </c>
      <c r="E770" s="107" t="str">
        <f t="shared" si="40"/>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41"/>
        <v/>
      </c>
      <c r="E771" s="107" t="str">
        <f t="shared" si="40"/>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41"/>
        <v/>
      </c>
      <c r="E772" s="107" t="str">
        <f t="shared" si="40"/>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41"/>
        <v/>
      </c>
      <c r="E773" s="107" t="str">
        <f t="shared" si="40"/>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41"/>
        <v/>
      </c>
      <c r="E774" s="107" t="str">
        <f t="shared" si="40"/>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41"/>
        <v/>
      </c>
      <c r="E775" s="107" t="str">
        <f t="shared" si="40"/>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Home</v>
      </c>
      <c r="C779" s="114" t="str" cm="1">
        <f t="array" ref="C779">IFERROR(INDEX('03.Muestra'!$F$8:$F$42,SMALL(IF("Página Web"='03.Muestra'!$D$8:$D$42,ROW('03.Muestra'!$F$8:$F$42)-MIN(ROW('03.Muestra'!$D$8:$D$42))+1,""),ROW()-778)),"")</f>
        <v>https://participa.madrid.org/</v>
      </c>
      <c r="D779" s="130" t="s">
        <v>25</v>
      </c>
      <c r="E779" s="107" t="str">
        <f t="shared" ref="E779:E813" si="42">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Grupos parlamentarios</v>
      </c>
      <c r="C780" s="114" t="str" cm="1">
        <f t="array" ref="C780">IFERROR(INDEX('03.Muestra'!$F$8:$F$42,SMALL(IF("Página Web"='03.Muestra'!$D$8:$D$42,ROW('03.Muestra'!$F$8:$F$42)-MIN(ROW('03.Muestra'!$D$8:$D$42))+1,""),ROW()-778)),"")</f>
        <v>https://participa.madrid.org/grupos-parlamentarios</v>
      </c>
      <c r="D780" s="130" t="s">
        <v>25</v>
      </c>
      <c r="E780" s="107" t="str">
        <f t="shared" si="42"/>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16</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Participación ciudadana</v>
      </c>
      <c r="C781" s="114" t="str" cm="1">
        <f t="array" ref="C781">IFERROR(INDEX('03.Muestra'!$F$8:$F$42,SMALL(IF("Página Web"='03.Muestra'!$D$8:$D$42,ROW('03.Muestra'!$F$8:$F$42)-MIN(ROW('03.Muestra'!$D$8:$D$42))+1,""),ROW()-778)),"")</f>
        <v>https://participa.madrid.org/participacion-ciudadana</v>
      </c>
      <c r="D781" s="130" t="s">
        <v>25</v>
      </c>
      <c r="E781" s="107" t="str">
        <f t="shared" si="42"/>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Condiciones de uso</v>
      </c>
      <c r="C782" s="114" t="str" cm="1">
        <f t="array" ref="C782">IFERROR(INDEX('03.Muestra'!$F$8:$F$42,SMALL(IF("Página Web"='03.Muestra'!$D$8:$D$42,ROW('03.Muestra'!$F$8:$F$42)-MIN(ROW('03.Muestra'!$D$8:$D$42))+1,""),ROW()-778)),"")</f>
        <v>https://participa.madrid.org/condiciones-uso</v>
      </c>
      <c r="D782" s="130" t="s">
        <v>25</v>
      </c>
      <c r="E782" s="107" t="str">
        <f t="shared" si="42"/>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Aviso legal</v>
      </c>
      <c r="C783" s="114" t="str" cm="1">
        <f t="array" ref="C783">IFERROR(INDEX('03.Muestra'!$F$8:$F$42,SMALL(IF("Página Web"='03.Muestra'!$D$8:$D$42,ROW('03.Muestra'!$F$8:$F$42)-MIN(ROW('03.Muestra'!$D$8:$D$42))+1,""),ROW()-778)),"")</f>
        <v>https://participa.madrid.org/aviso-legal-privacidad</v>
      </c>
      <c r="D783" s="130" t="s">
        <v>25</v>
      </c>
      <c r="E783" s="107" t="str">
        <f t="shared" si="42"/>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Acuerdo consejo</v>
      </c>
      <c r="C784" s="114" t="str" cm="1">
        <f t="array" ref="C784">IFERROR(INDEX('03.Muestra'!$F$8:$F$42,SMALL(IF("Página Web"='03.Muestra'!$D$8:$D$42,ROW('03.Muestra'!$F$8:$F$42)-MIN(ROW('03.Muestra'!$D$8:$D$42))+1,""),ROW()-778)),"")</f>
        <v>https://participa.madrid.org/content/proyecto-acuerdo-consejo-gobierno-se-aprueban-las-normas-reguladoras-se-establece</v>
      </c>
      <c r="D784" s="130" t="s">
        <v>25</v>
      </c>
      <c r="E784" s="107" t="str">
        <f t="shared" si="42"/>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Ayudas económicas</v>
      </c>
      <c r="C785" s="114" t="str" cm="1">
        <f t="array" ref="C785">IFERROR(INDEX('03.Muestra'!$F$8:$F$42,SMALL(IF("Página Web"='03.Muestra'!$D$8:$D$42,ROW('03.Muestra'!$F$8:$F$42)-MIN(ROW('03.Muestra'!$D$8:$D$42))+1,""),ROW()-778)),"")</f>
        <v>https://participa.madrid.org/content/proyecto-orden-se-aprueban-bases-reguladoras-concesion-ayudas-economicas-pago-unico-para</v>
      </c>
      <c r="D785" s="130" t="s">
        <v>25</v>
      </c>
      <c r="E785" s="107" t="str">
        <f t="shared" si="42"/>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Ayudas municipios</v>
      </c>
      <c r="C786" s="114" t="str" cm="1">
        <f t="array" ref="C786">IFERROR(INDEX('03.Muestra'!$F$8:$F$42,SMALL(IF("Página Web"='03.Muestra'!$D$8:$D$42,ROW('03.Muestra'!$F$8:$F$42)-MIN(ROW('03.Muestra'!$D$8:$D$42))+1,""),ROW()-778)),"")</f>
        <v>https://participa.madrid.org/content/consulta-publica-sobre-proyecto-se-establecen-las-bases-reguladoras-las-ayudas-municipios</v>
      </c>
      <c r="D786" s="130" t="s">
        <v>25</v>
      </c>
      <c r="E786" s="107" t="str">
        <f t="shared" si="42"/>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Derogación órdenes</v>
      </c>
      <c r="C787" s="114" t="str" cm="1">
        <f t="array" ref="C787">IFERROR(INDEX('03.Muestra'!$F$8:$F$42,SMALL(IF("Página Web"='03.Muestra'!$D$8:$D$42,ROW('03.Muestra'!$F$8:$F$42)-MIN(ROW('03.Muestra'!$D$8:$D$42))+1,""),ROW()-778)),"")</f>
        <v>https://participa.madrid.org/content/proyecto-orden-se-derogan-las-ordenes-5591997-5601997-11022003-10851998-6502004-2222014</v>
      </c>
      <c r="D787" s="130" t="s">
        <v>25</v>
      </c>
      <c r="E787" s="107" t="str">
        <f t="shared" si="42"/>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Artesanía Alimentaria</v>
      </c>
      <c r="C788" s="114" t="str" cm="1">
        <f t="array" ref="C788">IFERROR(INDEX('03.Muestra'!$F$8:$F$42,SMALL(IF("Página Web"='03.Muestra'!$D$8:$D$42,ROW('03.Muestra'!$F$8:$F$42)-MIN(ROW('03.Muestra'!$D$8:$D$42))+1,""),ROW()-778)),"")</f>
        <v>https://participa.madrid.org/content/proyecto-decreto-sobre-ordenacion-regulacion-artesania-alimentaria-los-alimentos-montana</v>
      </c>
      <c r="D788" s="130" t="s">
        <v>25</v>
      </c>
      <c r="E788" s="107" t="str">
        <f t="shared" si="42"/>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Grado discapacidad</v>
      </c>
      <c r="C789" s="114" t="str" cm="1">
        <f t="array" ref="C789">IFERROR(INDEX('03.Muestra'!$F$8:$F$42,SMALL(IF("Página Web"='03.Muestra'!$D$8:$D$42,ROW('03.Muestra'!$F$8:$F$42)-MIN(ROW('03.Muestra'!$D$8:$D$42))+1,""),ROW()-778)),"")</f>
        <v>https://participa.madrid.org/content/proyecto-orden-se-desarrolla-real-decreto-88822-18-octubre-se-establece-procedimiento-para-0</v>
      </c>
      <c r="D789" s="130" t="s">
        <v>25</v>
      </c>
      <c r="E789" s="107" t="str">
        <f t="shared" si="42"/>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Regula desempeño</v>
      </c>
      <c r="C790" s="114" t="str" cm="1">
        <f t="array" ref="C790">IFERROR(INDEX('03.Muestra'!$F$8:$F$42,SMALL(IF("Página Web"='03.Muestra'!$D$8:$D$42,ROW('03.Muestra'!$F$8:$F$42)-MIN(ROW('03.Muestra'!$D$8:$D$42))+1,""),ROW()-778)),"")</f>
        <v>https://participa.madrid.org/content/proyecto-decreto-regula-desempeno-reconocimiento-los-funcionarios-los-cuerpos-catedraticos</v>
      </c>
      <c r="D790" s="130" t="s">
        <v>25</v>
      </c>
      <c r="E790" s="107" t="str">
        <f t="shared" si="42"/>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Doctorados</v>
      </c>
      <c r="C791" s="114" t="str" cm="1">
        <f t="array" ref="C791">IFERROR(INDEX('03.Muestra'!$F$8:$F$42,SMALL(IF("Página Web"='03.Muestra'!$D$8:$D$42,ROW('03.Muestra'!$F$8:$F$42)-MIN(ROW('03.Muestra'!$D$8:$D$42))+1,""),ROW()-778)),"")</f>
        <v>https://participa.madrid.org/content/proyecto-orden-se-establecen-las-bases-reguladoras-las-ayudas-para-realizacion-doctorados</v>
      </c>
      <c r="D791" s="130" t="s">
        <v>25</v>
      </c>
      <c r="E791" s="107" t="str">
        <f t="shared" si="42"/>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Complemento</v>
      </c>
      <c r="C792" s="114" t="str" cm="1">
        <f t="array" ref="C792">IFERROR(INDEX('03.Muestra'!$F$8:$F$42,SMALL(IF("Página Web"='03.Muestra'!$D$8:$D$42,ROW('03.Muestra'!$F$8:$F$42)-MIN(ROW('03.Muestra'!$D$8:$D$42))+1,""),ROW()-778)),"")</f>
        <v>https://participa.madrid.org/content/proyecto-decreto-se-regula-procedimiento-para-seleccion-renovacion-consolidacion-complemento</v>
      </c>
      <c r="D792" s="130" t="s">
        <v>25</v>
      </c>
      <c r="E792" s="107" t="str">
        <f t="shared" si="42"/>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Concesión plazas</v>
      </c>
      <c r="C793" s="114" t="str" cm="1">
        <f t="array" ref="C793">IFERROR(INDEX('03.Muestra'!$F$8:$F$42,SMALL(IF("Página Web"='03.Muestra'!$D$8:$D$42,ROW('03.Muestra'!$F$8:$F$42)-MIN(ROW('03.Muestra'!$D$8:$D$42))+1,""),ROW()-778)),"")</f>
        <v>https://participa.madrid.org/content/proyecto-orden-consejeria-familia-juventud-politica-social-se-regula-concesion-plazas-los-0</v>
      </c>
      <c r="D793" s="130" t="s">
        <v>25</v>
      </c>
      <c r="E793" s="107" t="str">
        <f t="shared" si="42"/>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Áridos reciclados</v>
      </c>
      <c r="C794" s="114" t="str" cm="1">
        <f t="array" ref="C794">IFERROR(INDEX('03.Muestra'!$F$8:$F$42,SMALL(IF("Página Web"='03.Muestra'!$D$8:$D$42,ROW('03.Muestra'!$F$8:$F$42)-MIN(ROW('03.Muestra'!$D$8:$D$42))+1,""),ROW()-778)),"")</f>
        <v>https://participa.madrid.org/content/proyecto-orden-se-regula-los-requisitos-utilizacion-aridos-reciclados-procedentes</v>
      </c>
      <c r="D794" s="130" t="s">
        <v>25</v>
      </c>
      <c r="E794" s="107" t="str">
        <f t="shared" si="42"/>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c r="E795" s="107" t="str">
        <f t="shared" si="42"/>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ref="D796:D813" si="43">IF(AND(B796&lt;&gt;"",C796&lt;&gt;""),"N/T","")</f>
        <v/>
      </c>
      <c r="E796" s="107" t="str">
        <f t="shared" si="42"/>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3"/>
        <v/>
      </c>
      <c r="E797" s="107" t="str">
        <f t="shared" si="42"/>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3"/>
        <v/>
      </c>
      <c r="E798" s="107" t="str">
        <f t="shared" si="42"/>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3"/>
        <v/>
      </c>
      <c r="E799" s="107" t="str">
        <f t="shared" si="42"/>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3"/>
        <v/>
      </c>
      <c r="E800" s="107" t="str">
        <f t="shared" si="42"/>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3"/>
        <v/>
      </c>
      <c r="E801" s="107" t="str">
        <f t="shared" si="42"/>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3"/>
        <v/>
      </c>
      <c r="E802" s="107" t="str">
        <f t="shared" si="42"/>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3"/>
        <v/>
      </c>
      <c r="E803" s="107" t="str">
        <f t="shared" si="42"/>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3"/>
        <v/>
      </c>
      <c r="E804" s="107" t="str">
        <f t="shared" si="42"/>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3"/>
        <v/>
      </c>
      <c r="E805" s="107" t="str">
        <f t="shared" si="42"/>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3"/>
        <v/>
      </c>
      <c r="E806" s="107" t="str">
        <f t="shared" si="42"/>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3"/>
        <v/>
      </c>
      <c r="E807" s="107" t="str">
        <f t="shared" si="42"/>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3"/>
        <v/>
      </c>
      <c r="E808" s="107" t="str">
        <f t="shared" si="42"/>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3"/>
        <v/>
      </c>
      <c r="E809" s="107" t="str">
        <f t="shared" si="42"/>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3"/>
        <v/>
      </c>
      <c r="E810" s="107" t="str">
        <f t="shared" si="42"/>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3"/>
        <v/>
      </c>
      <c r="E811" s="107" t="str">
        <f t="shared" si="42"/>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3"/>
        <v/>
      </c>
      <c r="E812" s="107" t="str">
        <f t="shared" si="42"/>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3"/>
        <v/>
      </c>
      <c r="E813" s="107" t="str">
        <f t="shared" si="42"/>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Home</v>
      </c>
      <c r="C817" s="114" t="str" cm="1">
        <f t="array" ref="C817">IFERROR(INDEX('03.Muestra'!$F$8:$F$42,SMALL(IF("Página Web"='03.Muestra'!$D$8:$D$42,ROW('03.Muestra'!$F$8:$F$42)-MIN(ROW('03.Muestra'!$D$8:$D$42))+1,""),ROW()-816)),"")</f>
        <v>https://participa.madrid.org/</v>
      </c>
      <c r="D817" s="130" t="s">
        <v>34</v>
      </c>
      <c r="E817" s="107" t="str">
        <f t="shared" ref="E817:E851" si="44">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Grupos parlamentarios</v>
      </c>
      <c r="C818" s="114" t="str" cm="1">
        <f t="array" ref="C818">IFERROR(INDEX('03.Muestra'!$F$8:$F$42,SMALL(IF("Página Web"='03.Muestra'!$D$8:$D$42,ROW('03.Muestra'!$F$8:$F$42)-MIN(ROW('03.Muestra'!$D$8:$D$42))+1,""),ROW()-816)),"")</f>
        <v>https://participa.madrid.org/grupos-parlamentarios</v>
      </c>
      <c r="D818" s="130" t="s">
        <v>34</v>
      </c>
      <c r="E818" s="107" t="str">
        <f t="shared" si="44"/>
        <v/>
      </c>
      <c r="F818" s="120">
        <f ca="1">COUNTIF($D817:INDIRECT("$D" &amp;  SUM(ROW()-1,'03.Muestra'!$D$45)-1),F817)</f>
        <v>0</v>
      </c>
      <c r="G818" s="120">
        <f ca="1">COUNTIF($D817:INDIRECT("$D" &amp;  SUM(ROW()-1,'03.Muestra'!$D$45)-1),G817)</f>
        <v>0</v>
      </c>
      <c r="H818" s="120">
        <f ca="1">COUNTIF($D817:INDIRECT("$D" &amp;  SUM(ROW()-1,'03.Muestra'!$D$45)-1),H817)</f>
        <v>16</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Participación ciudadana</v>
      </c>
      <c r="C819" s="114" t="str" cm="1">
        <f t="array" ref="C819">IFERROR(INDEX('03.Muestra'!$F$8:$F$42,SMALL(IF("Página Web"='03.Muestra'!$D$8:$D$42,ROW('03.Muestra'!$F$8:$F$42)-MIN(ROW('03.Muestra'!$D$8:$D$42))+1,""),ROW()-816)),"")</f>
        <v>https://participa.madrid.org/participacion-ciudadana</v>
      </c>
      <c r="D819" s="130" t="s">
        <v>34</v>
      </c>
      <c r="E819" s="107" t="str">
        <f t="shared" si="44"/>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Condiciones de uso</v>
      </c>
      <c r="C820" s="114" t="str" cm="1">
        <f t="array" ref="C820">IFERROR(INDEX('03.Muestra'!$F$8:$F$42,SMALL(IF("Página Web"='03.Muestra'!$D$8:$D$42,ROW('03.Muestra'!$F$8:$F$42)-MIN(ROW('03.Muestra'!$D$8:$D$42))+1,""),ROW()-816)),"")</f>
        <v>https://participa.madrid.org/condiciones-uso</v>
      </c>
      <c r="D820" s="130" t="s">
        <v>34</v>
      </c>
      <c r="E820" s="107" t="str">
        <f t="shared" si="44"/>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Aviso legal</v>
      </c>
      <c r="C821" s="114" t="str" cm="1">
        <f t="array" ref="C821">IFERROR(INDEX('03.Muestra'!$F$8:$F$42,SMALL(IF("Página Web"='03.Muestra'!$D$8:$D$42,ROW('03.Muestra'!$F$8:$F$42)-MIN(ROW('03.Muestra'!$D$8:$D$42))+1,""),ROW()-816)),"")</f>
        <v>https://participa.madrid.org/aviso-legal-privacidad</v>
      </c>
      <c r="D821" s="130" t="s">
        <v>34</v>
      </c>
      <c r="E821" s="107" t="str">
        <f t="shared" si="44"/>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Acuerdo consejo</v>
      </c>
      <c r="C822" s="114" t="str" cm="1">
        <f t="array" ref="C822">IFERROR(INDEX('03.Muestra'!$F$8:$F$42,SMALL(IF("Página Web"='03.Muestra'!$D$8:$D$42,ROW('03.Muestra'!$F$8:$F$42)-MIN(ROW('03.Muestra'!$D$8:$D$42))+1,""),ROW()-816)),"")</f>
        <v>https://participa.madrid.org/content/proyecto-acuerdo-consejo-gobierno-se-aprueban-las-normas-reguladoras-se-establece</v>
      </c>
      <c r="D822" s="130" t="s">
        <v>34</v>
      </c>
      <c r="E822" s="107" t="str">
        <f t="shared" si="44"/>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Ayudas económicas</v>
      </c>
      <c r="C823" s="114" t="str" cm="1">
        <f t="array" ref="C823">IFERROR(INDEX('03.Muestra'!$F$8:$F$42,SMALL(IF("Página Web"='03.Muestra'!$D$8:$D$42,ROW('03.Muestra'!$F$8:$F$42)-MIN(ROW('03.Muestra'!$D$8:$D$42))+1,""),ROW()-816)),"")</f>
        <v>https://participa.madrid.org/content/proyecto-orden-se-aprueban-bases-reguladoras-concesion-ayudas-economicas-pago-unico-para</v>
      </c>
      <c r="D823" s="130" t="s">
        <v>34</v>
      </c>
      <c r="E823" s="107" t="str">
        <f t="shared" si="44"/>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Ayudas municipios</v>
      </c>
      <c r="C824" s="114" t="str" cm="1">
        <f t="array" ref="C824">IFERROR(INDEX('03.Muestra'!$F$8:$F$42,SMALL(IF("Página Web"='03.Muestra'!$D$8:$D$42,ROW('03.Muestra'!$F$8:$F$42)-MIN(ROW('03.Muestra'!$D$8:$D$42))+1,""),ROW()-816)),"")</f>
        <v>https://participa.madrid.org/content/consulta-publica-sobre-proyecto-se-establecen-las-bases-reguladoras-las-ayudas-municipios</v>
      </c>
      <c r="D824" s="130" t="s">
        <v>34</v>
      </c>
      <c r="E824" s="107" t="str">
        <f t="shared" si="44"/>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Derogación órdenes</v>
      </c>
      <c r="C825" s="114" t="str" cm="1">
        <f t="array" ref="C825">IFERROR(INDEX('03.Muestra'!$F$8:$F$42,SMALL(IF("Página Web"='03.Muestra'!$D$8:$D$42,ROW('03.Muestra'!$F$8:$F$42)-MIN(ROW('03.Muestra'!$D$8:$D$42))+1,""),ROW()-816)),"")</f>
        <v>https://participa.madrid.org/content/proyecto-orden-se-derogan-las-ordenes-5591997-5601997-11022003-10851998-6502004-2222014</v>
      </c>
      <c r="D825" s="130" t="s">
        <v>34</v>
      </c>
      <c r="E825" s="107" t="str">
        <f t="shared" si="44"/>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Artesanía Alimentaria</v>
      </c>
      <c r="C826" s="114" t="str" cm="1">
        <f t="array" ref="C826">IFERROR(INDEX('03.Muestra'!$F$8:$F$42,SMALL(IF("Página Web"='03.Muestra'!$D$8:$D$42,ROW('03.Muestra'!$F$8:$F$42)-MIN(ROW('03.Muestra'!$D$8:$D$42))+1,""),ROW()-816)),"")</f>
        <v>https://participa.madrid.org/content/proyecto-decreto-sobre-ordenacion-regulacion-artesania-alimentaria-los-alimentos-montana</v>
      </c>
      <c r="D826" s="130" t="s">
        <v>34</v>
      </c>
      <c r="E826" s="107" t="str">
        <f t="shared" si="44"/>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Grado discapacidad</v>
      </c>
      <c r="C827" s="114" t="str" cm="1">
        <f t="array" ref="C827">IFERROR(INDEX('03.Muestra'!$F$8:$F$42,SMALL(IF("Página Web"='03.Muestra'!$D$8:$D$42,ROW('03.Muestra'!$F$8:$F$42)-MIN(ROW('03.Muestra'!$D$8:$D$42))+1,""),ROW()-816)),"")</f>
        <v>https://participa.madrid.org/content/proyecto-orden-se-desarrolla-real-decreto-88822-18-octubre-se-establece-procedimiento-para-0</v>
      </c>
      <c r="D827" s="130" t="s">
        <v>34</v>
      </c>
      <c r="E827" s="107" t="str">
        <f t="shared" si="44"/>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Regula desempeño</v>
      </c>
      <c r="C828" s="114" t="str" cm="1">
        <f t="array" ref="C828">IFERROR(INDEX('03.Muestra'!$F$8:$F$42,SMALL(IF("Página Web"='03.Muestra'!$D$8:$D$42,ROW('03.Muestra'!$F$8:$F$42)-MIN(ROW('03.Muestra'!$D$8:$D$42))+1,""),ROW()-816)),"")</f>
        <v>https://participa.madrid.org/content/proyecto-decreto-regula-desempeno-reconocimiento-los-funcionarios-los-cuerpos-catedraticos</v>
      </c>
      <c r="D828" s="130" t="s">
        <v>34</v>
      </c>
      <c r="E828" s="107" t="str">
        <f t="shared" si="44"/>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Doctorados</v>
      </c>
      <c r="C829" s="114" t="str" cm="1">
        <f t="array" ref="C829">IFERROR(INDEX('03.Muestra'!$F$8:$F$42,SMALL(IF("Página Web"='03.Muestra'!$D$8:$D$42,ROW('03.Muestra'!$F$8:$F$42)-MIN(ROW('03.Muestra'!$D$8:$D$42))+1,""),ROW()-816)),"")</f>
        <v>https://participa.madrid.org/content/proyecto-orden-se-establecen-las-bases-reguladoras-las-ayudas-para-realizacion-doctorados</v>
      </c>
      <c r="D829" s="130" t="s">
        <v>34</v>
      </c>
      <c r="E829" s="107" t="str">
        <f t="shared" si="44"/>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Complemento</v>
      </c>
      <c r="C830" s="114" t="str" cm="1">
        <f t="array" ref="C830">IFERROR(INDEX('03.Muestra'!$F$8:$F$42,SMALL(IF("Página Web"='03.Muestra'!$D$8:$D$42,ROW('03.Muestra'!$F$8:$F$42)-MIN(ROW('03.Muestra'!$D$8:$D$42))+1,""),ROW()-816)),"")</f>
        <v>https://participa.madrid.org/content/proyecto-decreto-se-regula-procedimiento-para-seleccion-renovacion-consolidacion-complemento</v>
      </c>
      <c r="D830" s="130" t="s">
        <v>34</v>
      </c>
      <c r="E830" s="107" t="str">
        <f t="shared" si="44"/>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Concesión plazas</v>
      </c>
      <c r="C831" s="114" t="str" cm="1">
        <f t="array" ref="C831">IFERROR(INDEX('03.Muestra'!$F$8:$F$42,SMALL(IF("Página Web"='03.Muestra'!$D$8:$D$42,ROW('03.Muestra'!$F$8:$F$42)-MIN(ROW('03.Muestra'!$D$8:$D$42))+1,""),ROW()-816)),"")</f>
        <v>https://participa.madrid.org/content/proyecto-orden-consejeria-familia-juventud-politica-social-se-regula-concesion-plazas-los-0</v>
      </c>
      <c r="D831" s="130" t="s">
        <v>34</v>
      </c>
      <c r="E831" s="107" t="str">
        <f t="shared" si="44"/>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Áridos reciclados</v>
      </c>
      <c r="C832" s="114" t="str" cm="1">
        <f t="array" ref="C832">IFERROR(INDEX('03.Muestra'!$F$8:$F$42,SMALL(IF("Página Web"='03.Muestra'!$D$8:$D$42,ROW('03.Muestra'!$F$8:$F$42)-MIN(ROW('03.Muestra'!$D$8:$D$42))+1,""),ROW()-816)),"")</f>
        <v>https://participa.madrid.org/content/proyecto-orden-se-regula-los-requisitos-utilizacion-aridos-reciclados-procedentes</v>
      </c>
      <c r="D832" s="130" t="s">
        <v>34</v>
      </c>
      <c r="E832" s="107" t="str">
        <f t="shared" si="44"/>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c r="E833" s="107" t="str">
        <f t="shared" si="44"/>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ref="D834:D851" si="45">IF(AND(B834&lt;&gt;"",C834&lt;&gt;""),"N/T","")</f>
        <v/>
      </c>
      <c r="E834" s="107" t="str">
        <f t="shared" si="44"/>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5"/>
        <v/>
      </c>
      <c r="E835" s="107" t="str">
        <f t="shared" si="44"/>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5"/>
        <v/>
      </c>
      <c r="E836" s="107" t="str">
        <f t="shared" si="44"/>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5"/>
        <v/>
      </c>
      <c r="E837" s="107" t="str">
        <f t="shared" si="44"/>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5"/>
        <v/>
      </c>
      <c r="E838" s="107" t="str">
        <f t="shared" si="44"/>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5"/>
        <v/>
      </c>
      <c r="E839" s="107" t="str">
        <f t="shared" si="44"/>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5"/>
        <v/>
      </c>
      <c r="E840" s="107" t="str">
        <f t="shared" si="44"/>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5"/>
        <v/>
      </c>
      <c r="E841" s="107" t="str">
        <f t="shared" si="44"/>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5"/>
        <v/>
      </c>
      <c r="E842" s="107" t="str">
        <f t="shared" si="44"/>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5"/>
        <v/>
      </c>
      <c r="E843" s="107" t="str">
        <f t="shared" si="44"/>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5"/>
        <v/>
      </c>
      <c r="E844" s="107" t="str">
        <f t="shared" si="44"/>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5"/>
        <v/>
      </c>
      <c r="E845" s="107" t="str">
        <f t="shared" si="44"/>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5"/>
        <v/>
      </c>
      <c r="E846" s="107" t="str">
        <f t="shared" si="44"/>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5"/>
        <v/>
      </c>
      <c r="E847" s="107" t="str">
        <f t="shared" si="44"/>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5"/>
        <v/>
      </c>
      <c r="E848" s="107" t="str">
        <f t="shared" si="44"/>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5"/>
        <v/>
      </c>
      <c r="E849" s="107" t="str">
        <f t="shared" si="44"/>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5"/>
        <v/>
      </c>
      <c r="E850" s="107" t="str">
        <f t="shared" si="44"/>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5"/>
        <v/>
      </c>
      <c r="E851" s="107" t="str">
        <f t="shared" si="44"/>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Home</v>
      </c>
      <c r="C855" s="114" t="str" cm="1">
        <f t="array" ref="C855">IFERROR(INDEX('03.Muestra'!$F$8:$F$42,SMALL(IF("Página Web"='03.Muestra'!$D$8:$D$42,ROW('03.Muestra'!$F$8:$F$42)-MIN(ROW('03.Muestra'!$D$8:$D$42))+1,""),ROW()-854)),"")</f>
        <v>https://participa.madrid.org/</v>
      </c>
      <c r="D855" s="130" t="s">
        <v>34</v>
      </c>
      <c r="E855" s="107" t="str">
        <f t="shared" ref="E855:E889" si="46">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Grupos parlamentarios</v>
      </c>
      <c r="C856" s="114" t="str" cm="1">
        <f t="array" ref="C856">IFERROR(INDEX('03.Muestra'!$F$8:$F$42,SMALL(IF("Página Web"='03.Muestra'!$D$8:$D$42,ROW('03.Muestra'!$F$8:$F$42)-MIN(ROW('03.Muestra'!$D$8:$D$42))+1,""),ROW()-854)),"")</f>
        <v>https://participa.madrid.org/grupos-parlamentarios</v>
      </c>
      <c r="D856" s="130" t="s">
        <v>34</v>
      </c>
      <c r="E856" s="107" t="str">
        <f t="shared" si="46"/>
        <v/>
      </c>
      <c r="F856" s="120">
        <f ca="1">COUNTIF($D855:INDIRECT("$D" &amp;  SUM(ROW()-1,'03.Muestra'!$D$45)-1),F855)</f>
        <v>0</v>
      </c>
      <c r="G856" s="120">
        <f ca="1">COUNTIF($D855:INDIRECT("$D" &amp;  SUM(ROW()-1,'03.Muestra'!$D$45)-1),G855)</f>
        <v>0</v>
      </c>
      <c r="H856" s="120">
        <f ca="1">COUNTIF($D855:INDIRECT("$D" &amp;  SUM(ROW()-1,'03.Muestra'!$D$45)-1),H855)</f>
        <v>16</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Participación ciudadana</v>
      </c>
      <c r="C857" s="114" t="str" cm="1">
        <f t="array" ref="C857">IFERROR(INDEX('03.Muestra'!$F$8:$F$42,SMALL(IF("Página Web"='03.Muestra'!$D$8:$D$42,ROW('03.Muestra'!$F$8:$F$42)-MIN(ROW('03.Muestra'!$D$8:$D$42))+1,""),ROW()-854)),"")</f>
        <v>https://participa.madrid.org/participacion-ciudadana</v>
      </c>
      <c r="D857" s="130" t="s">
        <v>34</v>
      </c>
      <c r="E857" s="107" t="str">
        <f t="shared" si="46"/>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Condiciones de uso</v>
      </c>
      <c r="C858" s="114" t="str" cm="1">
        <f t="array" ref="C858">IFERROR(INDEX('03.Muestra'!$F$8:$F$42,SMALL(IF("Página Web"='03.Muestra'!$D$8:$D$42,ROW('03.Muestra'!$F$8:$F$42)-MIN(ROW('03.Muestra'!$D$8:$D$42))+1,""),ROW()-854)),"")</f>
        <v>https://participa.madrid.org/condiciones-uso</v>
      </c>
      <c r="D858" s="130" t="s">
        <v>34</v>
      </c>
      <c r="E858" s="107" t="str">
        <f t="shared" si="46"/>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Aviso legal</v>
      </c>
      <c r="C859" s="114" t="str" cm="1">
        <f t="array" ref="C859">IFERROR(INDEX('03.Muestra'!$F$8:$F$42,SMALL(IF("Página Web"='03.Muestra'!$D$8:$D$42,ROW('03.Muestra'!$F$8:$F$42)-MIN(ROW('03.Muestra'!$D$8:$D$42))+1,""),ROW()-854)),"")</f>
        <v>https://participa.madrid.org/aviso-legal-privacidad</v>
      </c>
      <c r="D859" s="130" t="s">
        <v>34</v>
      </c>
      <c r="E859" s="107" t="str">
        <f t="shared" si="46"/>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Acuerdo consejo</v>
      </c>
      <c r="C860" s="114" t="str" cm="1">
        <f t="array" ref="C860">IFERROR(INDEX('03.Muestra'!$F$8:$F$42,SMALL(IF("Página Web"='03.Muestra'!$D$8:$D$42,ROW('03.Muestra'!$F$8:$F$42)-MIN(ROW('03.Muestra'!$D$8:$D$42))+1,""),ROW()-854)),"")</f>
        <v>https://participa.madrid.org/content/proyecto-acuerdo-consejo-gobierno-se-aprueban-las-normas-reguladoras-se-establece</v>
      </c>
      <c r="D860" s="130" t="s">
        <v>34</v>
      </c>
      <c r="E860" s="107" t="str">
        <f t="shared" si="46"/>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Ayudas económicas</v>
      </c>
      <c r="C861" s="114" t="str" cm="1">
        <f t="array" ref="C861">IFERROR(INDEX('03.Muestra'!$F$8:$F$42,SMALL(IF("Página Web"='03.Muestra'!$D$8:$D$42,ROW('03.Muestra'!$F$8:$F$42)-MIN(ROW('03.Muestra'!$D$8:$D$42))+1,""),ROW()-854)),"")</f>
        <v>https://participa.madrid.org/content/proyecto-orden-se-aprueban-bases-reguladoras-concesion-ayudas-economicas-pago-unico-para</v>
      </c>
      <c r="D861" s="130" t="s">
        <v>34</v>
      </c>
      <c r="E861" s="107" t="str">
        <f t="shared" si="46"/>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Ayudas municipios</v>
      </c>
      <c r="C862" s="114" t="str" cm="1">
        <f t="array" ref="C862">IFERROR(INDEX('03.Muestra'!$F$8:$F$42,SMALL(IF("Página Web"='03.Muestra'!$D$8:$D$42,ROW('03.Muestra'!$F$8:$F$42)-MIN(ROW('03.Muestra'!$D$8:$D$42))+1,""),ROW()-854)),"")</f>
        <v>https://participa.madrid.org/content/consulta-publica-sobre-proyecto-se-establecen-las-bases-reguladoras-las-ayudas-municipios</v>
      </c>
      <c r="D862" s="130" t="s">
        <v>34</v>
      </c>
      <c r="E862" s="107" t="str">
        <f t="shared" si="46"/>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Derogación órdenes</v>
      </c>
      <c r="C863" s="114" t="str" cm="1">
        <f t="array" ref="C863">IFERROR(INDEX('03.Muestra'!$F$8:$F$42,SMALL(IF("Página Web"='03.Muestra'!$D$8:$D$42,ROW('03.Muestra'!$F$8:$F$42)-MIN(ROW('03.Muestra'!$D$8:$D$42))+1,""),ROW()-854)),"")</f>
        <v>https://participa.madrid.org/content/proyecto-orden-se-derogan-las-ordenes-5591997-5601997-11022003-10851998-6502004-2222014</v>
      </c>
      <c r="D863" s="130" t="s">
        <v>34</v>
      </c>
      <c r="E863" s="107" t="str">
        <f t="shared" si="46"/>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Artesanía Alimentaria</v>
      </c>
      <c r="C864" s="114" t="str" cm="1">
        <f t="array" ref="C864">IFERROR(INDEX('03.Muestra'!$F$8:$F$42,SMALL(IF("Página Web"='03.Muestra'!$D$8:$D$42,ROW('03.Muestra'!$F$8:$F$42)-MIN(ROW('03.Muestra'!$D$8:$D$42))+1,""),ROW()-854)),"")</f>
        <v>https://participa.madrid.org/content/proyecto-decreto-sobre-ordenacion-regulacion-artesania-alimentaria-los-alimentos-montana</v>
      </c>
      <c r="D864" s="130" t="s">
        <v>34</v>
      </c>
      <c r="E864" s="107" t="str">
        <f t="shared" si="46"/>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Grado discapacidad</v>
      </c>
      <c r="C865" s="114" t="str" cm="1">
        <f t="array" ref="C865">IFERROR(INDEX('03.Muestra'!$F$8:$F$42,SMALL(IF("Página Web"='03.Muestra'!$D$8:$D$42,ROW('03.Muestra'!$F$8:$F$42)-MIN(ROW('03.Muestra'!$D$8:$D$42))+1,""),ROW()-854)),"")</f>
        <v>https://participa.madrid.org/content/proyecto-orden-se-desarrolla-real-decreto-88822-18-octubre-se-establece-procedimiento-para-0</v>
      </c>
      <c r="D865" s="130" t="s">
        <v>34</v>
      </c>
      <c r="E865" s="107" t="str">
        <f t="shared" si="46"/>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Regula desempeño</v>
      </c>
      <c r="C866" s="114" t="str" cm="1">
        <f t="array" ref="C866">IFERROR(INDEX('03.Muestra'!$F$8:$F$42,SMALL(IF("Página Web"='03.Muestra'!$D$8:$D$42,ROW('03.Muestra'!$F$8:$F$42)-MIN(ROW('03.Muestra'!$D$8:$D$42))+1,""),ROW()-854)),"")</f>
        <v>https://participa.madrid.org/content/proyecto-decreto-regula-desempeno-reconocimiento-los-funcionarios-los-cuerpos-catedraticos</v>
      </c>
      <c r="D866" s="130" t="s">
        <v>34</v>
      </c>
      <c r="E866" s="107" t="str">
        <f t="shared" si="46"/>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Doctorados</v>
      </c>
      <c r="C867" s="114" t="str" cm="1">
        <f t="array" ref="C867">IFERROR(INDEX('03.Muestra'!$F$8:$F$42,SMALL(IF("Página Web"='03.Muestra'!$D$8:$D$42,ROW('03.Muestra'!$F$8:$F$42)-MIN(ROW('03.Muestra'!$D$8:$D$42))+1,""),ROW()-854)),"")</f>
        <v>https://participa.madrid.org/content/proyecto-orden-se-establecen-las-bases-reguladoras-las-ayudas-para-realizacion-doctorados</v>
      </c>
      <c r="D867" s="130" t="s">
        <v>34</v>
      </c>
      <c r="E867" s="107" t="str">
        <f t="shared" si="46"/>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Complemento</v>
      </c>
      <c r="C868" s="114" t="str" cm="1">
        <f t="array" ref="C868">IFERROR(INDEX('03.Muestra'!$F$8:$F$42,SMALL(IF("Página Web"='03.Muestra'!$D$8:$D$42,ROW('03.Muestra'!$F$8:$F$42)-MIN(ROW('03.Muestra'!$D$8:$D$42))+1,""),ROW()-854)),"")</f>
        <v>https://participa.madrid.org/content/proyecto-decreto-se-regula-procedimiento-para-seleccion-renovacion-consolidacion-complemento</v>
      </c>
      <c r="D868" s="130" t="s">
        <v>34</v>
      </c>
      <c r="E868" s="107" t="str">
        <f t="shared" si="46"/>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Concesión plazas</v>
      </c>
      <c r="C869" s="114" t="str" cm="1">
        <f t="array" ref="C869">IFERROR(INDEX('03.Muestra'!$F$8:$F$42,SMALL(IF("Página Web"='03.Muestra'!$D$8:$D$42,ROW('03.Muestra'!$F$8:$F$42)-MIN(ROW('03.Muestra'!$D$8:$D$42))+1,""),ROW()-854)),"")</f>
        <v>https://participa.madrid.org/content/proyecto-orden-consejeria-familia-juventud-politica-social-se-regula-concesion-plazas-los-0</v>
      </c>
      <c r="D869" s="130" t="s">
        <v>34</v>
      </c>
      <c r="E869" s="107" t="str">
        <f t="shared" si="46"/>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Áridos reciclados</v>
      </c>
      <c r="C870" s="114" t="str" cm="1">
        <f t="array" ref="C870">IFERROR(INDEX('03.Muestra'!$F$8:$F$42,SMALL(IF("Página Web"='03.Muestra'!$D$8:$D$42,ROW('03.Muestra'!$F$8:$F$42)-MIN(ROW('03.Muestra'!$D$8:$D$42))+1,""),ROW()-854)),"")</f>
        <v>https://participa.madrid.org/content/proyecto-orden-se-regula-los-requisitos-utilizacion-aridos-reciclados-procedentes</v>
      </c>
      <c r="D870" s="130" t="s">
        <v>34</v>
      </c>
      <c r="E870" s="107" t="str">
        <f t="shared" si="46"/>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c r="E871" s="107" t="str">
        <f t="shared" si="46"/>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ref="D872:D889" si="47">IF(AND(B872&lt;&gt;"",C872&lt;&gt;""),"N/T","")</f>
        <v/>
      </c>
      <c r="E872" s="107" t="str">
        <f t="shared" si="46"/>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7"/>
        <v/>
      </c>
      <c r="E873" s="107" t="str">
        <f t="shared" si="46"/>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7"/>
        <v/>
      </c>
      <c r="E874" s="107" t="str">
        <f t="shared" si="46"/>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7"/>
        <v/>
      </c>
      <c r="E875" s="107" t="str">
        <f t="shared" si="46"/>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7"/>
        <v/>
      </c>
      <c r="E876" s="107" t="str">
        <f t="shared" si="46"/>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7"/>
        <v/>
      </c>
      <c r="E877" s="107" t="str">
        <f t="shared" si="46"/>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7"/>
        <v/>
      </c>
      <c r="E878" s="107" t="str">
        <f t="shared" si="46"/>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7"/>
        <v/>
      </c>
      <c r="E879" s="107" t="str">
        <f t="shared" si="46"/>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7"/>
        <v/>
      </c>
      <c r="E880" s="107" t="str">
        <f t="shared" si="46"/>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7"/>
        <v/>
      </c>
      <c r="E881" s="107" t="str">
        <f t="shared" si="46"/>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7"/>
        <v/>
      </c>
      <c r="E882" s="107" t="str">
        <f t="shared" si="46"/>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7"/>
        <v/>
      </c>
      <c r="E883" s="107" t="str">
        <f t="shared" si="46"/>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7"/>
        <v/>
      </c>
      <c r="E884" s="107" t="str">
        <f t="shared" si="46"/>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7"/>
        <v/>
      </c>
      <c r="E885" s="107" t="str">
        <f t="shared" si="46"/>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7"/>
        <v/>
      </c>
      <c r="E886" s="107" t="str">
        <f t="shared" si="46"/>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7"/>
        <v/>
      </c>
      <c r="E887" s="107" t="str">
        <f t="shared" si="46"/>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7"/>
        <v/>
      </c>
      <c r="E888" s="107" t="str">
        <f t="shared" si="46"/>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7"/>
        <v/>
      </c>
      <c r="E889" s="107" t="str">
        <f t="shared" si="46"/>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Home</v>
      </c>
      <c r="C893" s="114" t="str" cm="1">
        <f t="array" ref="C893">IFERROR(INDEX('03.Muestra'!$F$8:$F$42,SMALL(IF("Página Web"='03.Muestra'!$D$8:$D$42,ROW('03.Muestra'!$F$8:$F$42)-MIN(ROW('03.Muestra'!$D$8:$D$42))+1,""),ROW()-892)),"")</f>
        <v>https://participa.madrid.org/</v>
      </c>
      <c r="D893" s="130" t="s">
        <v>34</v>
      </c>
      <c r="E893" s="107" t="str">
        <f t="shared" ref="E893:E927" si="48">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Grupos parlamentarios</v>
      </c>
      <c r="C894" s="114" t="str" cm="1">
        <f t="array" ref="C894">IFERROR(INDEX('03.Muestra'!$F$8:$F$42,SMALL(IF("Página Web"='03.Muestra'!$D$8:$D$42,ROW('03.Muestra'!$F$8:$F$42)-MIN(ROW('03.Muestra'!$D$8:$D$42))+1,""),ROW()-892)),"")</f>
        <v>https://participa.madrid.org/grupos-parlamentarios</v>
      </c>
      <c r="D894" s="130" t="s">
        <v>34</v>
      </c>
      <c r="E894" s="107" t="str">
        <f t="shared" si="48"/>
        <v/>
      </c>
      <c r="F894" s="120">
        <f ca="1">COUNTIF($D893:INDIRECT("$D" &amp;  SUM(ROW()-1,'03.Muestra'!$D$45)-1),F893)</f>
        <v>0</v>
      </c>
      <c r="G894" s="120">
        <f ca="1">COUNTIF($D893:INDIRECT("$D" &amp;  SUM(ROW()-1,'03.Muestra'!$D$45)-1),G893)</f>
        <v>0</v>
      </c>
      <c r="H894" s="120">
        <f ca="1">COUNTIF($D893:INDIRECT("$D" &amp;  SUM(ROW()-1,'03.Muestra'!$D$45)-1),H893)</f>
        <v>16</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Participación ciudadana</v>
      </c>
      <c r="C895" s="114" t="str" cm="1">
        <f t="array" ref="C895">IFERROR(INDEX('03.Muestra'!$F$8:$F$42,SMALL(IF("Página Web"='03.Muestra'!$D$8:$D$42,ROW('03.Muestra'!$F$8:$F$42)-MIN(ROW('03.Muestra'!$D$8:$D$42))+1,""),ROW()-892)),"")</f>
        <v>https://participa.madrid.org/participacion-ciudadana</v>
      </c>
      <c r="D895" s="130" t="s">
        <v>34</v>
      </c>
      <c r="E895" s="107" t="str">
        <f t="shared" si="48"/>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Condiciones de uso</v>
      </c>
      <c r="C896" s="114" t="str" cm="1">
        <f t="array" ref="C896">IFERROR(INDEX('03.Muestra'!$F$8:$F$42,SMALL(IF("Página Web"='03.Muestra'!$D$8:$D$42,ROW('03.Muestra'!$F$8:$F$42)-MIN(ROW('03.Muestra'!$D$8:$D$42))+1,""),ROW()-892)),"")</f>
        <v>https://participa.madrid.org/condiciones-uso</v>
      </c>
      <c r="D896" s="130" t="s">
        <v>34</v>
      </c>
      <c r="E896" s="107" t="str">
        <f t="shared" si="48"/>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Aviso legal</v>
      </c>
      <c r="C897" s="114" t="str" cm="1">
        <f t="array" ref="C897">IFERROR(INDEX('03.Muestra'!$F$8:$F$42,SMALL(IF("Página Web"='03.Muestra'!$D$8:$D$42,ROW('03.Muestra'!$F$8:$F$42)-MIN(ROW('03.Muestra'!$D$8:$D$42))+1,""),ROW()-892)),"")</f>
        <v>https://participa.madrid.org/aviso-legal-privacidad</v>
      </c>
      <c r="D897" s="130" t="s">
        <v>34</v>
      </c>
      <c r="E897" s="107" t="str">
        <f t="shared" si="48"/>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Acuerdo consejo</v>
      </c>
      <c r="C898" s="114" t="str" cm="1">
        <f t="array" ref="C898">IFERROR(INDEX('03.Muestra'!$F$8:$F$42,SMALL(IF("Página Web"='03.Muestra'!$D$8:$D$42,ROW('03.Muestra'!$F$8:$F$42)-MIN(ROW('03.Muestra'!$D$8:$D$42))+1,""),ROW()-892)),"")</f>
        <v>https://participa.madrid.org/content/proyecto-acuerdo-consejo-gobierno-se-aprueban-las-normas-reguladoras-se-establece</v>
      </c>
      <c r="D898" s="130" t="s">
        <v>34</v>
      </c>
      <c r="E898" s="107" t="str">
        <f t="shared" si="48"/>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Ayudas económicas</v>
      </c>
      <c r="C899" s="114" t="str" cm="1">
        <f t="array" ref="C899">IFERROR(INDEX('03.Muestra'!$F$8:$F$42,SMALL(IF("Página Web"='03.Muestra'!$D$8:$D$42,ROW('03.Muestra'!$F$8:$F$42)-MIN(ROW('03.Muestra'!$D$8:$D$42))+1,""),ROW()-892)),"")</f>
        <v>https://participa.madrid.org/content/proyecto-orden-se-aprueban-bases-reguladoras-concesion-ayudas-economicas-pago-unico-para</v>
      </c>
      <c r="D899" s="130" t="s">
        <v>34</v>
      </c>
      <c r="E899" s="107" t="str">
        <f t="shared" si="48"/>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Ayudas municipios</v>
      </c>
      <c r="C900" s="114" t="str" cm="1">
        <f t="array" ref="C900">IFERROR(INDEX('03.Muestra'!$F$8:$F$42,SMALL(IF("Página Web"='03.Muestra'!$D$8:$D$42,ROW('03.Muestra'!$F$8:$F$42)-MIN(ROW('03.Muestra'!$D$8:$D$42))+1,""),ROW()-892)),"")</f>
        <v>https://participa.madrid.org/content/consulta-publica-sobre-proyecto-se-establecen-las-bases-reguladoras-las-ayudas-municipios</v>
      </c>
      <c r="D900" s="130" t="s">
        <v>34</v>
      </c>
      <c r="E900" s="107" t="str">
        <f t="shared" si="48"/>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Derogación órdenes</v>
      </c>
      <c r="C901" s="114" t="str" cm="1">
        <f t="array" ref="C901">IFERROR(INDEX('03.Muestra'!$F$8:$F$42,SMALL(IF("Página Web"='03.Muestra'!$D$8:$D$42,ROW('03.Muestra'!$F$8:$F$42)-MIN(ROW('03.Muestra'!$D$8:$D$42))+1,""),ROW()-892)),"")</f>
        <v>https://participa.madrid.org/content/proyecto-orden-se-derogan-las-ordenes-5591997-5601997-11022003-10851998-6502004-2222014</v>
      </c>
      <c r="D901" s="130" t="s">
        <v>34</v>
      </c>
      <c r="E901" s="107" t="str">
        <f t="shared" si="48"/>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Artesanía Alimentaria</v>
      </c>
      <c r="C902" s="114" t="str" cm="1">
        <f t="array" ref="C902">IFERROR(INDEX('03.Muestra'!$F$8:$F$42,SMALL(IF("Página Web"='03.Muestra'!$D$8:$D$42,ROW('03.Muestra'!$F$8:$F$42)-MIN(ROW('03.Muestra'!$D$8:$D$42))+1,""),ROW()-892)),"")</f>
        <v>https://participa.madrid.org/content/proyecto-decreto-sobre-ordenacion-regulacion-artesania-alimentaria-los-alimentos-montana</v>
      </c>
      <c r="D902" s="130" t="s">
        <v>34</v>
      </c>
      <c r="E902" s="107" t="str">
        <f t="shared" si="48"/>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Grado discapacidad</v>
      </c>
      <c r="C903" s="114" t="str" cm="1">
        <f t="array" ref="C903">IFERROR(INDEX('03.Muestra'!$F$8:$F$42,SMALL(IF("Página Web"='03.Muestra'!$D$8:$D$42,ROW('03.Muestra'!$F$8:$F$42)-MIN(ROW('03.Muestra'!$D$8:$D$42))+1,""),ROW()-892)),"")</f>
        <v>https://participa.madrid.org/content/proyecto-orden-se-desarrolla-real-decreto-88822-18-octubre-se-establece-procedimiento-para-0</v>
      </c>
      <c r="D903" s="130" t="s">
        <v>34</v>
      </c>
      <c r="E903" s="107" t="str">
        <f t="shared" si="48"/>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Regula desempeño</v>
      </c>
      <c r="C904" s="114" t="str" cm="1">
        <f t="array" ref="C904">IFERROR(INDEX('03.Muestra'!$F$8:$F$42,SMALL(IF("Página Web"='03.Muestra'!$D$8:$D$42,ROW('03.Muestra'!$F$8:$F$42)-MIN(ROW('03.Muestra'!$D$8:$D$42))+1,""),ROW()-892)),"")</f>
        <v>https://participa.madrid.org/content/proyecto-decreto-regula-desempeno-reconocimiento-los-funcionarios-los-cuerpos-catedraticos</v>
      </c>
      <c r="D904" s="130" t="s">
        <v>34</v>
      </c>
      <c r="E904" s="107" t="str">
        <f t="shared" si="48"/>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Doctorados</v>
      </c>
      <c r="C905" s="114" t="str" cm="1">
        <f t="array" ref="C905">IFERROR(INDEX('03.Muestra'!$F$8:$F$42,SMALL(IF("Página Web"='03.Muestra'!$D$8:$D$42,ROW('03.Muestra'!$F$8:$F$42)-MIN(ROW('03.Muestra'!$D$8:$D$42))+1,""),ROW()-892)),"")</f>
        <v>https://participa.madrid.org/content/proyecto-orden-se-establecen-las-bases-reguladoras-las-ayudas-para-realizacion-doctorados</v>
      </c>
      <c r="D905" s="130" t="s">
        <v>34</v>
      </c>
      <c r="E905" s="107" t="str">
        <f t="shared" si="48"/>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Complemento</v>
      </c>
      <c r="C906" s="114" t="str" cm="1">
        <f t="array" ref="C906">IFERROR(INDEX('03.Muestra'!$F$8:$F$42,SMALL(IF("Página Web"='03.Muestra'!$D$8:$D$42,ROW('03.Muestra'!$F$8:$F$42)-MIN(ROW('03.Muestra'!$D$8:$D$42))+1,""),ROW()-892)),"")</f>
        <v>https://participa.madrid.org/content/proyecto-decreto-se-regula-procedimiento-para-seleccion-renovacion-consolidacion-complemento</v>
      </c>
      <c r="D906" s="130" t="s">
        <v>34</v>
      </c>
      <c r="E906" s="107" t="str">
        <f t="shared" si="48"/>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Concesión plazas</v>
      </c>
      <c r="C907" s="114" t="str" cm="1">
        <f t="array" ref="C907">IFERROR(INDEX('03.Muestra'!$F$8:$F$42,SMALL(IF("Página Web"='03.Muestra'!$D$8:$D$42,ROW('03.Muestra'!$F$8:$F$42)-MIN(ROW('03.Muestra'!$D$8:$D$42))+1,""),ROW()-892)),"")</f>
        <v>https://participa.madrid.org/content/proyecto-orden-consejeria-familia-juventud-politica-social-se-regula-concesion-plazas-los-0</v>
      </c>
      <c r="D907" s="130" t="s">
        <v>34</v>
      </c>
      <c r="E907" s="107" t="str">
        <f t="shared" si="48"/>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Áridos reciclados</v>
      </c>
      <c r="C908" s="114" t="str" cm="1">
        <f t="array" ref="C908">IFERROR(INDEX('03.Muestra'!$F$8:$F$42,SMALL(IF("Página Web"='03.Muestra'!$D$8:$D$42,ROW('03.Muestra'!$F$8:$F$42)-MIN(ROW('03.Muestra'!$D$8:$D$42))+1,""),ROW()-892)),"")</f>
        <v>https://participa.madrid.org/content/proyecto-orden-se-regula-los-requisitos-utilizacion-aridos-reciclados-procedentes</v>
      </c>
      <c r="D908" s="130" t="s">
        <v>34</v>
      </c>
      <c r="E908" s="107" t="str">
        <f t="shared" si="48"/>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c r="E909" s="107" t="str">
        <f t="shared" si="48"/>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ref="D910:D927" si="49">IF(AND(B910&lt;&gt;"",C910&lt;&gt;""),"N/T","")</f>
        <v/>
      </c>
      <c r="E910" s="107" t="str">
        <f t="shared" si="48"/>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9"/>
        <v/>
      </c>
      <c r="E911" s="107" t="str">
        <f t="shared" si="48"/>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9"/>
        <v/>
      </c>
      <c r="E912" s="107" t="str">
        <f t="shared" si="48"/>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9"/>
        <v/>
      </c>
      <c r="E913" s="107" t="str">
        <f t="shared" si="48"/>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9"/>
        <v/>
      </c>
      <c r="E914" s="107" t="str">
        <f t="shared" si="48"/>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9"/>
        <v/>
      </c>
      <c r="E915" s="107" t="str">
        <f t="shared" si="48"/>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9"/>
        <v/>
      </c>
      <c r="E916" s="107" t="str">
        <f t="shared" si="48"/>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9"/>
        <v/>
      </c>
      <c r="E917" s="107" t="str">
        <f t="shared" si="48"/>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9"/>
        <v/>
      </c>
      <c r="E918" s="107" t="str">
        <f t="shared" si="48"/>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9"/>
        <v/>
      </c>
      <c r="E919" s="107" t="str">
        <f t="shared" si="48"/>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9"/>
        <v/>
      </c>
      <c r="E920" s="107" t="str">
        <f t="shared" si="48"/>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9"/>
        <v/>
      </c>
      <c r="E921" s="107" t="str">
        <f t="shared" si="48"/>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9"/>
        <v/>
      </c>
      <c r="E922" s="107" t="str">
        <f t="shared" si="48"/>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9"/>
        <v/>
      </c>
      <c r="E923" s="107" t="str">
        <f t="shared" si="48"/>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9"/>
        <v/>
      </c>
      <c r="E924" s="107" t="str">
        <f t="shared" si="48"/>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9"/>
        <v/>
      </c>
      <c r="E925" s="107" t="str">
        <f t="shared" si="48"/>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9"/>
        <v/>
      </c>
      <c r="E926" s="107" t="str">
        <f t="shared" si="48"/>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9"/>
        <v/>
      </c>
      <c r="E927" s="107" t="str">
        <f t="shared" si="48"/>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Home</v>
      </c>
      <c r="C931" s="114" t="str" cm="1">
        <f t="array" ref="C931">IFERROR(INDEX('03.Muestra'!$F$8:$F$42,SMALL(IF("Página Web"='03.Muestra'!$D$8:$D$42,ROW('03.Muestra'!$F$8:$F$42)-MIN(ROW('03.Muestra'!$D$8:$D$42))+1,""),ROW()-930)),"")</f>
        <v>https://participa.madrid.org/</v>
      </c>
      <c r="D931" s="130" t="s">
        <v>34</v>
      </c>
      <c r="E931" s="107" t="str">
        <f t="shared" ref="E931:E965" si="50">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Grupos parlamentarios</v>
      </c>
      <c r="C932" s="114" t="str" cm="1">
        <f t="array" ref="C932">IFERROR(INDEX('03.Muestra'!$F$8:$F$42,SMALL(IF("Página Web"='03.Muestra'!$D$8:$D$42,ROW('03.Muestra'!$F$8:$F$42)-MIN(ROW('03.Muestra'!$D$8:$D$42))+1,""),ROW()-930)),"")</f>
        <v>https://participa.madrid.org/grupos-parlamentarios</v>
      </c>
      <c r="D932" s="130" t="s">
        <v>34</v>
      </c>
      <c r="E932" s="107" t="str">
        <f t="shared" si="50"/>
        <v/>
      </c>
      <c r="F932" s="120">
        <f ca="1">COUNTIF($D931:INDIRECT("$D" &amp;  SUM(ROW()-1,'03.Muestra'!$D$45)-1),F931)</f>
        <v>0</v>
      </c>
      <c r="G932" s="120">
        <f ca="1">COUNTIF($D931:INDIRECT("$D" &amp;  SUM(ROW()-1,'03.Muestra'!$D$45)-1),G931)</f>
        <v>0</v>
      </c>
      <c r="H932" s="120">
        <f ca="1">COUNTIF($D931:INDIRECT("$D" &amp;  SUM(ROW()-1,'03.Muestra'!$D$45)-1),H931)</f>
        <v>16</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Participación ciudadana</v>
      </c>
      <c r="C933" s="114" t="str" cm="1">
        <f t="array" ref="C933">IFERROR(INDEX('03.Muestra'!$F$8:$F$42,SMALL(IF("Página Web"='03.Muestra'!$D$8:$D$42,ROW('03.Muestra'!$F$8:$F$42)-MIN(ROW('03.Muestra'!$D$8:$D$42))+1,""),ROW()-930)),"")</f>
        <v>https://participa.madrid.org/participacion-ciudadana</v>
      </c>
      <c r="D933" s="130" t="s">
        <v>34</v>
      </c>
      <c r="E933" s="107" t="str">
        <f t="shared" si="50"/>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Condiciones de uso</v>
      </c>
      <c r="C934" s="114" t="str" cm="1">
        <f t="array" ref="C934">IFERROR(INDEX('03.Muestra'!$F$8:$F$42,SMALL(IF("Página Web"='03.Muestra'!$D$8:$D$42,ROW('03.Muestra'!$F$8:$F$42)-MIN(ROW('03.Muestra'!$D$8:$D$42))+1,""),ROW()-930)),"")</f>
        <v>https://participa.madrid.org/condiciones-uso</v>
      </c>
      <c r="D934" s="130" t="s">
        <v>34</v>
      </c>
      <c r="E934" s="107" t="str">
        <f t="shared" si="50"/>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Aviso legal</v>
      </c>
      <c r="C935" s="114" t="str" cm="1">
        <f t="array" ref="C935">IFERROR(INDEX('03.Muestra'!$F$8:$F$42,SMALL(IF("Página Web"='03.Muestra'!$D$8:$D$42,ROW('03.Muestra'!$F$8:$F$42)-MIN(ROW('03.Muestra'!$D$8:$D$42))+1,""),ROW()-930)),"")</f>
        <v>https://participa.madrid.org/aviso-legal-privacidad</v>
      </c>
      <c r="D935" s="130" t="s">
        <v>34</v>
      </c>
      <c r="E935" s="107" t="str">
        <f t="shared" si="50"/>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Acuerdo consejo</v>
      </c>
      <c r="C936" s="114" t="str" cm="1">
        <f t="array" ref="C936">IFERROR(INDEX('03.Muestra'!$F$8:$F$42,SMALL(IF("Página Web"='03.Muestra'!$D$8:$D$42,ROW('03.Muestra'!$F$8:$F$42)-MIN(ROW('03.Muestra'!$D$8:$D$42))+1,""),ROW()-930)),"")</f>
        <v>https://participa.madrid.org/content/proyecto-acuerdo-consejo-gobierno-se-aprueban-las-normas-reguladoras-se-establece</v>
      </c>
      <c r="D936" s="130" t="s">
        <v>34</v>
      </c>
      <c r="E936" s="107" t="str">
        <f t="shared" si="50"/>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Ayudas económicas</v>
      </c>
      <c r="C937" s="114" t="str" cm="1">
        <f t="array" ref="C937">IFERROR(INDEX('03.Muestra'!$F$8:$F$42,SMALL(IF("Página Web"='03.Muestra'!$D$8:$D$42,ROW('03.Muestra'!$F$8:$F$42)-MIN(ROW('03.Muestra'!$D$8:$D$42))+1,""),ROW()-930)),"")</f>
        <v>https://participa.madrid.org/content/proyecto-orden-se-aprueban-bases-reguladoras-concesion-ayudas-economicas-pago-unico-para</v>
      </c>
      <c r="D937" s="130" t="s">
        <v>34</v>
      </c>
      <c r="E937" s="107" t="str">
        <f t="shared" si="50"/>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Ayudas municipios</v>
      </c>
      <c r="C938" s="114" t="str" cm="1">
        <f t="array" ref="C938">IFERROR(INDEX('03.Muestra'!$F$8:$F$42,SMALL(IF("Página Web"='03.Muestra'!$D$8:$D$42,ROW('03.Muestra'!$F$8:$F$42)-MIN(ROW('03.Muestra'!$D$8:$D$42))+1,""),ROW()-930)),"")</f>
        <v>https://participa.madrid.org/content/consulta-publica-sobre-proyecto-se-establecen-las-bases-reguladoras-las-ayudas-municipios</v>
      </c>
      <c r="D938" s="130" t="s">
        <v>34</v>
      </c>
      <c r="E938" s="107" t="str">
        <f t="shared" si="50"/>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Derogación órdenes</v>
      </c>
      <c r="C939" s="114" t="str" cm="1">
        <f t="array" ref="C939">IFERROR(INDEX('03.Muestra'!$F$8:$F$42,SMALL(IF("Página Web"='03.Muestra'!$D$8:$D$42,ROW('03.Muestra'!$F$8:$F$42)-MIN(ROW('03.Muestra'!$D$8:$D$42))+1,""),ROW()-930)),"")</f>
        <v>https://participa.madrid.org/content/proyecto-orden-se-derogan-las-ordenes-5591997-5601997-11022003-10851998-6502004-2222014</v>
      </c>
      <c r="D939" s="130" t="s">
        <v>34</v>
      </c>
      <c r="E939" s="107" t="str">
        <f t="shared" si="50"/>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Artesanía Alimentaria</v>
      </c>
      <c r="C940" s="114" t="str" cm="1">
        <f t="array" ref="C940">IFERROR(INDEX('03.Muestra'!$F$8:$F$42,SMALL(IF("Página Web"='03.Muestra'!$D$8:$D$42,ROW('03.Muestra'!$F$8:$F$42)-MIN(ROW('03.Muestra'!$D$8:$D$42))+1,""),ROW()-930)),"")</f>
        <v>https://participa.madrid.org/content/proyecto-decreto-sobre-ordenacion-regulacion-artesania-alimentaria-los-alimentos-montana</v>
      </c>
      <c r="D940" s="130" t="s">
        <v>34</v>
      </c>
      <c r="E940" s="107" t="str">
        <f t="shared" si="50"/>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Grado discapacidad</v>
      </c>
      <c r="C941" s="114" t="str" cm="1">
        <f t="array" ref="C941">IFERROR(INDEX('03.Muestra'!$F$8:$F$42,SMALL(IF("Página Web"='03.Muestra'!$D$8:$D$42,ROW('03.Muestra'!$F$8:$F$42)-MIN(ROW('03.Muestra'!$D$8:$D$42))+1,""),ROW()-930)),"")</f>
        <v>https://participa.madrid.org/content/proyecto-orden-se-desarrolla-real-decreto-88822-18-octubre-se-establece-procedimiento-para-0</v>
      </c>
      <c r="D941" s="130" t="s">
        <v>34</v>
      </c>
      <c r="E941" s="107" t="str">
        <f t="shared" si="50"/>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Regula desempeño</v>
      </c>
      <c r="C942" s="114" t="str" cm="1">
        <f t="array" ref="C942">IFERROR(INDEX('03.Muestra'!$F$8:$F$42,SMALL(IF("Página Web"='03.Muestra'!$D$8:$D$42,ROW('03.Muestra'!$F$8:$F$42)-MIN(ROW('03.Muestra'!$D$8:$D$42))+1,""),ROW()-930)),"")</f>
        <v>https://participa.madrid.org/content/proyecto-decreto-regula-desempeno-reconocimiento-los-funcionarios-los-cuerpos-catedraticos</v>
      </c>
      <c r="D942" s="130" t="s">
        <v>34</v>
      </c>
      <c r="E942" s="107" t="str">
        <f t="shared" si="50"/>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Doctorados</v>
      </c>
      <c r="C943" s="114" t="str" cm="1">
        <f t="array" ref="C943">IFERROR(INDEX('03.Muestra'!$F$8:$F$42,SMALL(IF("Página Web"='03.Muestra'!$D$8:$D$42,ROW('03.Muestra'!$F$8:$F$42)-MIN(ROW('03.Muestra'!$D$8:$D$42))+1,""),ROW()-930)),"")</f>
        <v>https://participa.madrid.org/content/proyecto-orden-se-establecen-las-bases-reguladoras-las-ayudas-para-realizacion-doctorados</v>
      </c>
      <c r="D943" s="130" t="s">
        <v>34</v>
      </c>
      <c r="E943" s="107" t="str">
        <f t="shared" si="50"/>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Complemento</v>
      </c>
      <c r="C944" s="114" t="str" cm="1">
        <f t="array" ref="C944">IFERROR(INDEX('03.Muestra'!$F$8:$F$42,SMALL(IF("Página Web"='03.Muestra'!$D$8:$D$42,ROW('03.Muestra'!$F$8:$F$42)-MIN(ROW('03.Muestra'!$D$8:$D$42))+1,""),ROW()-930)),"")</f>
        <v>https://participa.madrid.org/content/proyecto-decreto-se-regula-procedimiento-para-seleccion-renovacion-consolidacion-complemento</v>
      </c>
      <c r="D944" s="130" t="s">
        <v>34</v>
      </c>
      <c r="E944" s="107" t="str">
        <f t="shared" si="50"/>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Concesión plazas</v>
      </c>
      <c r="C945" s="114" t="str" cm="1">
        <f t="array" ref="C945">IFERROR(INDEX('03.Muestra'!$F$8:$F$42,SMALL(IF("Página Web"='03.Muestra'!$D$8:$D$42,ROW('03.Muestra'!$F$8:$F$42)-MIN(ROW('03.Muestra'!$D$8:$D$42))+1,""),ROW()-930)),"")</f>
        <v>https://participa.madrid.org/content/proyecto-orden-consejeria-familia-juventud-politica-social-se-regula-concesion-plazas-los-0</v>
      </c>
      <c r="D945" s="130" t="s">
        <v>34</v>
      </c>
      <c r="E945" s="107" t="str">
        <f t="shared" si="50"/>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Áridos reciclados</v>
      </c>
      <c r="C946" s="114" t="str" cm="1">
        <f t="array" ref="C946">IFERROR(INDEX('03.Muestra'!$F$8:$F$42,SMALL(IF("Página Web"='03.Muestra'!$D$8:$D$42,ROW('03.Muestra'!$F$8:$F$42)-MIN(ROW('03.Muestra'!$D$8:$D$42))+1,""),ROW()-930)),"")</f>
        <v>https://participa.madrid.org/content/proyecto-orden-se-regula-los-requisitos-utilizacion-aridos-reciclados-procedentes</v>
      </c>
      <c r="D946" s="130" t="s">
        <v>34</v>
      </c>
      <c r="E946" s="107" t="str">
        <f t="shared" si="50"/>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c r="E947" s="107" t="str">
        <f t="shared" si="50"/>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ref="D948:D965" si="51">IF(AND(B948&lt;&gt;"",C948&lt;&gt;""),"N/T","")</f>
        <v/>
      </c>
      <c r="E948" s="107" t="str">
        <f t="shared" si="50"/>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51"/>
        <v/>
      </c>
      <c r="E949" s="107" t="str">
        <f t="shared" si="50"/>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51"/>
        <v/>
      </c>
      <c r="E950" s="107" t="str">
        <f t="shared" si="50"/>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51"/>
        <v/>
      </c>
      <c r="E951" s="107" t="str">
        <f t="shared" si="50"/>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51"/>
        <v/>
      </c>
      <c r="E952" s="107" t="str">
        <f t="shared" si="50"/>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51"/>
        <v/>
      </c>
      <c r="E953" s="107" t="str">
        <f t="shared" si="50"/>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51"/>
        <v/>
      </c>
      <c r="E954" s="107" t="str">
        <f t="shared" si="50"/>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51"/>
        <v/>
      </c>
      <c r="E955" s="107" t="str">
        <f t="shared" si="50"/>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51"/>
        <v/>
      </c>
      <c r="E956" s="107" t="str">
        <f t="shared" si="50"/>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51"/>
        <v/>
      </c>
      <c r="E957" s="107" t="str">
        <f t="shared" si="50"/>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51"/>
        <v/>
      </c>
      <c r="E958" s="107" t="str">
        <f t="shared" si="50"/>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51"/>
        <v/>
      </c>
      <c r="E959" s="107" t="str">
        <f t="shared" si="50"/>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51"/>
        <v/>
      </c>
      <c r="E960" s="107" t="str">
        <f t="shared" si="50"/>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51"/>
        <v/>
      </c>
      <c r="E961" s="107" t="str">
        <f t="shared" si="50"/>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51"/>
        <v/>
      </c>
      <c r="E962" s="107" t="str">
        <f t="shared" si="50"/>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51"/>
        <v/>
      </c>
      <c r="E963" s="107" t="str">
        <f t="shared" si="50"/>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51"/>
        <v/>
      </c>
      <c r="E964" s="107" t="str">
        <f t="shared" si="50"/>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51"/>
        <v/>
      </c>
      <c r="E965" s="107" t="str">
        <f t="shared" si="50"/>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Home</v>
      </c>
      <c r="C969" s="114" t="str" cm="1">
        <f t="array" ref="C969">IFERROR(INDEX('03.Muestra'!$F$8:$F$42,SMALL(IF("Página Web"='03.Muestra'!$D$8:$D$42,ROW('03.Muestra'!$F$8:$F$42)-MIN(ROW('03.Muestra'!$D$8:$D$42))+1,""),ROW()-968)),"")</f>
        <v>https://participa.madrid.org/</v>
      </c>
      <c r="D969" s="130" t="s">
        <v>34</v>
      </c>
      <c r="E969" s="107" t="str">
        <f t="shared" ref="E969:E1003" si="52">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Grupos parlamentarios</v>
      </c>
      <c r="C970" s="114" t="str" cm="1">
        <f t="array" ref="C970">IFERROR(INDEX('03.Muestra'!$F$8:$F$42,SMALL(IF("Página Web"='03.Muestra'!$D$8:$D$42,ROW('03.Muestra'!$F$8:$F$42)-MIN(ROW('03.Muestra'!$D$8:$D$42))+1,""),ROW()-968)),"")</f>
        <v>https://participa.madrid.org/grupos-parlamentarios</v>
      </c>
      <c r="D970" s="130" t="s">
        <v>34</v>
      </c>
      <c r="E970" s="107" t="str">
        <f t="shared" si="52"/>
        <v/>
      </c>
      <c r="F970" s="120">
        <f ca="1">COUNTIF($D969:INDIRECT("$D" &amp;  SUM(ROW()-1,'03.Muestra'!$D$45)-1),F969)</f>
        <v>0</v>
      </c>
      <c r="G970" s="120">
        <f ca="1">COUNTIF($D969:INDIRECT("$D" &amp;  SUM(ROW()-1,'03.Muestra'!$D$45)-1),G969)</f>
        <v>0</v>
      </c>
      <c r="H970" s="120">
        <f ca="1">COUNTIF($D969:INDIRECT("$D" &amp;  SUM(ROW()-1,'03.Muestra'!$D$45)-1),H969)</f>
        <v>16</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Participación ciudadana</v>
      </c>
      <c r="C971" s="114" t="str" cm="1">
        <f t="array" ref="C971">IFERROR(INDEX('03.Muestra'!$F$8:$F$42,SMALL(IF("Página Web"='03.Muestra'!$D$8:$D$42,ROW('03.Muestra'!$F$8:$F$42)-MIN(ROW('03.Muestra'!$D$8:$D$42))+1,""),ROW()-968)),"")</f>
        <v>https://participa.madrid.org/participacion-ciudadana</v>
      </c>
      <c r="D971" s="130" t="s">
        <v>34</v>
      </c>
      <c r="E971" s="107" t="str">
        <f t="shared" si="52"/>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Condiciones de uso</v>
      </c>
      <c r="C972" s="114" t="str" cm="1">
        <f t="array" ref="C972">IFERROR(INDEX('03.Muestra'!$F$8:$F$42,SMALL(IF("Página Web"='03.Muestra'!$D$8:$D$42,ROW('03.Muestra'!$F$8:$F$42)-MIN(ROW('03.Muestra'!$D$8:$D$42))+1,""),ROW()-968)),"")</f>
        <v>https://participa.madrid.org/condiciones-uso</v>
      </c>
      <c r="D972" s="130" t="s">
        <v>34</v>
      </c>
      <c r="E972" s="107" t="str">
        <f t="shared" si="52"/>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Aviso legal</v>
      </c>
      <c r="C973" s="114" t="str" cm="1">
        <f t="array" ref="C973">IFERROR(INDEX('03.Muestra'!$F$8:$F$42,SMALL(IF("Página Web"='03.Muestra'!$D$8:$D$42,ROW('03.Muestra'!$F$8:$F$42)-MIN(ROW('03.Muestra'!$D$8:$D$42))+1,""),ROW()-968)),"")</f>
        <v>https://participa.madrid.org/aviso-legal-privacidad</v>
      </c>
      <c r="D973" s="130" t="s">
        <v>34</v>
      </c>
      <c r="E973" s="107" t="str">
        <f t="shared" si="52"/>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Acuerdo consejo</v>
      </c>
      <c r="C974" s="114" t="str" cm="1">
        <f t="array" ref="C974">IFERROR(INDEX('03.Muestra'!$F$8:$F$42,SMALL(IF("Página Web"='03.Muestra'!$D$8:$D$42,ROW('03.Muestra'!$F$8:$F$42)-MIN(ROW('03.Muestra'!$D$8:$D$42))+1,""),ROW()-968)),"")</f>
        <v>https://participa.madrid.org/content/proyecto-acuerdo-consejo-gobierno-se-aprueban-las-normas-reguladoras-se-establece</v>
      </c>
      <c r="D974" s="130" t="s">
        <v>34</v>
      </c>
      <c r="E974" s="107" t="str">
        <f t="shared" si="52"/>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Ayudas económicas</v>
      </c>
      <c r="C975" s="114" t="str" cm="1">
        <f t="array" ref="C975">IFERROR(INDEX('03.Muestra'!$F$8:$F$42,SMALL(IF("Página Web"='03.Muestra'!$D$8:$D$42,ROW('03.Muestra'!$F$8:$F$42)-MIN(ROW('03.Muestra'!$D$8:$D$42))+1,""),ROW()-968)),"")</f>
        <v>https://participa.madrid.org/content/proyecto-orden-se-aprueban-bases-reguladoras-concesion-ayudas-economicas-pago-unico-para</v>
      </c>
      <c r="D975" s="130" t="s">
        <v>34</v>
      </c>
      <c r="E975" s="107" t="str">
        <f t="shared" si="52"/>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Ayudas municipios</v>
      </c>
      <c r="C976" s="114" t="str" cm="1">
        <f t="array" ref="C976">IFERROR(INDEX('03.Muestra'!$F$8:$F$42,SMALL(IF("Página Web"='03.Muestra'!$D$8:$D$42,ROW('03.Muestra'!$F$8:$F$42)-MIN(ROW('03.Muestra'!$D$8:$D$42))+1,""),ROW()-968)),"")</f>
        <v>https://participa.madrid.org/content/consulta-publica-sobre-proyecto-se-establecen-las-bases-reguladoras-las-ayudas-municipios</v>
      </c>
      <c r="D976" s="130" t="s">
        <v>34</v>
      </c>
      <c r="E976" s="107" t="str">
        <f t="shared" si="52"/>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Derogación órdenes</v>
      </c>
      <c r="C977" s="114" t="str" cm="1">
        <f t="array" ref="C977">IFERROR(INDEX('03.Muestra'!$F$8:$F$42,SMALL(IF("Página Web"='03.Muestra'!$D$8:$D$42,ROW('03.Muestra'!$F$8:$F$42)-MIN(ROW('03.Muestra'!$D$8:$D$42))+1,""),ROW()-968)),"")</f>
        <v>https://participa.madrid.org/content/proyecto-orden-se-derogan-las-ordenes-5591997-5601997-11022003-10851998-6502004-2222014</v>
      </c>
      <c r="D977" s="130" t="s">
        <v>34</v>
      </c>
      <c r="E977" s="107" t="str">
        <f t="shared" si="52"/>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Artesanía Alimentaria</v>
      </c>
      <c r="C978" s="114" t="str" cm="1">
        <f t="array" ref="C978">IFERROR(INDEX('03.Muestra'!$F$8:$F$42,SMALL(IF("Página Web"='03.Muestra'!$D$8:$D$42,ROW('03.Muestra'!$F$8:$F$42)-MIN(ROW('03.Muestra'!$D$8:$D$42))+1,""),ROW()-968)),"")</f>
        <v>https://participa.madrid.org/content/proyecto-decreto-sobre-ordenacion-regulacion-artesania-alimentaria-los-alimentos-montana</v>
      </c>
      <c r="D978" s="130" t="s">
        <v>34</v>
      </c>
      <c r="E978" s="107" t="str">
        <f t="shared" si="52"/>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Grado discapacidad</v>
      </c>
      <c r="C979" s="114" t="str" cm="1">
        <f t="array" ref="C979">IFERROR(INDEX('03.Muestra'!$F$8:$F$42,SMALL(IF("Página Web"='03.Muestra'!$D$8:$D$42,ROW('03.Muestra'!$F$8:$F$42)-MIN(ROW('03.Muestra'!$D$8:$D$42))+1,""),ROW()-968)),"")</f>
        <v>https://participa.madrid.org/content/proyecto-orden-se-desarrolla-real-decreto-88822-18-octubre-se-establece-procedimiento-para-0</v>
      </c>
      <c r="D979" s="130" t="s">
        <v>34</v>
      </c>
      <c r="E979" s="107" t="str">
        <f t="shared" si="52"/>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Regula desempeño</v>
      </c>
      <c r="C980" s="114" t="str" cm="1">
        <f t="array" ref="C980">IFERROR(INDEX('03.Muestra'!$F$8:$F$42,SMALL(IF("Página Web"='03.Muestra'!$D$8:$D$42,ROW('03.Muestra'!$F$8:$F$42)-MIN(ROW('03.Muestra'!$D$8:$D$42))+1,""),ROW()-968)),"")</f>
        <v>https://participa.madrid.org/content/proyecto-decreto-regula-desempeno-reconocimiento-los-funcionarios-los-cuerpos-catedraticos</v>
      </c>
      <c r="D980" s="130" t="s">
        <v>34</v>
      </c>
      <c r="E980" s="107" t="str">
        <f t="shared" si="52"/>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Doctorados</v>
      </c>
      <c r="C981" s="114" t="str" cm="1">
        <f t="array" ref="C981">IFERROR(INDEX('03.Muestra'!$F$8:$F$42,SMALL(IF("Página Web"='03.Muestra'!$D$8:$D$42,ROW('03.Muestra'!$F$8:$F$42)-MIN(ROW('03.Muestra'!$D$8:$D$42))+1,""),ROW()-968)),"")</f>
        <v>https://participa.madrid.org/content/proyecto-orden-se-establecen-las-bases-reguladoras-las-ayudas-para-realizacion-doctorados</v>
      </c>
      <c r="D981" s="130" t="s">
        <v>34</v>
      </c>
      <c r="E981" s="107" t="str">
        <f t="shared" si="52"/>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Complemento</v>
      </c>
      <c r="C982" s="114" t="str" cm="1">
        <f t="array" ref="C982">IFERROR(INDEX('03.Muestra'!$F$8:$F$42,SMALL(IF("Página Web"='03.Muestra'!$D$8:$D$42,ROW('03.Muestra'!$F$8:$F$42)-MIN(ROW('03.Muestra'!$D$8:$D$42))+1,""),ROW()-968)),"")</f>
        <v>https://participa.madrid.org/content/proyecto-decreto-se-regula-procedimiento-para-seleccion-renovacion-consolidacion-complemento</v>
      </c>
      <c r="D982" s="130" t="s">
        <v>34</v>
      </c>
      <c r="E982" s="107" t="str">
        <f t="shared" si="52"/>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Concesión plazas</v>
      </c>
      <c r="C983" s="114" t="str" cm="1">
        <f t="array" ref="C983">IFERROR(INDEX('03.Muestra'!$F$8:$F$42,SMALL(IF("Página Web"='03.Muestra'!$D$8:$D$42,ROW('03.Muestra'!$F$8:$F$42)-MIN(ROW('03.Muestra'!$D$8:$D$42))+1,""),ROW()-968)),"")</f>
        <v>https://participa.madrid.org/content/proyecto-orden-consejeria-familia-juventud-politica-social-se-regula-concesion-plazas-los-0</v>
      </c>
      <c r="D983" s="130" t="s">
        <v>34</v>
      </c>
      <c r="E983" s="107" t="str">
        <f t="shared" si="52"/>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Áridos reciclados</v>
      </c>
      <c r="C984" s="114" t="str" cm="1">
        <f t="array" ref="C984">IFERROR(INDEX('03.Muestra'!$F$8:$F$42,SMALL(IF("Página Web"='03.Muestra'!$D$8:$D$42,ROW('03.Muestra'!$F$8:$F$42)-MIN(ROW('03.Muestra'!$D$8:$D$42))+1,""),ROW()-968)),"")</f>
        <v>https://participa.madrid.org/content/proyecto-orden-se-regula-los-requisitos-utilizacion-aridos-reciclados-procedentes</v>
      </c>
      <c r="D984" s="130" t="s">
        <v>34</v>
      </c>
      <c r="E984" s="107" t="str">
        <f t="shared" si="52"/>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c r="E985" s="107" t="str">
        <f t="shared" si="52"/>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ref="D986:D1003" si="53">IF(AND(B986&lt;&gt;"",C986&lt;&gt;""),"N/T","")</f>
        <v/>
      </c>
      <c r="E986" s="107" t="str">
        <f t="shared" si="52"/>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3"/>
        <v/>
      </c>
      <c r="E987" s="107" t="str">
        <f t="shared" si="52"/>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3"/>
        <v/>
      </c>
      <c r="E988" s="107" t="str">
        <f t="shared" si="52"/>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3"/>
        <v/>
      </c>
      <c r="E989" s="107" t="str">
        <f t="shared" si="52"/>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3"/>
        <v/>
      </c>
      <c r="E990" s="107" t="str">
        <f t="shared" si="52"/>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3"/>
        <v/>
      </c>
      <c r="E991" s="107" t="str">
        <f t="shared" si="52"/>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3"/>
        <v/>
      </c>
      <c r="E992" s="107" t="str">
        <f t="shared" si="52"/>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3"/>
        <v/>
      </c>
      <c r="E993" s="107" t="str">
        <f t="shared" si="52"/>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3"/>
        <v/>
      </c>
      <c r="E994" s="107" t="str">
        <f t="shared" si="52"/>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3"/>
        <v/>
      </c>
      <c r="E995" s="107" t="str">
        <f t="shared" si="52"/>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3"/>
        <v/>
      </c>
      <c r="E996" s="107" t="str">
        <f t="shared" si="52"/>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3"/>
        <v/>
      </c>
      <c r="E997" s="107" t="str">
        <f t="shared" si="52"/>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3"/>
        <v/>
      </c>
      <c r="E998" s="107" t="str">
        <f t="shared" si="52"/>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3"/>
        <v/>
      </c>
      <c r="E999" s="107" t="str">
        <f t="shared" si="52"/>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3"/>
        <v/>
      </c>
      <c r="E1000" s="107" t="str">
        <f t="shared" si="52"/>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3"/>
        <v/>
      </c>
      <c r="E1001" s="107" t="str">
        <f t="shared" si="52"/>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3"/>
        <v/>
      </c>
      <c r="E1002" s="107" t="str">
        <f t="shared" si="52"/>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3"/>
        <v/>
      </c>
      <c r="E1003" s="107" t="str">
        <f t="shared" si="52"/>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Home</v>
      </c>
      <c r="C1007" s="114" t="str" cm="1">
        <f t="array" ref="C1007">IFERROR(INDEX('03.Muestra'!$F$8:$F$42,SMALL(IF("Página Web"='03.Muestra'!$D$8:$D$42,ROW('03.Muestra'!$F$8:$F$42)-MIN(ROW('03.Muestra'!$D$8:$D$42))+1,""),ROW()-1006)),"")</f>
        <v>https://participa.madrid.org/</v>
      </c>
      <c r="D1007" s="130" t="s">
        <v>25</v>
      </c>
      <c r="E1007" s="107" t="str">
        <f t="shared" ref="E1007:E1041" si="54">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Grupos parlamentarios</v>
      </c>
      <c r="C1008" s="114" t="str" cm="1">
        <f t="array" ref="C1008">IFERROR(INDEX('03.Muestra'!$F$8:$F$42,SMALL(IF("Página Web"='03.Muestra'!$D$8:$D$42,ROW('03.Muestra'!$F$8:$F$42)-MIN(ROW('03.Muestra'!$D$8:$D$42))+1,""),ROW()-1006)),"")</f>
        <v>https://participa.madrid.org/grupos-parlamentarios</v>
      </c>
      <c r="D1008" s="130" t="s">
        <v>25</v>
      </c>
      <c r="E1008" s="107" t="str">
        <f t="shared" si="54"/>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16</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Participación ciudadana</v>
      </c>
      <c r="C1009" s="114" t="str" cm="1">
        <f t="array" ref="C1009">IFERROR(INDEX('03.Muestra'!$F$8:$F$42,SMALL(IF("Página Web"='03.Muestra'!$D$8:$D$42,ROW('03.Muestra'!$F$8:$F$42)-MIN(ROW('03.Muestra'!$D$8:$D$42))+1,""),ROW()-1006)),"")</f>
        <v>https://participa.madrid.org/participacion-ciudadana</v>
      </c>
      <c r="D1009" s="130" t="s">
        <v>25</v>
      </c>
      <c r="E1009" s="107" t="str">
        <f t="shared" si="54"/>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Condiciones de uso</v>
      </c>
      <c r="C1010" s="114" t="str" cm="1">
        <f t="array" ref="C1010">IFERROR(INDEX('03.Muestra'!$F$8:$F$42,SMALL(IF("Página Web"='03.Muestra'!$D$8:$D$42,ROW('03.Muestra'!$F$8:$F$42)-MIN(ROW('03.Muestra'!$D$8:$D$42))+1,""),ROW()-1006)),"")</f>
        <v>https://participa.madrid.org/condiciones-uso</v>
      </c>
      <c r="D1010" s="130" t="s">
        <v>25</v>
      </c>
      <c r="E1010" s="107" t="str">
        <f t="shared" si="54"/>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Aviso legal</v>
      </c>
      <c r="C1011" s="114" t="str" cm="1">
        <f t="array" ref="C1011">IFERROR(INDEX('03.Muestra'!$F$8:$F$42,SMALL(IF("Página Web"='03.Muestra'!$D$8:$D$42,ROW('03.Muestra'!$F$8:$F$42)-MIN(ROW('03.Muestra'!$D$8:$D$42))+1,""),ROW()-1006)),"")</f>
        <v>https://participa.madrid.org/aviso-legal-privacidad</v>
      </c>
      <c r="D1011" s="130" t="s">
        <v>25</v>
      </c>
      <c r="E1011" s="107" t="str">
        <f t="shared" si="54"/>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Acuerdo consejo</v>
      </c>
      <c r="C1012" s="114" t="str" cm="1">
        <f t="array" ref="C1012">IFERROR(INDEX('03.Muestra'!$F$8:$F$42,SMALL(IF("Página Web"='03.Muestra'!$D$8:$D$42,ROW('03.Muestra'!$F$8:$F$42)-MIN(ROW('03.Muestra'!$D$8:$D$42))+1,""),ROW()-1006)),"")</f>
        <v>https://participa.madrid.org/content/proyecto-acuerdo-consejo-gobierno-se-aprueban-las-normas-reguladoras-se-establece</v>
      </c>
      <c r="D1012" s="130" t="s">
        <v>25</v>
      </c>
      <c r="E1012" s="107" t="str">
        <f t="shared" si="54"/>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Ayudas económicas</v>
      </c>
      <c r="C1013" s="114" t="str" cm="1">
        <f t="array" ref="C1013">IFERROR(INDEX('03.Muestra'!$F$8:$F$42,SMALL(IF("Página Web"='03.Muestra'!$D$8:$D$42,ROW('03.Muestra'!$F$8:$F$42)-MIN(ROW('03.Muestra'!$D$8:$D$42))+1,""),ROW()-1006)),"")</f>
        <v>https://participa.madrid.org/content/proyecto-orden-se-aprueban-bases-reguladoras-concesion-ayudas-economicas-pago-unico-para</v>
      </c>
      <c r="D1013" s="130" t="s">
        <v>25</v>
      </c>
      <c r="E1013" s="107" t="str">
        <f t="shared" si="54"/>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Ayudas municipios</v>
      </c>
      <c r="C1014" s="114" t="str" cm="1">
        <f t="array" ref="C1014">IFERROR(INDEX('03.Muestra'!$F$8:$F$42,SMALL(IF("Página Web"='03.Muestra'!$D$8:$D$42,ROW('03.Muestra'!$F$8:$F$42)-MIN(ROW('03.Muestra'!$D$8:$D$42))+1,""),ROW()-1006)),"")</f>
        <v>https://participa.madrid.org/content/consulta-publica-sobre-proyecto-se-establecen-las-bases-reguladoras-las-ayudas-municipios</v>
      </c>
      <c r="D1014" s="130" t="s">
        <v>25</v>
      </c>
      <c r="E1014" s="107" t="str">
        <f t="shared" si="54"/>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Derogación órdenes</v>
      </c>
      <c r="C1015" s="114" t="str" cm="1">
        <f t="array" ref="C1015">IFERROR(INDEX('03.Muestra'!$F$8:$F$42,SMALL(IF("Página Web"='03.Muestra'!$D$8:$D$42,ROW('03.Muestra'!$F$8:$F$42)-MIN(ROW('03.Muestra'!$D$8:$D$42))+1,""),ROW()-1006)),"")</f>
        <v>https://participa.madrid.org/content/proyecto-orden-se-derogan-las-ordenes-5591997-5601997-11022003-10851998-6502004-2222014</v>
      </c>
      <c r="D1015" s="130" t="s">
        <v>25</v>
      </c>
      <c r="E1015" s="107" t="str">
        <f t="shared" si="54"/>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Artesanía Alimentaria</v>
      </c>
      <c r="C1016" s="114" t="str" cm="1">
        <f t="array" ref="C1016">IFERROR(INDEX('03.Muestra'!$F$8:$F$42,SMALL(IF("Página Web"='03.Muestra'!$D$8:$D$42,ROW('03.Muestra'!$F$8:$F$42)-MIN(ROW('03.Muestra'!$D$8:$D$42))+1,""),ROW()-1006)),"")</f>
        <v>https://participa.madrid.org/content/proyecto-decreto-sobre-ordenacion-regulacion-artesania-alimentaria-los-alimentos-montana</v>
      </c>
      <c r="D1016" s="130" t="s">
        <v>25</v>
      </c>
      <c r="E1016" s="107" t="str">
        <f t="shared" si="54"/>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Grado discapacidad</v>
      </c>
      <c r="C1017" s="114" t="str" cm="1">
        <f t="array" ref="C1017">IFERROR(INDEX('03.Muestra'!$F$8:$F$42,SMALL(IF("Página Web"='03.Muestra'!$D$8:$D$42,ROW('03.Muestra'!$F$8:$F$42)-MIN(ROW('03.Muestra'!$D$8:$D$42))+1,""),ROW()-1006)),"")</f>
        <v>https://participa.madrid.org/content/proyecto-orden-se-desarrolla-real-decreto-88822-18-octubre-se-establece-procedimiento-para-0</v>
      </c>
      <c r="D1017" s="130" t="s">
        <v>25</v>
      </c>
      <c r="E1017" s="107" t="str">
        <f t="shared" si="54"/>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Regula desempeño</v>
      </c>
      <c r="C1018" s="114" t="str" cm="1">
        <f t="array" ref="C1018">IFERROR(INDEX('03.Muestra'!$F$8:$F$42,SMALL(IF("Página Web"='03.Muestra'!$D$8:$D$42,ROW('03.Muestra'!$F$8:$F$42)-MIN(ROW('03.Muestra'!$D$8:$D$42))+1,""),ROW()-1006)),"")</f>
        <v>https://participa.madrid.org/content/proyecto-decreto-regula-desempeno-reconocimiento-los-funcionarios-los-cuerpos-catedraticos</v>
      </c>
      <c r="D1018" s="130" t="s">
        <v>25</v>
      </c>
      <c r="E1018" s="107" t="str">
        <f t="shared" si="54"/>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Doctorados</v>
      </c>
      <c r="C1019" s="114" t="str" cm="1">
        <f t="array" ref="C1019">IFERROR(INDEX('03.Muestra'!$F$8:$F$42,SMALL(IF("Página Web"='03.Muestra'!$D$8:$D$42,ROW('03.Muestra'!$F$8:$F$42)-MIN(ROW('03.Muestra'!$D$8:$D$42))+1,""),ROW()-1006)),"")</f>
        <v>https://participa.madrid.org/content/proyecto-orden-se-establecen-las-bases-reguladoras-las-ayudas-para-realizacion-doctorados</v>
      </c>
      <c r="D1019" s="130" t="s">
        <v>25</v>
      </c>
      <c r="E1019" s="107" t="str">
        <f t="shared" si="54"/>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Complemento</v>
      </c>
      <c r="C1020" s="114" t="str" cm="1">
        <f t="array" ref="C1020">IFERROR(INDEX('03.Muestra'!$F$8:$F$42,SMALL(IF("Página Web"='03.Muestra'!$D$8:$D$42,ROW('03.Muestra'!$F$8:$F$42)-MIN(ROW('03.Muestra'!$D$8:$D$42))+1,""),ROW()-1006)),"")</f>
        <v>https://participa.madrid.org/content/proyecto-decreto-se-regula-procedimiento-para-seleccion-renovacion-consolidacion-complemento</v>
      </c>
      <c r="D1020" s="130" t="s">
        <v>25</v>
      </c>
      <c r="E1020" s="107" t="str">
        <f t="shared" si="54"/>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Concesión plazas</v>
      </c>
      <c r="C1021" s="114" t="str" cm="1">
        <f t="array" ref="C1021">IFERROR(INDEX('03.Muestra'!$F$8:$F$42,SMALL(IF("Página Web"='03.Muestra'!$D$8:$D$42,ROW('03.Muestra'!$F$8:$F$42)-MIN(ROW('03.Muestra'!$D$8:$D$42))+1,""),ROW()-1006)),"")</f>
        <v>https://participa.madrid.org/content/proyecto-orden-consejeria-familia-juventud-politica-social-se-regula-concesion-plazas-los-0</v>
      </c>
      <c r="D1021" s="130" t="s">
        <v>25</v>
      </c>
      <c r="E1021" s="107" t="str">
        <f t="shared" si="54"/>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Áridos reciclados</v>
      </c>
      <c r="C1022" s="114" t="str" cm="1">
        <f t="array" ref="C1022">IFERROR(INDEX('03.Muestra'!$F$8:$F$42,SMALL(IF("Página Web"='03.Muestra'!$D$8:$D$42,ROW('03.Muestra'!$F$8:$F$42)-MIN(ROW('03.Muestra'!$D$8:$D$42))+1,""),ROW()-1006)),"")</f>
        <v>https://participa.madrid.org/content/proyecto-orden-se-regula-los-requisitos-utilizacion-aridos-reciclados-procedentes</v>
      </c>
      <c r="D1022" s="130" t="s">
        <v>25</v>
      </c>
      <c r="E1022" s="107" t="str">
        <f t="shared" si="54"/>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c r="E1023" s="107" t="str">
        <f t="shared" si="54"/>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ref="D1024:D1041" si="55">IF(AND(B1024&lt;&gt;"",C1024&lt;&gt;""),"N/T","")</f>
        <v/>
      </c>
      <c r="E1024" s="107" t="str">
        <f t="shared" si="54"/>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5"/>
        <v/>
      </c>
      <c r="E1025" s="107" t="str">
        <f t="shared" si="54"/>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5"/>
        <v/>
      </c>
      <c r="E1026" s="107" t="str">
        <f t="shared" si="54"/>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5"/>
        <v/>
      </c>
      <c r="E1027" s="107" t="str">
        <f t="shared" si="54"/>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5"/>
        <v/>
      </c>
      <c r="E1028" s="107" t="str">
        <f t="shared" si="54"/>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5"/>
        <v/>
      </c>
      <c r="E1029" s="107" t="str">
        <f t="shared" si="54"/>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5"/>
        <v/>
      </c>
      <c r="E1030" s="107" t="str">
        <f t="shared" si="54"/>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5"/>
        <v/>
      </c>
      <c r="E1031" s="107" t="str">
        <f t="shared" si="54"/>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5"/>
        <v/>
      </c>
      <c r="E1032" s="107" t="str">
        <f t="shared" si="54"/>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5"/>
        <v/>
      </c>
      <c r="E1033" s="107" t="str">
        <f t="shared" si="54"/>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5"/>
        <v/>
      </c>
      <c r="E1034" s="107" t="str">
        <f t="shared" si="54"/>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5"/>
        <v/>
      </c>
      <c r="E1035" s="107" t="str">
        <f t="shared" si="54"/>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5"/>
        <v/>
      </c>
      <c r="E1036" s="107" t="str">
        <f t="shared" si="54"/>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5"/>
        <v/>
      </c>
      <c r="E1037" s="107" t="str">
        <f t="shared" si="54"/>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5"/>
        <v/>
      </c>
      <c r="E1038" s="107" t="str">
        <f t="shared" si="54"/>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5"/>
        <v/>
      </c>
      <c r="E1039" s="107" t="str">
        <f t="shared" si="54"/>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5"/>
        <v/>
      </c>
      <c r="E1040" s="107" t="str">
        <f t="shared" si="54"/>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5"/>
        <v/>
      </c>
      <c r="E1041" s="107" t="str">
        <f t="shared" si="54"/>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Home</v>
      </c>
      <c r="C1045" s="114" t="str" cm="1">
        <f t="array" ref="C1045">IFERROR(INDEX('03.Muestra'!$F$8:$F$42,SMALL(IF("Página Web"='03.Muestra'!$D$8:$D$42,ROW('03.Muestra'!$F$8:$F$42)-MIN(ROW('03.Muestra'!$D$8:$D$42))+1,""),ROW()-1044)),"")</f>
        <v>https://participa.madrid.org/</v>
      </c>
      <c r="D1045" s="130" t="s">
        <v>25</v>
      </c>
      <c r="E1045" s="107" t="str">
        <f t="shared" ref="E1045:E1079" si="56">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Grupos parlamentarios</v>
      </c>
      <c r="C1046" s="114" t="str" cm="1">
        <f t="array" ref="C1046">IFERROR(INDEX('03.Muestra'!$F$8:$F$42,SMALL(IF("Página Web"='03.Muestra'!$D$8:$D$42,ROW('03.Muestra'!$F$8:$F$42)-MIN(ROW('03.Muestra'!$D$8:$D$42))+1,""),ROW()-1044)),"")</f>
        <v>https://participa.madrid.org/grupos-parlamentarios</v>
      </c>
      <c r="D1046" s="130" t="s">
        <v>25</v>
      </c>
      <c r="E1046" s="107" t="str">
        <f t="shared" si="56"/>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16</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Participación ciudadana</v>
      </c>
      <c r="C1047" s="114" t="str" cm="1">
        <f t="array" ref="C1047">IFERROR(INDEX('03.Muestra'!$F$8:$F$42,SMALL(IF("Página Web"='03.Muestra'!$D$8:$D$42,ROW('03.Muestra'!$F$8:$F$42)-MIN(ROW('03.Muestra'!$D$8:$D$42))+1,""),ROW()-1044)),"")</f>
        <v>https://participa.madrid.org/participacion-ciudadana</v>
      </c>
      <c r="D1047" s="130" t="s">
        <v>25</v>
      </c>
      <c r="E1047" s="107" t="str">
        <f t="shared" si="56"/>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Condiciones de uso</v>
      </c>
      <c r="C1048" s="114" t="str" cm="1">
        <f t="array" ref="C1048">IFERROR(INDEX('03.Muestra'!$F$8:$F$42,SMALL(IF("Página Web"='03.Muestra'!$D$8:$D$42,ROW('03.Muestra'!$F$8:$F$42)-MIN(ROW('03.Muestra'!$D$8:$D$42))+1,""),ROW()-1044)),"")</f>
        <v>https://participa.madrid.org/condiciones-uso</v>
      </c>
      <c r="D1048" s="130" t="s">
        <v>25</v>
      </c>
      <c r="E1048" s="107" t="str">
        <f t="shared" si="56"/>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Aviso legal</v>
      </c>
      <c r="C1049" s="114" t="str" cm="1">
        <f t="array" ref="C1049">IFERROR(INDEX('03.Muestra'!$F$8:$F$42,SMALL(IF("Página Web"='03.Muestra'!$D$8:$D$42,ROW('03.Muestra'!$F$8:$F$42)-MIN(ROW('03.Muestra'!$D$8:$D$42))+1,""),ROW()-1044)),"")</f>
        <v>https://participa.madrid.org/aviso-legal-privacidad</v>
      </c>
      <c r="D1049" s="130" t="s">
        <v>25</v>
      </c>
      <c r="E1049" s="107" t="str">
        <f t="shared" si="56"/>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Acuerdo consejo</v>
      </c>
      <c r="C1050" s="114" t="str" cm="1">
        <f t="array" ref="C1050">IFERROR(INDEX('03.Muestra'!$F$8:$F$42,SMALL(IF("Página Web"='03.Muestra'!$D$8:$D$42,ROW('03.Muestra'!$F$8:$F$42)-MIN(ROW('03.Muestra'!$D$8:$D$42))+1,""),ROW()-1044)),"")</f>
        <v>https://participa.madrid.org/content/proyecto-acuerdo-consejo-gobierno-se-aprueban-las-normas-reguladoras-se-establece</v>
      </c>
      <c r="D1050" s="130" t="s">
        <v>25</v>
      </c>
      <c r="E1050" s="107" t="str">
        <f t="shared" si="56"/>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Ayudas económicas</v>
      </c>
      <c r="C1051" s="114" t="str" cm="1">
        <f t="array" ref="C1051">IFERROR(INDEX('03.Muestra'!$F$8:$F$42,SMALL(IF("Página Web"='03.Muestra'!$D$8:$D$42,ROW('03.Muestra'!$F$8:$F$42)-MIN(ROW('03.Muestra'!$D$8:$D$42))+1,""),ROW()-1044)),"")</f>
        <v>https://participa.madrid.org/content/proyecto-orden-se-aprueban-bases-reguladoras-concesion-ayudas-economicas-pago-unico-para</v>
      </c>
      <c r="D1051" s="130" t="s">
        <v>25</v>
      </c>
      <c r="E1051" s="107" t="str">
        <f t="shared" si="56"/>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Ayudas municipios</v>
      </c>
      <c r="C1052" s="114" t="str" cm="1">
        <f t="array" ref="C1052">IFERROR(INDEX('03.Muestra'!$F$8:$F$42,SMALL(IF("Página Web"='03.Muestra'!$D$8:$D$42,ROW('03.Muestra'!$F$8:$F$42)-MIN(ROW('03.Muestra'!$D$8:$D$42))+1,""),ROW()-1044)),"")</f>
        <v>https://participa.madrid.org/content/consulta-publica-sobre-proyecto-se-establecen-las-bases-reguladoras-las-ayudas-municipios</v>
      </c>
      <c r="D1052" s="130" t="s">
        <v>25</v>
      </c>
      <c r="E1052" s="107" t="str">
        <f t="shared" si="56"/>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Derogación órdenes</v>
      </c>
      <c r="C1053" s="114" t="str" cm="1">
        <f t="array" ref="C1053">IFERROR(INDEX('03.Muestra'!$F$8:$F$42,SMALL(IF("Página Web"='03.Muestra'!$D$8:$D$42,ROW('03.Muestra'!$F$8:$F$42)-MIN(ROW('03.Muestra'!$D$8:$D$42))+1,""),ROW()-1044)),"")</f>
        <v>https://participa.madrid.org/content/proyecto-orden-se-derogan-las-ordenes-5591997-5601997-11022003-10851998-6502004-2222014</v>
      </c>
      <c r="D1053" s="130" t="s">
        <v>25</v>
      </c>
      <c r="E1053" s="107" t="str">
        <f t="shared" si="56"/>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Artesanía Alimentaria</v>
      </c>
      <c r="C1054" s="114" t="str" cm="1">
        <f t="array" ref="C1054">IFERROR(INDEX('03.Muestra'!$F$8:$F$42,SMALL(IF("Página Web"='03.Muestra'!$D$8:$D$42,ROW('03.Muestra'!$F$8:$F$42)-MIN(ROW('03.Muestra'!$D$8:$D$42))+1,""),ROW()-1044)),"")</f>
        <v>https://participa.madrid.org/content/proyecto-decreto-sobre-ordenacion-regulacion-artesania-alimentaria-los-alimentos-montana</v>
      </c>
      <c r="D1054" s="130" t="s">
        <v>25</v>
      </c>
      <c r="E1054" s="107" t="str">
        <f t="shared" si="56"/>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Grado discapacidad</v>
      </c>
      <c r="C1055" s="114" t="str" cm="1">
        <f t="array" ref="C1055">IFERROR(INDEX('03.Muestra'!$F$8:$F$42,SMALL(IF("Página Web"='03.Muestra'!$D$8:$D$42,ROW('03.Muestra'!$F$8:$F$42)-MIN(ROW('03.Muestra'!$D$8:$D$42))+1,""),ROW()-1044)),"")</f>
        <v>https://participa.madrid.org/content/proyecto-orden-se-desarrolla-real-decreto-88822-18-octubre-se-establece-procedimiento-para-0</v>
      </c>
      <c r="D1055" s="130" t="s">
        <v>25</v>
      </c>
      <c r="E1055" s="107" t="str">
        <f t="shared" si="56"/>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Regula desempeño</v>
      </c>
      <c r="C1056" s="114" t="str" cm="1">
        <f t="array" ref="C1056">IFERROR(INDEX('03.Muestra'!$F$8:$F$42,SMALL(IF("Página Web"='03.Muestra'!$D$8:$D$42,ROW('03.Muestra'!$F$8:$F$42)-MIN(ROW('03.Muestra'!$D$8:$D$42))+1,""),ROW()-1044)),"")</f>
        <v>https://participa.madrid.org/content/proyecto-decreto-regula-desempeno-reconocimiento-los-funcionarios-los-cuerpos-catedraticos</v>
      </c>
      <c r="D1056" s="130" t="s">
        <v>25</v>
      </c>
      <c r="E1056" s="107" t="str">
        <f t="shared" si="56"/>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Doctorados</v>
      </c>
      <c r="C1057" s="114" t="str" cm="1">
        <f t="array" ref="C1057">IFERROR(INDEX('03.Muestra'!$F$8:$F$42,SMALL(IF("Página Web"='03.Muestra'!$D$8:$D$42,ROW('03.Muestra'!$F$8:$F$42)-MIN(ROW('03.Muestra'!$D$8:$D$42))+1,""),ROW()-1044)),"")</f>
        <v>https://participa.madrid.org/content/proyecto-orden-se-establecen-las-bases-reguladoras-las-ayudas-para-realizacion-doctorados</v>
      </c>
      <c r="D1057" s="130" t="s">
        <v>25</v>
      </c>
      <c r="E1057" s="107" t="str">
        <f t="shared" si="56"/>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Complemento</v>
      </c>
      <c r="C1058" s="114" t="str" cm="1">
        <f t="array" ref="C1058">IFERROR(INDEX('03.Muestra'!$F$8:$F$42,SMALL(IF("Página Web"='03.Muestra'!$D$8:$D$42,ROW('03.Muestra'!$F$8:$F$42)-MIN(ROW('03.Muestra'!$D$8:$D$42))+1,""),ROW()-1044)),"")</f>
        <v>https://participa.madrid.org/content/proyecto-decreto-se-regula-procedimiento-para-seleccion-renovacion-consolidacion-complemento</v>
      </c>
      <c r="D1058" s="130" t="s">
        <v>25</v>
      </c>
      <c r="E1058" s="107" t="str">
        <f t="shared" si="56"/>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Concesión plazas</v>
      </c>
      <c r="C1059" s="114" t="str" cm="1">
        <f t="array" ref="C1059">IFERROR(INDEX('03.Muestra'!$F$8:$F$42,SMALL(IF("Página Web"='03.Muestra'!$D$8:$D$42,ROW('03.Muestra'!$F$8:$F$42)-MIN(ROW('03.Muestra'!$D$8:$D$42))+1,""),ROW()-1044)),"")</f>
        <v>https://participa.madrid.org/content/proyecto-orden-consejeria-familia-juventud-politica-social-se-regula-concesion-plazas-los-0</v>
      </c>
      <c r="D1059" s="130" t="s">
        <v>25</v>
      </c>
      <c r="E1059" s="107" t="str">
        <f t="shared" si="56"/>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Áridos reciclados</v>
      </c>
      <c r="C1060" s="114" t="str" cm="1">
        <f t="array" ref="C1060">IFERROR(INDEX('03.Muestra'!$F$8:$F$42,SMALL(IF("Página Web"='03.Muestra'!$D$8:$D$42,ROW('03.Muestra'!$F$8:$F$42)-MIN(ROW('03.Muestra'!$D$8:$D$42))+1,""),ROW()-1044)),"")</f>
        <v>https://participa.madrid.org/content/proyecto-orden-se-regula-los-requisitos-utilizacion-aridos-reciclados-procedentes</v>
      </c>
      <c r="D1060" s="130" t="s">
        <v>25</v>
      </c>
      <c r="E1060" s="107" t="str">
        <f t="shared" si="56"/>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c r="E1061" s="107" t="str">
        <f t="shared" si="56"/>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ref="D1062:D1079" si="57">IF(AND(B1062&lt;&gt;"",C1062&lt;&gt;""),"N/T","")</f>
        <v/>
      </c>
      <c r="E1062" s="107" t="str">
        <f t="shared" si="56"/>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7"/>
        <v/>
      </c>
      <c r="E1063" s="107" t="str">
        <f t="shared" si="56"/>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7"/>
        <v/>
      </c>
      <c r="E1064" s="107" t="str">
        <f t="shared" si="56"/>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7"/>
        <v/>
      </c>
      <c r="E1065" s="107" t="str">
        <f t="shared" si="56"/>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7"/>
        <v/>
      </c>
      <c r="E1066" s="107" t="str">
        <f t="shared" si="56"/>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7"/>
        <v/>
      </c>
      <c r="E1067" s="107" t="str">
        <f t="shared" si="56"/>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7"/>
        <v/>
      </c>
      <c r="E1068" s="107" t="str">
        <f t="shared" si="56"/>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7"/>
        <v/>
      </c>
      <c r="E1069" s="107" t="str">
        <f t="shared" si="56"/>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7"/>
        <v/>
      </c>
      <c r="E1070" s="107" t="str">
        <f t="shared" si="56"/>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7"/>
        <v/>
      </c>
      <c r="E1071" s="107" t="str">
        <f t="shared" si="56"/>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7"/>
        <v/>
      </c>
      <c r="E1072" s="107" t="str">
        <f t="shared" si="56"/>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7"/>
        <v/>
      </c>
      <c r="E1073" s="107" t="str">
        <f t="shared" si="56"/>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7"/>
        <v/>
      </c>
      <c r="E1074" s="107" t="str">
        <f t="shared" si="56"/>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7"/>
        <v/>
      </c>
      <c r="E1075" s="107" t="str">
        <f t="shared" si="56"/>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7"/>
        <v/>
      </c>
      <c r="E1076" s="107" t="str">
        <f t="shared" si="56"/>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7"/>
        <v/>
      </c>
      <c r="E1077" s="107" t="str">
        <f t="shared" si="56"/>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7"/>
        <v/>
      </c>
      <c r="E1078" s="107" t="str">
        <f t="shared" si="56"/>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7"/>
        <v/>
      </c>
      <c r="E1079" s="107" t="str">
        <f t="shared" si="56"/>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Home</v>
      </c>
      <c r="C1083" s="114" t="str" cm="1">
        <f t="array" ref="C1083">IFERROR(INDEX('03.Muestra'!$F$8:$F$42,SMALL(IF("Página Web"='03.Muestra'!$D$8:$D$42,ROW('03.Muestra'!$F$8:$F$42)-MIN(ROW('03.Muestra'!$D$8:$D$42))+1,""),ROW()-1082)),"")</f>
        <v>https://participa.madrid.org/</v>
      </c>
      <c r="D1083" s="130" t="s">
        <v>25</v>
      </c>
      <c r="E1083" s="107" t="str">
        <f t="shared" ref="E1083:E1117" si="58">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Grupos parlamentarios</v>
      </c>
      <c r="C1084" s="114" t="str" cm="1">
        <f t="array" ref="C1084">IFERROR(INDEX('03.Muestra'!$F$8:$F$42,SMALL(IF("Página Web"='03.Muestra'!$D$8:$D$42,ROW('03.Muestra'!$F$8:$F$42)-MIN(ROW('03.Muestra'!$D$8:$D$42))+1,""),ROW()-1082)),"")</f>
        <v>https://participa.madrid.org/grupos-parlamentarios</v>
      </c>
      <c r="D1084" s="130" t="s">
        <v>25</v>
      </c>
      <c r="E1084" s="107" t="str">
        <f t="shared" si="58"/>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1</v>
      </c>
      <c r="J1084" s="120">
        <f ca="1">COUNTIF($D1083:INDIRECT("$D" &amp;  SUM(ROW()-1,'03.Muestra'!$D$45)-1),J1083)</f>
        <v>15</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Participación ciudadana</v>
      </c>
      <c r="C1085" s="114" t="str" cm="1">
        <f t="array" ref="C1085">IFERROR(INDEX('03.Muestra'!$F$8:$F$42,SMALL(IF("Página Web"='03.Muestra'!$D$8:$D$42,ROW('03.Muestra'!$F$8:$F$42)-MIN(ROW('03.Muestra'!$D$8:$D$42))+1,""),ROW()-1082)),"")</f>
        <v>https://participa.madrid.org/participacion-ciudadana</v>
      </c>
      <c r="D1085" s="130" t="s">
        <v>27</v>
      </c>
      <c r="E1085" s="107" t="str">
        <f t="shared" si="58"/>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Condiciones de uso</v>
      </c>
      <c r="C1086" s="114" t="str" cm="1">
        <f t="array" ref="C1086">IFERROR(INDEX('03.Muestra'!$F$8:$F$42,SMALL(IF("Página Web"='03.Muestra'!$D$8:$D$42,ROW('03.Muestra'!$F$8:$F$42)-MIN(ROW('03.Muestra'!$D$8:$D$42))+1,""),ROW()-1082)),"")</f>
        <v>https://participa.madrid.org/condiciones-uso</v>
      </c>
      <c r="D1086" s="130" t="s">
        <v>25</v>
      </c>
      <c r="E1086" s="107" t="str">
        <f t="shared" si="58"/>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Aviso legal</v>
      </c>
      <c r="C1087" s="114" t="str" cm="1">
        <f t="array" ref="C1087">IFERROR(INDEX('03.Muestra'!$F$8:$F$42,SMALL(IF("Página Web"='03.Muestra'!$D$8:$D$42,ROW('03.Muestra'!$F$8:$F$42)-MIN(ROW('03.Muestra'!$D$8:$D$42))+1,""),ROW()-1082)),"")</f>
        <v>https://participa.madrid.org/aviso-legal-privacidad</v>
      </c>
      <c r="D1087" s="130" t="s">
        <v>25</v>
      </c>
      <c r="E1087" s="107" t="str">
        <f t="shared" si="58"/>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Acuerdo consejo</v>
      </c>
      <c r="C1088" s="114" t="str" cm="1">
        <f t="array" ref="C1088">IFERROR(INDEX('03.Muestra'!$F$8:$F$42,SMALL(IF("Página Web"='03.Muestra'!$D$8:$D$42,ROW('03.Muestra'!$F$8:$F$42)-MIN(ROW('03.Muestra'!$D$8:$D$42))+1,""),ROW()-1082)),"")</f>
        <v>https://participa.madrid.org/content/proyecto-acuerdo-consejo-gobierno-se-aprueban-las-normas-reguladoras-se-establece</v>
      </c>
      <c r="D1088" s="130" t="s">
        <v>25</v>
      </c>
      <c r="E1088" s="107" t="str">
        <f t="shared" si="58"/>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Ayudas económicas</v>
      </c>
      <c r="C1089" s="114" t="str" cm="1">
        <f t="array" ref="C1089">IFERROR(INDEX('03.Muestra'!$F$8:$F$42,SMALL(IF("Página Web"='03.Muestra'!$D$8:$D$42,ROW('03.Muestra'!$F$8:$F$42)-MIN(ROW('03.Muestra'!$D$8:$D$42))+1,""),ROW()-1082)),"")</f>
        <v>https://participa.madrid.org/content/proyecto-orden-se-aprueban-bases-reguladoras-concesion-ayudas-economicas-pago-unico-para</v>
      </c>
      <c r="D1089" s="130" t="s">
        <v>25</v>
      </c>
      <c r="E1089" s="107" t="str">
        <f t="shared" si="58"/>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Ayudas municipios</v>
      </c>
      <c r="C1090" s="114" t="str" cm="1">
        <f t="array" ref="C1090">IFERROR(INDEX('03.Muestra'!$F$8:$F$42,SMALL(IF("Página Web"='03.Muestra'!$D$8:$D$42,ROW('03.Muestra'!$F$8:$F$42)-MIN(ROW('03.Muestra'!$D$8:$D$42))+1,""),ROW()-1082)),"")</f>
        <v>https://participa.madrid.org/content/consulta-publica-sobre-proyecto-se-establecen-las-bases-reguladoras-las-ayudas-municipios</v>
      </c>
      <c r="D1090" s="130" t="s">
        <v>25</v>
      </c>
      <c r="E1090" s="107" t="str">
        <f t="shared" si="58"/>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Derogación órdenes</v>
      </c>
      <c r="C1091" s="114" t="str" cm="1">
        <f t="array" ref="C1091">IFERROR(INDEX('03.Muestra'!$F$8:$F$42,SMALL(IF("Página Web"='03.Muestra'!$D$8:$D$42,ROW('03.Muestra'!$F$8:$F$42)-MIN(ROW('03.Muestra'!$D$8:$D$42))+1,""),ROW()-1082)),"")</f>
        <v>https://participa.madrid.org/content/proyecto-orden-se-derogan-las-ordenes-5591997-5601997-11022003-10851998-6502004-2222014</v>
      </c>
      <c r="D1091" s="130" t="s">
        <v>25</v>
      </c>
      <c r="E1091" s="107" t="str">
        <f t="shared" si="58"/>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Artesanía Alimentaria</v>
      </c>
      <c r="C1092" s="114" t="str" cm="1">
        <f t="array" ref="C1092">IFERROR(INDEX('03.Muestra'!$F$8:$F$42,SMALL(IF("Página Web"='03.Muestra'!$D$8:$D$42,ROW('03.Muestra'!$F$8:$F$42)-MIN(ROW('03.Muestra'!$D$8:$D$42))+1,""),ROW()-1082)),"")</f>
        <v>https://participa.madrid.org/content/proyecto-decreto-sobre-ordenacion-regulacion-artesania-alimentaria-los-alimentos-montana</v>
      </c>
      <c r="D1092" s="130" t="s">
        <v>25</v>
      </c>
      <c r="E1092" s="107" t="str">
        <f t="shared" si="58"/>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Grado discapacidad</v>
      </c>
      <c r="C1093" s="114" t="str" cm="1">
        <f t="array" ref="C1093">IFERROR(INDEX('03.Muestra'!$F$8:$F$42,SMALL(IF("Página Web"='03.Muestra'!$D$8:$D$42,ROW('03.Muestra'!$F$8:$F$42)-MIN(ROW('03.Muestra'!$D$8:$D$42))+1,""),ROW()-1082)),"")</f>
        <v>https://participa.madrid.org/content/proyecto-orden-se-desarrolla-real-decreto-88822-18-octubre-se-establece-procedimiento-para-0</v>
      </c>
      <c r="D1093" s="130" t="s">
        <v>25</v>
      </c>
      <c r="E1093" s="107" t="str">
        <f t="shared" si="58"/>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Regula desempeño</v>
      </c>
      <c r="C1094" s="114" t="str" cm="1">
        <f t="array" ref="C1094">IFERROR(INDEX('03.Muestra'!$F$8:$F$42,SMALL(IF("Página Web"='03.Muestra'!$D$8:$D$42,ROW('03.Muestra'!$F$8:$F$42)-MIN(ROW('03.Muestra'!$D$8:$D$42))+1,""),ROW()-1082)),"")</f>
        <v>https://participa.madrid.org/content/proyecto-decreto-regula-desempeno-reconocimiento-los-funcionarios-los-cuerpos-catedraticos</v>
      </c>
      <c r="D1094" s="130" t="s">
        <v>25</v>
      </c>
      <c r="E1094" s="107" t="str">
        <f t="shared" si="58"/>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Doctorados</v>
      </c>
      <c r="C1095" s="114" t="str" cm="1">
        <f t="array" ref="C1095">IFERROR(INDEX('03.Muestra'!$F$8:$F$42,SMALL(IF("Página Web"='03.Muestra'!$D$8:$D$42,ROW('03.Muestra'!$F$8:$F$42)-MIN(ROW('03.Muestra'!$D$8:$D$42))+1,""),ROW()-1082)),"")</f>
        <v>https://participa.madrid.org/content/proyecto-orden-se-establecen-las-bases-reguladoras-las-ayudas-para-realizacion-doctorados</v>
      </c>
      <c r="D1095" s="130" t="s">
        <v>25</v>
      </c>
      <c r="E1095" s="107" t="str">
        <f t="shared" si="58"/>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Complemento</v>
      </c>
      <c r="C1096" s="114" t="str" cm="1">
        <f t="array" ref="C1096">IFERROR(INDEX('03.Muestra'!$F$8:$F$42,SMALL(IF("Página Web"='03.Muestra'!$D$8:$D$42,ROW('03.Muestra'!$F$8:$F$42)-MIN(ROW('03.Muestra'!$D$8:$D$42))+1,""),ROW()-1082)),"")</f>
        <v>https://participa.madrid.org/content/proyecto-decreto-se-regula-procedimiento-para-seleccion-renovacion-consolidacion-complemento</v>
      </c>
      <c r="D1096" s="130" t="s">
        <v>25</v>
      </c>
      <c r="E1096" s="107" t="str">
        <f t="shared" si="58"/>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Concesión plazas</v>
      </c>
      <c r="C1097" s="114" t="str" cm="1">
        <f t="array" ref="C1097">IFERROR(INDEX('03.Muestra'!$F$8:$F$42,SMALL(IF("Página Web"='03.Muestra'!$D$8:$D$42,ROW('03.Muestra'!$F$8:$F$42)-MIN(ROW('03.Muestra'!$D$8:$D$42))+1,""),ROW()-1082)),"")</f>
        <v>https://participa.madrid.org/content/proyecto-orden-consejeria-familia-juventud-politica-social-se-regula-concesion-plazas-los-0</v>
      </c>
      <c r="D1097" s="130" t="s">
        <v>25</v>
      </c>
      <c r="E1097" s="107" t="str">
        <f t="shared" si="58"/>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Áridos reciclados</v>
      </c>
      <c r="C1098" s="114" t="str" cm="1">
        <f t="array" ref="C1098">IFERROR(INDEX('03.Muestra'!$F$8:$F$42,SMALL(IF("Página Web"='03.Muestra'!$D$8:$D$42,ROW('03.Muestra'!$F$8:$F$42)-MIN(ROW('03.Muestra'!$D$8:$D$42))+1,""),ROW()-1082)),"")</f>
        <v>https://participa.madrid.org/content/proyecto-orden-se-regula-los-requisitos-utilizacion-aridos-reciclados-procedentes</v>
      </c>
      <c r="D1098" s="130" t="s">
        <v>25</v>
      </c>
      <c r="E1098" s="107" t="str">
        <f t="shared" si="58"/>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c r="E1099" s="107" t="str">
        <f t="shared" si="58"/>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c r="E1100" s="107" t="str">
        <f t="shared" si="58"/>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ref="D1101:D1117" si="59">IF(AND(B1101&lt;&gt;"",C1101&lt;&gt;""),"N/T","")</f>
        <v/>
      </c>
      <c r="E1101" s="107" t="str">
        <f t="shared" si="58"/>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9"/>
        <v/>
      </c>
      <c r="E1102" s="107" t="str">
        <f t="shared" si="58"/>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9"/>
        <v/>
      </c>
      <c r="E1103" s="107" t="str">
        <f t="shared" si="58"/>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9"/>
        <v/>
      </c>
      <c r="E1104" s="107" t="str">
        <f t="shared" si="58"/>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9"/>
        <v/>
      </c>
      <c r="E1105" s="107" t="str">
        <f t="shared" si="58"/>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9"/>
        <v/>
      </c>
      <c r="E1106" s="107" t="str">
        <f t="shared" si="58"/>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9"/>
        <v/>
      </c>
      <c r="E1107" s="107" t="str">
        <f t="shared" si="58"/>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9"/>
        <v/>
      </c>
      <c r="E1108" s="107" t="str">
        <f t="shared" si="58"/>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9"/>
        <v/>
      </c>
      <c r="E1109" s="107" t="str">
        <f t="shared" si="58"/>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9"/>
        <v/>
      </c>
      <c r="E1110" s="107" t="str">
        <f t="shared" si="58"/>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9"/>
        <v/>
      </c>
      <c r="E1111" s="107" t="str">
        <f t="shared" si="58"/>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9"/>
        <v/>
      </c>
      <c r="E1112" s="107" t="str">
        <f t="shared" si="58"/>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9"/>
        <v/>
      </c>
      <c r="E1113" s="107" t="str">
        <f t="shared" si="58"/>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9"/>
        <v/>
      </c>
      <c r="E1114" s="107" t="str">
        <f t="shared" si="58"/>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9"/>
        <v/>
      </c>
      <c r="E1115" s="107" t="str">
        <f t="shared" si="58"/>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9"/>
        <v/>
      </c>
      <c r="E1116" s="107" t="str">
        <f t="shared" si="58"/>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9"/>
        <v/>
      </c>
      <c r="E1117" s="107" t="str">
        <f t="shared" si="58"/>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Home</v>
      </c>
      <c r="C1121" s="114" t="str" cm="1">
        <f t="array" ref="C1121">IFERROR(INDEX('03.Muestra'!$F$8:$F$42,SMALL(IF("Página Web"='03.Muestra'!$D$8:$D$42,ROW('03.Muestra'!$F$8:$F$42)-MIN(ROW('03.Muestra'!$D$8:$D$42))+1,""),ROW()-1120)),"")</f>
        <v>https://participa.madrid.org/</v>
      </c>
      <c r="D1121" s="130" t="s">
        <v>25</v>
      </c>
      <c r="E1121" s="107" t="str">
        <f t="shared" ref="E1121:E1155" si="60">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Grupos parlamentarios</v>
      </c>
      <c r="C1122" s="114" t="str" cm="1">
        <f t="array" ref="C1122">IFERROR(INDEX('03.Muestra'!$F$8:$F$42,SMALL(IF("Página Web"='03.Muestra'!$D$8:$D$42,ROW('03.Muestra'!$F$8:$F$42)-MIN(ROW('03.Muestra'!$D$8:$D$42))+1,""),ROW()-1120)),"")</f>
        <v>https://participa.madrid.org/grupos-parlamentarios</v>
      </c>
      <c r="D1122" s="130" t="s">
        <v>25</v>
      </c>
      <c r="E1122" s="107" t="str">
        <f t="shared" si="60"/>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16</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Participación ciudadana</v>
      </c>
      <c r="C1123" s="114" t="str" cm="1">
        <f t="array" ref="C1123">IFERROR(INDEX('03.Muestra'!$F$8:$F$42,SMALL(IF("Página Web"='03.Muestra'!$D$8:$D$42,ROW('03.Muestra'!$F$8:$F$42)-MIN(ROW('03.Muestra'!$D$8:$D$42))+1,""),ROW()-1120)),"")</f>
        <v>https://participa.madrid.org/participacion-ciudadana</v>
      </c>
      <c r="D1123" s="130" t="s">
        <v>25</v>
      </c>
      <c r="E1123" s="107" t="str">
        <f t="shared" si="60"/>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Condiciones de uso</v>
      </c>
      <c r="C1124" s="114" t="str" cm="1">
        <f t="array" ref="C1124">IFERROR(INDEX('03.Muestra'!$F$8:$F$42,SMALL(IF("Página Web"='03.Muestra'!$D$8:$D$42,ROW('03.Muestra'!$F$8:$F$42)-MIN(ROW('03.Muestra'!$D$8:$D$42))+1,""),ROW()-1120)),"")</f>
        <v>https://participa.madrid.org/condiciones-uso</v>
      </c>
      <c r="D1124" s="130" t="s">
        <v>25</v>
      </c>
      <c r="E1124" s="107" t="str">
        <f t="shared" si="60"/>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Aviso legal</v>
      </c>
      <c r="C1125" s="114" t="str" cm="1">
        <f t="array" ref="C1125">IFERROR(INDEX('03.Muestra'!$F$8:$F$42,SMALL(IF("Página Web"='03.Muestra'!$D$8:$D$42,ROW('03.Muestra'!$F$8:$F$42)-MIN(ROW('03.Muestra'!$D$8:$D$42))+1,""),ROW()-1120)),"")</f>
        <v>https://participa.madrid.org/aviso-legal-privacidad</v>
      </c>
      <c r="D1125" s="130" t="s">
        <v>25</v>
      </c>
      <c r="E1125" s="107" t="str">
        <f t="shared" si="60"/>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Acuerdo consejo</v>
      </c>
      <c r="C1126" s="114" t="str" cm="1">
        <f t="array" ref="C1126">IFERROR(INDEX('03.Muestra'!$F$8:$F$42,SMALL(IF("Página Web"='03.Muestra'!$D$8:$D$42,ROW('03.Muestra'!$F$8:$F$42)-MIN(ROW('03.Muestra'!$D$8:$D$42))+1,""),ROW()-1120)),"")</f>
        <v>https://participa.madrid.org/content/proyecto-acuerdo-consejo-gobierno-se-aprueban-las-normas-reguladoras-se-establece</v>
      </c>
      <c r="D1126" s="130" t="s">
        <v>25</v>
      </c>
      <c r="E1126" s="107" t="str">
        <f t="shared" si="60"/>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Ayudas económicas</v>
      </c>
      <c r="C1127" s="114" t="str" cm="1">
        <f t="array" ref="C1127">IFERROR(INDEX('03.Muestra'!$F$8:$F$42,SMALL(IF("Página Web"='03.Muestra'!$D$8:$D$42,ROW('03.Muestra'!$F$8:$F$42)-MIN(ROW('03.Muestra'!$D$8:$D$42))+1,""),ROW()-1120)),"")</f>
        <v>https://participa.madrid.org/content/proyecto-orden-se-aprueban-bases-reguladoras-concesion-ayudas-economicas-pago-unico-para</v>
      </c>
      <c r="D1127" s="130" t="s">
        <v>25</v>
      </c>
      <c r="E1127" s="107" t="str">
        <f t="shared" si="60"/>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Ayudas municipios</v>
      </c>
      <c r="C1128" s="114" t="str" cm="1">
        <f t="array" ref="C1128">IFERROR(INDEX('03.Muestra'!$F$8:$F$42,SMALL(IF("Página Web"='03.Muestra'!$D$8:$D$42,ROW('03.Muestra'!$F$8:$F$42)-MIN(ROW('03.Muestra'!$D$8:$D$42))+1,""),ROW()-1120)),"")</f>
        <v>https://participa.madrid.org/content/consulta-publica-sobre-proyecto-se-establecen-las-bases-reguladoras-las-ayudas-municipios</v>
      </c>
      <c r="D1128" s="130" t="s">
        <v>25</v>
      </c>
      <c r="E1128" s="107" t="str">
        <f t="shared" si="60"/>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Derogación órdenes</v>
      </c>
      <c r="C1129" s="114" t="str" cm="1">
        <f t="array" ref="C1129">IFERROR(INDEX('03.Muestra'!$F$8:$F$42,SMALL(IF("Página Web"='03.Muestra'!$D$8:$D$42,ROW('03.Muestra'!$F$8:$F$42)-MIN(ROW('03.Muestra'!$D$8:$D$42))+1,""),ROW()-1120)),"")</f>
        <v>https://participa.madrid.org/content/proyecto-orden-se-derogan-las-ordenes-5591997-5601997-11022003-10851998-6502004-2222014</v>
      </c>
      <c r="D1129" s="130" t="s">
        <v>25</v>
      </c>
      <c r="E1129" s="107" t="str">
        <f t="shared" si="60"/>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Artesanía Alimentaria</v>
      </c>
      <c r="C1130" s="114" t="str" cm="1">
        <f t="array" ref="C1130">IFERROR(INDEX('03.Muestra'!$F$8:$F$42,SMALL(IF("Página Web"='03.Muestra'!$D$8:$D$42,ROW('03.Muestra'!$F$8:$F$42)-MIN(ROW('03.Muestra'!$D$8:$D$42))+1,""),ROW()-1120)),"")</f>
        <v>https://participa.madrid.org/content/proyecto-decreto-sobre-ordenacion-regulacion-artesania-alimentaria-los-alimentos-montana</v>
      </c>
      <c r="D1130" s="130" t="s">
        <v>25</v>
      </c>
      <c r="E1130" s="107" t="str">
        <f t="shared" si="60"/>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Grado discapacidad</v>
      </c>
      <c r="C1131" s="114" t="str" cm="1">
        <f t="array" ref="C1131">IFERROR(INDEX('03.Muestra'!$F$8:$F$42,SMALL(IF("Página Web"='03.Muestra'!$D$8:$D$42,ROW('03.Muestra'!$F$8:$F$42)-MIN(ROW('03.Muestra'!$D$8:$D$42))+1,""),ROW()-1120)),"")</f>
        <v>https://participa.madrid.org/content/proyecto-orden-se-desarrolla-real-decreto-88822-18-octubre-se-establece-procedimiento-para-0</v>
      </c>
      <c r="D1131" s="130" t="s">
        <v>25</v>
      </c>
      <c r="E1131" s="107" t="str">
        <f t="shared" si="60"/>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Regula desempeño</v>
      </c>
      <c r="C1132" s="114" t="str" cm="1">
        <f t="array" ref="C1132">IFERROR(INDEX('03.Muestra'!$F$8:$F$42,SMALL(IF("Página Web"='03.Muestra'!$D$8:$D$42,ROW('03.Muestra'!$F$8:$F$42)-MIN(ROW('03.Muestra'!$D$8:$D$42))+1,""),ROW()-1120)),"")</f>
        <v>https://participa.madrid.org/content/proyecto-decreto-regula-desempeno-reconocimiento-los-funcionarios-los-cuerpos-catedraticos</v>
      </c>
      <c r="D1132" s="130" t="s">
        <v>25</v>
      </c>
      <c r="E1132" s="107" t="str">
        <f t="shared" si="60"/>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Doctorados</v>
      </c>
      <c r="C1133" s="114" t="str" cm="1">
        <f t="array" ref="C1133">IFERROR(INDEX('03.Muestra'!$F$8:$F$42,SMALL(IF("Página Web"='03.Muestra'!$D$8:$D$42,ROW('03.Muestra'!$F$8:$F$42)-MIN(ROW('03.Muestra'!$D$8:$D$42))+1,""),ROW()-1120)),"")</f>
        <v>https://participa.madrid.org/content/proyecto-orden-se-establecen-las-bases-reguladoras-las-ayudas-para-realizacion-doctorados</v>
      </c>
      <c r="D1133" s="130" t="s">
        <v>25</v>
      </c>
      <c r="E1133" s="107" t="str">
        <f t="shared" si="60"/>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Complemento</v>
      </c>
      <c r="C1134" s="114" t="str" cm="1">
        <f t="array" ref="C1134">IFERROR(INDEX('03.Muestra'!$F$8:$F$42,SMALL(IF("Página Web"='03.Muestra'!$D$8:$D$42,ROW('03.Muestra'!$F$8:$F$42)-MIN(ROW('03.Muestra'!$D$8:$D$42))+1,""),ROW()-1120)),"")</f>
        <v>https://participa.madrid.org/content/proyecto-decreto-se-regula-procedimiento-para-seleccion-renovacion-consolidacion-complemento</v>
      </c>
      <c r="D1134" s="130" t="s">
        <v>25</v>
      </c>
      <c r="E1134" s="107" t="str">
        <f t="shared" si="60"/>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Concesión plazas</v>
      </c>
      <c r="C1135" s="114" t="str" cm="1">
        <f t="array" ref="C1135">IFERROR(INDEX('03.Muestra'!$F$8:$F$42,SMALL(IF("Página Web"='03.Muestra'!$D$8:$D$42,ROW('03.Muestra'!$F$8:$F$42)-MIN(ROW('03.Muestra'!$D$8:$D$42))+1,""),ROW()-1120)),"")</f>
        <v>https://participa.madrid.org/content/proyecto-orden-consejeria-familia-juventud-politica-social-se-regula-concesion-plazas-los-0</v>
      </c>
      <c r="D1135" s="130" t="s">
        <v>25</v>
      </c>
      <c r="E1135" s="107" t="str">
        <f t="shared" si="60"/>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Áridos reciclados</v>
      </c>
      <c r="C1136" s="114" t="str" cm="1">
        <f t="array" ref="C1136">IFERROR(INDEX('03.Muestra'!$F$8:$F$42,SMALL(IF("Página Web"='03.Muestra'!$D$8:$D$42,ROW('03.Muestra'!$F$8:$F$42)-MIN(ROW('03.Muestra'!$D$8:$D$42))+1,""),ROW()-1120)),"")</f>
        <v>https://participa.madrid.org/content/proyecto-orden-se-regula-los-requisitos-utilizacion-aridos-reciclados-procedentes</v>
      </c>
      <c r="D1136" s="130" t="s">
        <v>25</v>
      </c>
      <c r="E1136" s="107" t="str">
        <f t="shared" si="60"/>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c r="E1137" s="107" t="str">
        <f t="shared" si="60"/>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ref="D1138:D1155" si="61">IF(AND(B1138&lt;&gt;"",C1138&lt;&gt;""),"N/T","")</f>
        <v/>
      </c>
      <c r="E1138" s="107" t="str">
        <f t="shared" si="60"/>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61"/>
        <v/>
      </c>
      <c r="E1139" s="107" t="str">
        <f t="shared" si="60"/>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61"/>
        <v/>
      </c>
      <c r="E1140" s="107" t="str">
        <f t="shared" si="60"/>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61"/>
        <v/>
      </c>
      <c r="E1141" s="107" t="str">
        <f t="shared" si="60"/>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61"/>
        <v/>
      </c>
      <c r="E1142" s="107" t="str">
        <f t="shared" si="60"/>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61"/>
        <v/>
      </c>
      <c r="E1143" s="107" t="str">
        <f t="shared" si="60"/>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61"/>
        <v/>
      </c>
      <c r="E1144" s="107" t="str">
        <f t="shared" si="60"/>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61"/>
        <v/>
      </c>
      <c r="E1145" s="107" t="str">
        <f t="shared" si="60"/>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61"/>
        <v/>
      </c>
      <c r="E1146" s="107" t="str">
        <f t="shared" si="60"/>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61"/>
        <v/>
      </c>
      <c r="E1147" s="107" t="str">
        <f t="shared" si="60"/>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61"/>
        <v/>
      </c>
      <c r="E1148" s="107" t="str">
        <f t="shared" si="60"/>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61"/>
        <v/>
      </c>
      <c r="E1149" s="107" t="str">
        <f t="shared" si="60"/>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61"/>
        <v/>
      </c>
      <c r="E1150" s="107" t="str">
        <f t="shared" si="60"/>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61"/>
        <v/>
      </c>
      <c r="E1151" s="107" t="str">
        <f t="shared" si="60"/>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61"/>
        <v/>
      </c>
      <c r="E1152" s="107" t="str">
        <f t="shared" si="60"/>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61"/>
        <v/>
      </c>
      <c r="E1153" s="107" t="str">
        <f t="shared" si="60"/>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61"/>
        <v/>
      </c>
      <c r="E1154" s="107" t="str">
        <f t="shared" si="60"/>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61"/>
        <v/>
      </c>
      <c r="E1155" s="107" t="str">
        <f t="shared" si="60"/>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Home</v>
      </c>
      <c r="C1159" s="114" t="str" cm="1">
        <f t="array" ref="C1159">IFERROR(INDEX('03.Muestra'!$F$8:$F$42,SMALL(IF("Página Web"='03.Muestra'!$D$8:$D$42,ROW('03.Muestra'!$F$8:$F$42)-MIN(ROW('03.Muestra'!$D$8:$D$42))+1,""),ROW()-1158)),"")</f>
        <v>https://participa.madrid.org/</v>
      </c>
      <c r="D1159" s="130" t="s">
        <v>25</v>
      </c>
      <c r="E1159" s="107" t="str">
        <f t="shared" ref="E1159:E1193" si="62">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Grupos parlamentarios</v>
      </c>
      <c r="C1160" s="114" t="str" cm="1">
        <f t="array" ref="C1160">IFERROR(INDEX('03.Muestra'!$F$8:$F$42,SMALL(IF("Página Web"='03.Muestra'!$D$8:$D$42,ROW('03.Muestra'!$F$8:$F$42)-MIN(ROW('03.Muestra'!$D$8:$D$42))+1,""),ROW()-1158)),"")</f>
        <v>https://participa.madrid.org/grupos-parlamentarios</v>
      </c>
      <c r="D1160" s="130" t="s">
        <v>25</v>
      </c>
      <c r="E1160" s="107" t="str">
        <f t="shared" si="62"/>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16</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Participación ciudadana</v>
      </c>
      <c r="C1161" s="114" t="str" cm="1">
        <f t="array" ref="C1161">IFERROR(INDEX('03.Muestra'!$F$8:$F$42,SMALL(IF("Página Web"='03.Muestra'!$D$8:$D$42,ROW('03.Muestra'!$F$8:$F$42)-MIN(ROW('03.Muestra'!$D$8:$D$42))+1,""),ROW()-1158)),"")</f>
        <v>https://participa.madrid.org/participacion-ciudadana</v>
      </c>
      <c r="D1161" s="130" t="s">
        <v>25</v>
      </c>
      <c r="E1161" s="107" t="str">
        <f t="shared" si="62"/>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Condiciones de uso</v>
      </c>
      <c r="C1162" s="114" t="str" cm="1">
        <f t="array" ref="C1162">IFERROR(INDEX('03.Muestra'!$F$8:$F$42,SMALL(IF("Página Web"='03.Muestra'!$D$8:$D$42,ROW('03.Muestra'!$F$8:$F$42)-MIN(ROW('03.Muestra'!$D$8:$D$42))+1,""),ROW()-1158)),"")</f>
        <v>https://participa.madrid.org/condiciones-uso</v>
      </c>
      <c r="D1162" s="130" t="s">
        <v>25</v>
      </c>
      <c r="E1162" s="107" t="str">
        <f t="shared" si="62"/>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Aviso legal</v>
      </c>
      <c r="C1163" s="114" t="str" cm="1">
        <f t="array" ref="C1163">IFERROR(INDEX('03.Muestra'!$F$8:$F$42,SMALL(IF("Página Web"='03.Muestra'!$D$8:$D$42,ROW('03.Muestra'!$F$8:$F$42)-MIN(ROW('03.Muestra'!$D$8:$D$42))+1,""),ROW()-1158)),"")</f>
        <v>https://participa.madrid.org/aviso-legal-privacidad</v>
      </c>
      <c r="D1163" s="130" t="s">
        <v>25</v>
      </c>
      <c r="E1163" s="107" t="str">
        <f t="shared" si="62"/>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Acuerdo consejo</v>
      </c>
      <c r="C1164" s="114" t="str" cm="1">
        <f t="array" ref="C1164">IFERROR(INDEX('03.Muestra'!$F$8:$F$42,SMALL(IF("Página Web"='03.Muestra'!$D$8:$D$42,ROW('03.Muestra'!$F$8:$F$42)-MIN(ROW('03.Muestra'!$D$8:$D$42))+1,""),ROW()-1158)),"")</f>
        <v>https://participa.madrid.org/content/proyecto-acuerdo-consejo-gobierno-se-aprueban-las-normas-reguladoras-se-establece</v>
      </c>
      <c r="D1164" s="130" t="s">
        <v>25</v>
      </c>
      <c r="E1164" s="107" t="str">
        <f t="shared" si="62"/>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Ayudas económicas</v>
      </c>
      <c r="C1165" s="114" t="str" cm="1">
        <f t="array" ref="C1165">IFERROR(INDEX('03.Muestra'!$F$8:$F$42,SMALL(IF("Página Web"='03.Muestra'!$D$8:$D$42,ROW('03.Muestra'!$F$8:$F$42)-MIN(ROW('03.Muestra'!$D$8:$D$42))+1,""),ROW()-1158)),"")</f>
        <v>https://participa.madrid.org/content/proyecto-orden-se-aprueban-bases-reguladoras-concesion-ayudas-economicas-pago-unico-para</v>
      </c>
      <c r="D1165" s="130" t="s">
        <v>25</v>
      </c>
      <c r="E1165" s="107" t="str">
        <f t="shared" si="62"/>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Ayudas municipios</v>
      </c>
      <c r="C1166" s="114" t="str" cm="1">
        <f t="array" ref="C1166">IFERROR(INDEX('03.Muestra'!$F$8:$F$42,SMALL(IF("Página Web"='03.Muestra'!$D$8:$D$42,ROW('03.Muestra'!$F$8:$F$42)-MIN(ROW('03.Muestra'!$D$8:$D$42))+1,""),ROW()-1158)),"")</f>
        <v>https://participa.madrid.org/content/consulta-publica-sobre-proyecto-se-establecen-las-bases-reguladoras-las-ayudas-municipios</v>
      </c>
      <c r="D1166" s="130" t="s">
        <v>25</v>
      </c>
      <c r="E1166" s="107" t="str">
        <f t="shared" si="62"/>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Derogación órdenes</v>
      </c>
      <c r="C1167" s="114" t="str" cm="1">
        <f t="array" ref="C1167">IFERROR(INDEX('03.Muestra'!$F$8:$F$42,SMALL(IF("Página Web"='03.Muestra'!$D$8:$D$42,ROW('03.Muestra'!$F$8:$F$42)-MIN(ROW('03.Muestra'!$D$8:$D$42))+1,""),ROW()-1158)),"")</f>
        <v>https://participa.madrid.org/content/proyecto-orden-se-derogan-las-ordenes-5591997-5601997-11022003-10851998-6502004-2222014</v>
      </c>
      <c r="D1167" s="130" t="s">
        <v>25</v>
      </c>
      <c r="E1167" s="107" t="str">
        <f t="shared" si="62"/>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Artesanía Alimentaria</v>
      </c>
      <c r="C1168" s="114" t="str" cm="1">
        <f t="array" ref="C1168">IFERROR(INDEX('03.Muestra'!$F$8:$F$42,SMALL(IF("Página Web"='03.Muestra'!$D$8:$D$42,ROW('03.Muestra'!$F$8:$F$42)-MIN(ROW('03.Muestra'!$D$8:$D$42))+1,""),ROW()-1158)),"")</f>
        <v>https://participa.madrid.org/content/proyecto-decreto-sobre-ordenacion-regulacion-artesania-alimentaria-los-alimentos-montana</v>
      </c>
      <c r="D1168" s="130" t="s">
        <v>25</v>
      </c>
      <c r="E1168" s="107" t="str">
        <f t="shared" si="62"/>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Grado discapacidad</v>
      </c>
      <c r="C1169" s="114" t="str" cm="1">
        <f t="array" ref="C1169">IFERROR(INDEX('03.Muestra'!$F$8:$F$42,SMALL(IF("Página Web"='03.Muestra'!$D$8:$D$42,ROW('03.Muestra'!$F$8:$F$42)-MIN(ROW('03.Muestra'!$D$8:$D$42))+1,""),ROW()-1158)),"")</f>
        <v>https://participa.madrid.org/content/proyecto-orden-se-desarrolla-real-decreto-88822-18-octubre-se-establece-procedimiento-para-0</v>
      </c>
      <c r="D1169" s="130" t="s">
        <v>25</v>
      </c>
      <c r="E1169" s="107" t="str">
        <f t="shared" si="62"/>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Regula desempeño</v>
      </c>
      <c r="C1170" s="114" t="str" cm="1">
        <f t="array" ref="C1170">IFERROR(INDEX('03.Muestra'!$F$8:$F$42,SMALL(IF("Página Web"='03.Muestra'!$D$8:$D$42,ROW('03.Muestra'!$F$8:$F$42)-MIN(ROW('03.Muestra'!$D$8:$D$42))+1,""),ROW()-1158)),"")</f>
        <v>https://participa.madrid.org/content/proyecto-decreto-regula-desempeno-reconocimiento-los-funcionarios-los-cuerpos-catedraticos</v>
      </c>
      <c r="D1170" s="130" t="s">
        <v>25</v>
      </c>
      <c r="E1170" s="107" t="str">
        <f t="shared" si="62"/>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Doctorados</v>
      </c>
      <c r="C1171" s="114" t="str" cm="1">
        <f t="array" ref="C1171">IFERROR(INDEX('03.Muestra'!$F$8:$F$42,SMALL(IF("Página Web"='03.Muestra'!$D$8:$D$42,ROW('03.Muestra'!$F$8:$F$42)-MIN(ROW('03.Muestra'!$D$8:$D$42))+1,""),ROW()-1158)),"")</f>
        <v>https://participa.madrid.org/content/proyecto-orden-se-establecen-las-bases-reguladoras-las-ayudas-para-realizacion-doctorados</v>
      </c>
      <c r="D1171" s="130" t="s">
        <v>25</v>
      </c>
      <c r="E1171" s="107" t="str">
        <f t="shared" si="62"/>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Complemento</v>
      </c>
      <c r="C1172" s="114" t="str" cm="1">
        <f t="array" ref="C1172">IFERROR(INDEX('03.Muestra'!$F$8:$F$42,SMALL(IF("Página Web"='03.Muestra'!$D$8:$D$42,ROW('03.Muestra'!$F$8:$F$42)-MIN(ROW('03.Muestra'!$D$8:$D$42))+1,""),ROW()-1158)),"")</f>
        <v>https://participa.madrid.org/content/proyecto-decreto-se-regula-procedimiento-para-seleccion-renovacion-consolidacion-complemento</v>
      </c>
      <c r="D1172" s="130" t="s">
        <v>25</v>
      </c>
      <c r="E1172" s="107" t="str">
        <f t="shared" si="62"/>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Concesión plazas</v>
      </c>
      <c r="C1173" s="114" t="str" cm="1">
        <f t="array" ref="C1173">IFERROR(INDEX('03.Muestra'!$F$8:$F$42,SMALL(IF("Página Web"='03.Muestra'!$D$8:$D$42,ROW('03.Muestra'!$F$8:$F$42)-MIN(ROW('03.Muestra'!$D$8:$D$42))+1,""),ROW()-1158)),"")</f>
        <v>https://participa.madrid.org/content/proyecto-orden-consejeria-familia-juventud-politica-social-se-regula-concesion-plazas-los-0</v>
      </c>
      <c r="D1173" s="130" t="s">
        <v>25</v>
      </c>
      <c r="E1173" s="107" t="str">
        <f t="shared" si="62"/>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Áridos reciclados</v>
      </c>
      <c r="C1174" s="114" t="str" cm="1">
        <f t="array" ref="C1174">IFERROR(INDEX('03.Muestra'!$F$8:$F$42,SMALL(IF("Página Web"='03.Muestra'!$D$8:$D$42,ROW('03.Muestra'!$F$8:$F$42)-MIN(ROW('03.Muestra'!$D$8:$D$42))+1,""),ROW()-1158)),"")</f>
        <v>https://participa.madrid.org/content/proyecto-orden-se-regula-los-requisitos-utilizacion-aridos-reciclados-procedentes</v>
      </c>
      <c r="D1174" s="130" t="s">
        <v>25</v>
      </c>
      <c r="E1174" s="107" t="str">
        <f t="shared" si="62"/>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c r="E1175" s="107" t="str">
        <f t="shared" si="62"/>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ref="D1176:D1193" si="63">IF(AND(B1176&lt;&gt;"",C1176&lt;&gt;""),"N/T","")</f>
        <v/>
      </c>
      <c r="E1176" s="107" t="str">
        <f t="shared" si="62"/>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3"/>
        <v/>
      </c>
      <c r="E1177" s="107" t="str">
        <f t="shared" si="62"/>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3"/>
        <v/>
      </c>
      <c r="E1178" s="107" t="str">
        <f t="shared" si="62"/>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3"/>
        <v/>
      </c>
      <c r="E1179" s="107" t="str">
        <f t="shared" si="62"/>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3"/>
        <v/>
      </c>
      <c r="E1180" s="107" t="str">
        <f t="shared" si="62"/>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3"/>
        <v/>
      </c>
      <c r="E1181" s="107" t="str">
        <f t="shared" si="62"/>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3"/>
        <v/>
      </c>
      <c r="E1182" s="107" t="str">
        <f t="shared" si="62"/>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3"/>
        <v/>
      </c>
      <c r="E1183" s="107" t="str">
        <f t="shared" si="62"/>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3"/>
        <v/>
      </c>
      <c r="E1184" s="107" t="str">
        <f t="shared" si="62"/>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3"/>
        <v/>
      </c>
      <c r="E1185" s="107" t="str">
        <f t="shared" si="62"/>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3"/>
        <v/>
      </c>
      <c r="E1186" s="107" t="str">
        <f t="shared" si="62"/>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3"/>
        <v/>
      </c>
      <c r="E1187" s="107" t="str">
        <f t="shared" si="62"/>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3"/>
        <v/>
      </c>
      <c r="E1188" s="107" t="str">
        <f t="shared" si="62"/>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3"/>
        <v/>
      </c>
      <c r="E1189" s="107" t="str">
        <f t="shared" si="62"/>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3"/>
        <v/>
      </c>
      <c r="E1190" s="107" t="str">
        <f t="shared" si="62"/>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3"/>
        <v/>
      </c>
      <c r="E1191" s="107" t="str">
        <f t="shared" si="62"/>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3"/>
        <v/>
      </c>
      <c r="E1192" s="107" t="str">
        <f t="shared" si="62"/>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3"/>
        <v/>
      </c>
      <c r="E1193" s="107" t="str">
        <f t="shared" si="62"/>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Home</v>
      </c>
      <c r="C1197" s="114" t="str" cm="1">
        <f t="array" ref="C1197">IFERROR(INDEX('03.Muestra'!$F$8:$F$42,SMALL(IF("Página Web"='03.Muestra'!$D$8:$D$42,ROW('03.Muestra'!$F$8:$F$42)-MIN(ROW('03.Muestra'!$D$8:$D$42))+1,""),ROW()-1196)),"")</f>
        <v>https://participa.madrid.org/</v>
      </c>
      <c r="D1197" s="130" t="s">
        <v>25</v>
      </c>
      <c r="E1197" s="107" t="str">
        <f t="shared" ref="E1197:E1231" si="64">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Grupos parlamentarios</v>
      </c>
      <c r="C1198" s="114" t="str" cm="1">
        <f t="array" ref="C1198">IFERROR(INDEX('03.Muestra'!$F$8:$F$42,SMALL(IF("Página Web"='03.Muestra'!$D$8:$D$42,ROW('03.Muestra'!$F$8:$F$42)-MIN(ROW('03.Muestra'!$D$8:$D$42))+1,""),ROW()-1196)),"")</f>
        <v>https://participa.madrid.org/grupos-parlamentarios</v>
      </c>
      <c r="D1198" s="130" t="s">
        <v>25</v>
      </c>
      <c r="E1198" s="107" t="str">
        <f t="shared" si="64"/>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16</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Participación ciudadana</v>
      </c>
      <c r="C1199" s="114" t="str" cm="1">
        <f t="array" ref="C1199">IFERROR(INDEX('03.Muestra'!$F$8:$F$42,SMALL(IF("Página Web"='03.Muestra'!$D$8:$D$42,ROW('03.Muestra'!$F$8:$F$42)-MIN(ROW('03.Muestra'!$D$8:$D$42))+1,""),ROW()-1196)),"")</f>
        <v>https://participa.madrid.org/participacion-ciudadana</v>
      </c>
      <c r="D1199" s="130" t="s">
        <v>25</v>
      </c>
      <c r="E1199" s="107" t="str">
        <f t="shared" si="64"/>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Condiciones de uso</v>
      </c>
      <c r="C1200" s="114" t="str" cm="1">
        <f t="array" ref="C1200">IFERROR(INDEX('03.Muestra'!$F$8:$F$42,SMALL(IF("Página Web"='03.Muestra'!$D$8:$D$42,ROW('03.Muestra'!$F$8:$F$42)-MIN(ROW('03.Muestra'!$D$8:$D$42))+1,""),ROW()-1196)),"")</f>
        <v>https://participa.madrid.org/condiciones-uso</v>
      </c>
      <c r="D1200" s="130" t="s">
        <v>25</v>
      </c>
      <c r="E1200" s="107" t="str">
        <f t="shared" si="64"/>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Aviso legal</v>
      </c>
      <c r="C1201" s="114" t="str" cm="1">
        <f t="array" ref="C1201">IFERROR(INDEX('03.Muestra'!$F$8:$F$42,SMALL(IF("Página Web"='03.Muestra'!$D$8:$D$42,ROW('03.Muestra'!$F$8:$F$42)-MIN(ROW('03.Muestra'!$D$8:$D$42))+1,""),ROW()-1196)),"")</f>
        <v>https://participa.madrid.org/aviso-legal-privacidad</v>
      </c>
      <c r="D1201" s="130" t="s">
        <v>25</v>
      </c>
      <c r="E1201" s="107" t="str">
        <f t="shared" si="64"/>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Acuerdo consejo</v>
      </c>
      <c r="C1202" s="114" t="str" cm="1">
        <f t="array" ref="C1202">IFERROR(INDEX('03.Muestra'!$F$8:$F$42,SMALL(IF("Página Web"='03.Muestra'!$D$8:$D$42,ROW('03.Muestra'!$F$8:$F$42)-MIN(ROW('03.Muestra'!$D$8:$D$42))+1,""),ROW()-1196)),"")</f>
        <v>https://participa.madrid.org/content/proyecto-acuerdo-consejo-gobierno-se-aprueban-las-normas-reguladoras-se-establece</v>
      </c>
      <c r="D1202" s="130" t="s">
        <v>25</v>
      </c>
      <c r="E1202" s="107" t="str">
        <f t="shared" si="64"/>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Ayudas económicas</v>
      </c>
      <c r="C1203" s="114" t="str" cm="1">
        <f t="array" ref="C1203">IFERROR(INDEX('03.Muestra'!$F$8:$F$42,SMALL(IF("Página Web"='03.Muestra'!$D$8:$D$42,ROW('03.Muestra'!$F$8:$F$42)-MIN(ROW('03.Muestra'!$D$8:$D$42))+1,""),ROW()-1196)),"")</f>
        <v>https://participa.madrid.org/content/proyecto-orden-se-aprueban-bases-reguladoras-concesion-ayudas-economicas-pago-unico-para</v>
      </c>
      <c r="D1203" s="130" t="s">
        <v>25</v>
      </c>
      <c r="E1203" s="107" t="str">
        <f t="shared" si="64"/>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Ayudas municipios</v>
      </c>
      <c r="C1204" s="114" t="str" cm="1">
        <f t="array" ref="C1204">IFERROR(INDEX('03.Muestra'!$F$8:$F$42,SMALL(IF("Página Web"='03.Muestra'!$D$8:$D$42,ROW('03.Muestra'!$F$8:$F$42)-MIN(ROW('03.Muestra'!$D$8:$D$42))+1,""),ROW()-1196)),"")</f>
        <v>https://participa.madrid.org/content/consulta-publica-sobre-proyecto-se-establecen-las-bases-reguladoras-las-ayudas-municipios</v>
      </c>
      <c r="D1204" s="130" t="s">
        <v>25</v>
      </c>
      <c r="E1204" s="107" t="str">
        <f t="shared" si="64"/>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Derogación órdenes</v>
      </c>
      <c r="C1205" s="114" t="str" cm="1">
        <f t="array" ref="C1205">IFERROR(INDEX('03.Muestra'!$F$8:$F$42,SMALL(IF("Página Web"='03.Muestra'!$D$8:$D$42,ROW('03.Muestra'!$F$8:$F$42)-MIN(ROW('03.Muestra'!$D$8:$D$42))+1,""),ROW()-1196)),"")</f>
        <v>https://participa.madrid.org/content/proyecto-orden-se-derogan-las-ordenes-5591997-5601997-11022003-10851998-6502004-2222014</v>
      </c>
      <c r="D1205" s="130" t="s">
        <v>25</v>
      </c>
      <c r="E1205" s="107" t="str">
        <f t="shared" si="64"/>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Artesanía Alimentaria</v>
      </c>
      <c r="C1206" s="114" t="str" cm="1">
        <f t="array" ref="C1206">IFERROR(INDEX('03.Muestra'!$F$8:$F$42,SMALL(IF("Página Web"='03.Muestra'!$D$8:$D$42,ROW('03.Muestra'!$F$8:$F$42)-MIN(ROW('03.Muestra'!$D$8:$D$42))+1,""),ROW()-1196)),"")</f>
        <v>https://participa.madrid.org/content/proyecto-decreto-sobre-ordenacion-regulacion-artesania-alimentaria-los-alimentos-montana</v>
      </c>
      <c r="D1206" s="130" t="s">
        <v>25</v>
      </c>
      <c r="E1206" s="107" t="str">
        <f t="shared" si="64"/>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Grado discapacidad</v>
      </c>
      <c r="C1207" s="114" t="str" cm="1">
        <f t="array" ref="C1207">IFERROR(INDEX('03.Muestra'!$F$8:$F$42,SMALL(IF("Página Web"='03.Muestra'!$D$8:$D$42,ROW('03.Muestra'!$F$8:$F$42)-MIN(ROW('03.Muestra'!$D$8:$D$42))+1,""),ROW()-1196)),"")</f>
        <v>https://participa.madrid.org/content/proyecto-orden-se-desarrolla-real-decreto-88822-18-octubre-se-establece-procedimiento-para-0</v>
      </c>
      <c r="D1207" s="130" t="s">
        <v>25</v>
      </c>
      <c r="E1207" s="107" t="str">
        <f t="shared" si="64"/>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Regula desempeño</v>
      </c>
      <c r="C1208" s="114" t="str" cm="1">
        <f t="array" ref="C1208">IFERROR(INDEX('03.Muestra'!$F$8:$F$42,SMALL(IF("Página Web"='03.Muestra'!$D$8:$D$42,ROW('03.Muestra'!$F$8:$F$42)-MIN(ROW('03.Muestra'!$D$8:$D$42))+1,""),ROW()-1196)),"")</f>
        <v>https://participa.madrid.org/content/proyecto-decreto-regula-desempeno-reconocimiento-los-funcionarios-los-cuerpos-catedraticos</v>
      </c>
      <c r="D1208" s="130" t="s">
        <v>25</v>
      </c>
      <c r="E1208" s="107" t="str">
        <f t="shared" si="64"/>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Doctorados</v>
      </c>
      <c r="C1209" s="114" t="str" cm="1">
        <f t="array" ref="C1209">IFERROR(INDEX('03.Muestra'!$F$8:$F$42,SMALL(IF("Página Web"='03.Muestra'!$D$8:$D$42,ROW('03.Muestra'!$F$8:$F$42)-MIN(ROW('03.Muestra'!$D$8:$D$42))+1,""),ROW()-1196)),"")</f>
        <v>https://participa.madrid.org/content/proyecto-orden-se-establecen-las-bases-reguladoras-las-ayudas-para-realizacion-doctorados</v>
      </c>
      <c r="D1209" s="130" t="s">
        <v>25</v>
      </c>
      <c r="E1209" s="107" t="str">
        <f t="shared" si="64"/>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Complemento</v>
      </c>
      <c r="C1210" s="114" t="str" cm="1">
        <f t="array" ref="C1210">IFERROR(INDEX('03.Muestra'!$F$8:$F$42,SMALL(IF("Página Web"='03.Muestra'!$D$8:$D$42,ROW('03.Muestra'!$F$8:$F$42)-MIN(ROW('03.Muestra'!$D$8:$D$42))+1,""),ROW()-1196)),"")</f>
        <v>https://participa.madrid.org/content/proyecto-decreto-se-regula-procedimiento-para-seleccion-renovacion-consolidacion-complemento</v>
      </c>
      <c r="D1210" s="130" t="s">
        <v>25</v>
      </c>
      <c r="E1210" s="107" t="str">
        <f t="shared" si="64"/>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Concesión plazas</v>
      </c>
      <c r="C1211" s="114" t="str" cm="1">
        <f t="array" ref="C1211">IFERROR(INDEX('03.Muestra'!$F$8:$F$42,SMALL(IF("Página Web"='03.Muestra'!$D$8:$D$42,ROW('03.Muestra'!$F$8:$F$42)-MIN(ROW('03.Muestra'!$D$8:$D$42))+1,""),ROW()-1196)),"")</f>
        <v>https://participa.madrid.org/content/proyecto-orden-consejeria-familia-juventud-politica-social-se-regula-concesion-plazas-los-0</v>
      </c>
      <c r="D1211" s="130" t="s">
        <v>25</v>
      </c>
      <c r="E1211" s="107" t="str">
        <f t="shared" si="64"/>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Áridos reciclados</v>
      </c>
      <c r="C1212" s="114" t="str" cm="1">
        <f t="array" ref="C1212">IFERROR(INDEX('03.Muestra'!$F$8:$F$42,SMALL(IF("Página Web"='03.Muestra'!$D$8:$D$42,ROW('03.Muestra'!$F$8:$F$42)-MIN(ROW('03.Muestra'!$D$8:$D$42))+1,""),ROW()-1196)),"")</f>
        <v>https://participa.madrid.org/content/proyecto-orden-se-regula-los-requisitos-utilizacion-aridos-reciclados-procedentes</v>
      </c>
      <c r="D1212" s="130" t="s">
        <v>25</v>
      </c>
      <c r="E1212" s="107" t="str">
        <f t="shared" si="64"/>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c r="E1213" s="107" t="str">
        <f t="shared" si="64"/>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ref="D1214:D1231" si="65">IF(AND(B1214&lt;&gt;"",C1214&lt;&gt;""),"N/T","")</f>
        <v/>
      </c>
      <c r="E1214" s="107" t="str">
        <f t="shared" si="64"/>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5"/>
        <v/>
      </c>
      <c r="E1215" s="107" t="str">
        <f t="shared" si="64"/>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5"/>
        <v/>
      </c>
      <c r="E1216" s="107" t="str">
        <f t="shared" si="64"/>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5"/>
        <v/>
      </c>
      <c r="E1217" s="107" t="str">
        <f t="shared" si="64"/>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5"/>
        <v/>
      </c>
      <c r="E1218" s="107" t="str">
        <f t="shared" si="64"/>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5"/>
        <v/>
      </c>
      <c r="E1219" s="107" t="str">
        <f t="shared" si="64"/>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5"/>
        <v/>
      </c>
      <c r="E1220" s="107" t="str">
        <f t="shared" si="64"/>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5"/>
        <v/>
      </c>
      <c r="E1221" s="107" t="str">
        <f t="shared" si="64"/>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5"/>
        <v/>
      </c>
      <c r="E1222" s="107" t="str">
        <f t="shared" si="64"/>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5"/>
        <v/>
      </c>
      <c r="E1223" s="107" t="str">
        <f t="shared" si="64"/>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5"/>
        <v/>
      </c>
      <c r="E1224" s="107" t="str">
        <f t="shared" si="64"/>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5"/>
        <v/>
      </c>
      <c r="E1225" s="107" t="str">
        <f t="shared" si="64"/>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5"/>
        <v/>
      </c>
      <c r="E1226" s="107" t="str">
        <f t="shared" si="64"/>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5"/>
        <v/>
      </c>
      <c r="E1227" s="107" t="str">
        <f t="shared" si="64"/>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5"/>
        <v/>
      </c>
      <c r="E1228" s="107" t="str">
        <f t="shared" si="64"/>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5"/>
        <v/>
      </c>
      <c r="E1229" s="107" t="str">
        <f t="shared" si="64"/>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5"/>
        <v/>
      </c>
      <c r="E1230" s="107" t="str">
        <f t="shared" si="64"/>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5"/>
        <v/>
      </c>
      <c r="E1231" s="107" t="str">
        <f t="shared" si="64"/>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Home</v>
      </c>
      <c r="C1235" s="114" t="str" cm="1">
        <f t="array" ref="C1235">IFERROR(INDEX('03.Muestra'!$F$8:$F$42,SMALL(IF("Página Web"='03.Muestra'!$D$8:$D$42,ROW('03.Muestra'!$F$8:$F$42)-MIN(ROW('03.Muestra'!$D$8:$D$42))+1,""),ROW()-1234)),"")</f>
        <v>https://participa.madrid.org/</v>
      </c>
      <c r="D1235" s="130" t="s">
        <v>34</v>
      </c>
      <c r="E1235" s="107" t="str">
        <f t="shared" ref="E1235:E1269" si="66">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Grupos parlamentarios</v>
      </c>
      <c r="C1236" s="114" t="str" cm="1">
        <f t="array" ref="C1236">IFERROR(INDEX('03.Muestra'!$F$8:$F$42,SMALL(IF("Página Web"='03.Muestra'!$D$8:$D$42,ROW('03.Muestra'!$F$8:$F$42)-MIN(ROW('03.Muestra'!$D$8:$D$42))+1,""),ROW()-1234)),"")</f>
        <v>https://participa.madrid.org/grupos-parlamentarios</v>
      </c>
      <c r="D1236" s="130" t="s">
        <v>34</v>
      </c>
      <c r="E1236" s="107" t="str">
        <f t="shared" si="66"/>
        <v/>
      </c>
      <c r="F1236" s="120">
        <f ca="1">COUNTIF($D1235:INDIRECT("$D" &amp;  SUM(ROW()-1,'03.Muestra'!$D$45)-1),F1235)</f>
        <v>0</v>
      </c>
      <c r="G1236" s="120">
        <f ca="1">COUNTIF($D1235:INDIRECT("$D" &amp;  SUM(ROW()-1,'03.Muestra'!$D$45)-1),G1235)</f>
        <v>0</v>
      </c>
      <c r="H1236" s="120">
        <f ca="1">COUNTIF($D1235:INDIRECT("$D" &amp;  SUM(ROW()-1,'03.Muestra'!$D$45)-1),H1235)</f>
        <v>16</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Participación ciudadana</v>
      </c>
      <c r="C1237" s="114" t="str" cm="1">
        <f t="array" ref="C1237">IFERROR(INDEX('03.Muestra'!$F$8:$F$42,SMALL(IF("Página Web"='03.Muestra'!$D$8:$D$42,ROW('03.Muestra'!$F$8:$F$42)-MIN(ROW('03.Muestra'!$D$8:$D$42))+1,""),ROW()-1234)),"")</f>
        <v>https://participa.madrid.org/participacion-ciudadana</v>
      </c>
      <c r="D1237" s="130" t="s">
        <v>34</v>
      </c>
      <c r="E1237" s="107" t="str">
        <f t="shared" si="66"/>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Condiciones de uso</v>
      </c>
      <c r="C1238" s="114" t="str" cm="1">
        <f t="array" ref="C1238">IFERROR(INDEX('03.Muestra'!$F$8:$F$42,SMALL(IF("Página Web"='03.Muestra'!$D$8:$D$42,ROW('03.Muestra'!$F$8:$F$42)-MIN(ROW('03.Muestra'!$D$8:$D$42))+1,""),ROW()-1234)),"")</f>
        <v>https://participa.madrid.org/condiciones-uso</v>
      </c>
      <c r="D1238" s="130" t="s">
        <v>34</v>
      </c>
      <c r="E1238" s="107" t="str">
        <f t="shared" si="66"/>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Aviso legal</v>
      </c>
      <c r="C1239" s="114" t="str" cm="1">
        <f t="array" ref="C1239">IFERROR(INDEX('03.Muestra'!$F$8:$F$42,SMALL(IF("Página Web"='03.Muestra'!$D$8:$D$42,ROW('03.Muestra'!$F$8:$F$42)-MIN(ROW('03.Muestra'!$D$8:$D$42))+1,""),ROW()-1234)),"")</f>
        <v>https://participa.madrid.org/aviso-legal-privacidad</v>
      </c>
      <c r="D1239" s="130" t="s">
        <v>34</v>
      </c>
      <c r="E1239" s="107" t="str">
        <f t="shared" si="66"/>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Acuerdo consejo</v>
      </c>
      <c r="C1240" s="114" t="str" cm="1">
        <f t="array" ref="C1240">IFERROR(INDEX('03.Muestra'!$F$8:$F$42,SMALL(IF("Página Web"='03.Muestra'!$D$8:$D$42,ROW('03.Muestra'!$F$8:$F$42)-MIN(ROW('03.Muestra'!$D$8:$D$42))+1,""),ROW()-1234)),"")</f>
        <v>https://participa.madrid.org/content/proyecto-acuerdo-consejo-gobierno-se-aprueban-las-normas-reguladoras-se-establece</v>
      </c>
      <c r="D1240" s="130" t="s">
        <v>34</v>
      </c>
      <c r="E1240" s="107" t="str">
        <f t="shared" si="66"/>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Ayudas económicas</v>
      </c>
      <c r="C1241" s="114" t="str" cm="1">
        <f t="array" ref="C1241">IFERROR(INDEX('03.Muestra'!$F$8:$F$42,SMALL(IF("Página Web"='03.Muestra'!$D$8:$D$42,ROW('03.Muestra'!$F$8:$F$42)-MIN(ROW('03.Muestra'!$D$8:$D$42))+1,""),ROW()-1234)),"")</f>
        <v>https://participa.madrid.org/content/proyecto-orden-se-aprueban-bases-reguladoras-concesion-ayudas-economicas-pago-unico-para</v>
      </c>
      <c r="D1241" s="130" t="s">
        <v>34</v>
      </c>
      <c r="E1241" s="107" t="str">
        <f t="shared" si="66"/>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Ayudas municipios</v>
      </c>
      <c r="C1242" s="114" t="str" cm="1">
        <f t="array" ref="C1242">IFERROR(INDEX('03.Muestra'!$F$8:$F$42,SMALL(IF("Página Web"='03.Muestra'!$D$8:$D$42,ROW('03.Muestra'!$F$8:$F$42)-MIN(ROW('03.Muestra'!$D$8:$D$42))+1,""),ROW()-1234)),"")</f>
        <v>https://participa.madrid.org/content/consulta-publica-sobre-proyecto-se-establecen-las-bases-reguladoras-las-ayudas-municipios</v>
      </c>
      <c r="D1242" s="130" t="s">
        <v>34</v>
      </c>
      <c r="E1242" s="107" t="str">
        <f t="shared" si="66"/>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Derogación órdenes</v>
      </c>
      <c r="C1243" s="114" t="str" cm="1">
        <f t="array" ref="C1243">IFERROR(INDEX('03.Muestra'!$F$8:$F$42,SMALL(IF("Página Web"='03.Muestra'!$D$8:$D$42,ROW('03.Muestra'!$F$8:$F$42)-MIN(ROW('03.Muestra'!$D$8:$D$42))+1,""),ROW()-1234)),"")</f>
        <v>https://participa.madrid.org/content/proyecto-orden-se-derogan-las-ordenes-5591997-5601997-11022003-10851998-6502004-2222014</v>
      </c>
      <c r="D1243" s="130" t="s">
        <v>34</v>
      </c>
      <c r="E1243" s="107" t="str">
        <f t="shared" si="66"/>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Artesanía Alimentaria</v>
      </c>
      <c r="C1244" s="114" t="str" cm="1">
        <f t="array" ref="C1244">IFERROR(INDEX('03.Muestra'!$F$8:$F$42,SMALL(IF("Página Web"='03.Muestra'!$D$8:$D$42,ROW('03.Muestra'!$F$8:$F$42)-MIN(ROW('03.Muestra'!$D$8:$D$42))+1,""),ROW()-1234)),"")</f>
        <v>https://participa.madrid.org/content/proyecto-decreto-sobre-ordenacion-regulacion-artesania-alimentaria-los-alimentos-montana</v>
      </c>
      <c r="D1244" s="130" t="s">
        <v>34</v>
      </c>
      <c r="E1244" s="107" t="str">
        <f t="shared" si="66"/>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Grado discapacidad</v>
      </c>
      <c r="C1245" s="114" t="str" cm="1">
        <f t="array" ref="C1245">IFERROR(INDEX('03.Muestra'!$F$8:$F$42,SMALL(IF("Página Web"='03.Muestra'!$D$8:$D$42,ROW('03.Muestra'!$F$8:$F$42)-MIN(ROW('03.Muestra'!$D$8:$D$42))+1,""),ROW()-1234)),"")</f>
        <v>https://participa.madrid.org/content/proyecto-orden-se-desarrolla-real-decreto-88822-18-octubre-se-establece-procedimiento-para-0</v>
      </c>
      <c r="D1245" s="130" t="s">
        <v>34</v>
      </c>
      <c r="E1245" s="107" t="str">
        <f t="shared" si="66"/>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Regula desempeño</v>
      </c>
      <c r="C1246" s="114" t="str" cm="1">
        <f t="array" ref="C1246">IFERROR(INDEX('03.Muestra'!$F$8:$F$42,SMALL(IF("Página Web"='03.Muestra'!$D$8:$D$42,ROW('03.Muestra'!$F$8:$F$42)-MIN(ROW('03.Muestra'!$D$8:$D$42))+1,""),ROW()-1234)),"")</f>
        <v>https://participa.madrid.org/content/proyecto-decreto-regula-desempeno-reconocimiento-los-funcionarios-los-cuerpos-catedraticos</v>
      </c>
      <c r="D1246" s="130" t="s">
        <v>34</v>
      </c>
      <c r="E1246" s="107" t="str">
        <f t="shared" si="66"/>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Doctorados</v>
      </c>
      <c r="C1247" s="114" t="str" cm="1">
        <f t="array" ref="C1247">IFERROR(INDEX('03.Muestra'!$F$8:$F$42,SMALL(IF("Página Web"='03.Muestra'!$D$8:$D$42,ROW('03.Muestra'!$F$8:$F$42)-MIN(ROW('03.Muestra'!$D$8:$D$42))+1,""),ROW()-1234)),"")</f>
        <v>https://participa.madrid.org/content/proyecto-orden-se-establecen-las-bases-reguladoras-las-ayudas-para-realizacion-doctorados</v>
      </c>
      <c r="D1247" s="130" t="s">
        <v>34</v>
      </c>
      <c r="E1247" s="107" t="str">
        <f t="shared" si="66"/>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Complemento</v>
      </c>
      <c r="C1248" s="114" t="str" cm="1">
        <f t="array" ref="C1248">IFERROR(INDEX('03.Muestra'!$F$8:$F$42,SMALL(IF("Página Web"='03.Muestra'!$D$8:$D$42,ROW('03.Muestra'!$F$8:$F$42)-MIN(ROW('03.Muestra'!$D$8:$D$42))+1,""),ROW()-1234)),"")</f>
        <v>https://participa.madrid.org/content/proyecto-decreto-se-regula-procedimiento-para-seleccion-renovacion-consolidacion-complemento</v>
      </c>
      <c r="D1248" s="130" t="s">
        <v>34</v>
      </c>
      <c r="E1248" s="107" t="str">
        <f t="shared" si="66"/>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Concesión plazas</v>
      </c>
      <c r="C1249" s="114" t="str" cm="1">
        <f t="array" ref="C1249">IFERROR(INDEX('03.Muestra'!$F$8:$F$42,SMALL(IF("Página Web"='03.Muestra'!$D$8:$D$42,ROW('03.Muestra'!$F$8:$F$42)-MIN(ROW('03.Muestra'!$D$8:$D$42))+1,""),ROW()-1234)),"")</f>
        <v>https://participa.madrid.org/content/proyecto-orden-consejeria-familia-juventud-politica-social-se-regula-concesion-plazas-los-0</v>
      </c>
      <c r="D1249" s="130" t="s">
        <v>34</v>
      </c>
      <c r="E1249" s="107" t="str">
        <f t="shared" si="66"/>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Áridos reciclados</v>
      </c>
      <c r="C1250" s="114" t="str" cm="1">
        <f t="array" ref="C1250">IFERROR(INDEX('03.Muestra'!$F$8:$F$42,SMALL(IF("Página Web"='03.Muestra'!$D$8:$D$42,ROW('03.Muestra'!$F$8:$F$42)-MIN(ROW('03.Muestra'!$D$8:$D$42))+1,""),ROW()-1234)),"")</f>
        <v>https://participa.madrid.org/content/proyecto-orden-se-regula-los-requisitos-utilizacion-aridos-reciclados-procedentes</v>
      </c>
      <c r="D1250" s="130" t="s">
        <v>34</v>
      </c>
      <c r="E1250" s="107" t="str">
        <f t="shared" si="66"/>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c r="E1251" s="107" t="str">
        <f t="shared" si="66"/>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ref="D1252:D1269" si="67">IF(AND(B1252&lt;&gt;"",C1252&lt;&gt;""),"N/T","")</f>
        <v/>
      </c>
      <c r="E1252" s="107" t="str">
        <f t="shared" si="66"/>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7"/>
        <v/>
      </c>
      <c r="E1253" s="107" t="str">
        <f t="shared" si="66"/>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7"/>
        <v/>
      </c>
      <c r="E1254" s="107" t="str">
        <f t="shared" si="66"/>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7"/>
        <v/>
      </c>
      <c r="E1255" s="107" t="str">
        <f t="shared" si="66"/>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7"/>
        <v/>
      </c>
      <c r="E1256" s="107" t="str">
        <f t="shared" si="66"/>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7"/>
        <v/>
      </c>
      <c r="E1257" s="107" t="str">
        <f t="shared" si="66"/>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7"/>
        <v/>
      </c>
      <c r="E1258" s="107" t="str">
        <f t="shared" si="66"/>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7"/>
        <v/>
      </c>
      <c r="E1259" s="107" t="str">
        <f t="shared" si="66"/>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7"/>
        <v/>
      </c>
      <c r="E1260" s="107" t="str">
        <f t="shared" si="66"/>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7"/>
        <v/>
      </c>
      <c r="E1261" s="107" t="str">
        <f t="shared" si="66"/>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7"/>
        <v/>
      </c>
      <c r="E1262" s="107" t="str">
        <f t="shared" si="66"/>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7"/>
        <v/>
      </c>
      <c r="E1263" s="107" t="str">
        <f t="shared" si="66"/>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7"/>
        <v/>
      </c>
      <c r="E1264" s="107" t="str">
        <f t="shared" si="66"/>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7"/>
        <v/>
      </c>
      <c r="E1265" s="107" t="str">
        <f t="shared" si="66"/>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7"/>
        <v/>
      </c>
      <c r="E1266" s="107" t="str">
        <f t="shared" si="66"/>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7"/>
        <v/>
      </c>
      <c r="E1267" s="107" t="str">
        <f t="shared" si="66"/>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7"/>
        <v/>
      </c>
      <c r="E1268" s="107" t="str">
        <f t="shared" si="66"/>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7"/>
        <v/>
      </c>
      <c r="E1269" s="107" t="str">
        <f t="shared" si="66"/>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Home</v>
      </c>
      <c r="C1273" s="114" t="str" cm="1">
        <f t="array" ref="C1273">IFERROR(INDEX('03.Muestra'!$F$8:$F$42,SMALL(IF("Página Web"='03.Muestra'!$D$8:$D$42,ROW('03.Muestra'!$F$8:$F$42)-MIN(ROW('03.Muestra'!$D$8:$D$42))+1,""),ROW()-1272)),"")</f>
        <v>https://participa.madrid.org/</v>
      </c>
      <c r="D1273" s="130" t="s">
        <v>34</v>
      </c>
      <c r="E1273" s="107" t="str">
        <f t="shared" ref="E1273:E1307" si="68">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Grupos parlamentarios</v>
      </c>
      <c r="C1274" s="114" t="str" cm="1">
        <f t="array" ref="C1274">IFERROR(INDEX('03.Muestra'!$F$8:$F$42,SMALL(IF("Página Web"='03.Muestra'!$D$8:$D$42,ROW('03.Muestra'!$F$8:$F$42)-MIN(ROW('03.Muestra'!$D$8:$D$42))+1,""),ROW()-1272)),"")</f>
        <v>https://participa.madrid.org/grupos-parlamentarios</v>
      </c>
      <c r="D1274" s="130" t="s">
        <v>34</v>
      </c>
      <c r="E1274" s="107" t="str">
        <f t="shared" si="68"/>
        <v/>
      </c>
      <c r="F1274" s="120">
        <f ca="1">COUNTIF($D1273:INDIRECT("$D" &amp;  SUM(ROW()-1,'03.Muestra'!$D$45)-1),F1273)</f>
        <v>0</v>
      </c>
      <c r="G1274" s="120">
        <f ca="1">COUNTIF($D1273:INDIRECT("$D" &amp;  SUM(ROW()-1,'03.Muestra'!$D$45)-1),G1273)</f>
        <v>0</v>
      </c>
      <c r="H1274" s="120">
        <f ca="1">COUNTIF($D1273:INDIRECT("$D" &amp;  SUM(ROW()-1,'03.Muestra'!$D$45)-1),H1273)</f>
        <v>16</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Participación ciudadana</v>
      </c>
      <c r="C1275" s="114" t="str" cm="1">
        <f t="array" ref="C1275">IFERROR(INDEX('03.Muestra'!$F$8:$F$42,SMALL(IF("Página Web"='03.Muestra'!$D$8:$D$42,ROW('03.Muestra'!$F$8:$F$42)-MIN(ROW('03.Muestra'!$D$8:$D$42))+1,""),ROW()-1272)),"")</f>
        <v>https://participa.madrid.org/participacion-ciudadana</v>
      </c>
      <c r="D1275" s="130" t="s">
        <v>34</v>
      </c>
      <c r="E1275" s="107" t="str">
        <f t="shared" si="68"/>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Condiciones de uso</v>
      </c>
      <c r="C1276" s="114" t="str" cm="1">
        <f t="array" ref="C1276">IFERROR(INDEX('03.Muestra'!$F$8:$F$42,SMALL(IF("Página Web"='03.Muestra'!$D$8:$D$42,ROW('03.Muestra'!$F$8:$F$42)-MIN(ROW('03.Muestra'!$D$8:$D$42))+1,""),ROW()-1272)),"")</f>
        <v>https://participa.madrid.org/condiciones-uso</v>
      </c>
      <c r="D1276" s="130" t="s">
        <v>34</v>
      </c>
      <c r="E1276" s="107" t="str">
        <f t="shared" si="68"/>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Aviso legal</v>
      </c>
      <c r="C1277" s="114" t="str" cm="1">
        <f t="array" ref="C1277">IFERROR(INDEX('03.Muestra'!$F$8:$F$42,SMALL(IF("Página Web"='03.Muestra'!$D$8:$D$42,ROW('03.Muestra'!$F$8:$F$42)-MIN(ROW('03.Muestra'!$D$8:$D$42))+1,""),ROW()-1272)),"")</f>
        <v>https://participa.madrid.org/aviso-legal-privacidad</v>
      </c>
      <c r="D1277" s="130" t="s">
        <v>34</v>
      </c>
      <c r="E1277" s="107" t="str">
        <f t="shared" si="68"/>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Acuerdo consejo</v>
      </c>
      <c r="C1278" s="114" t="str" cm="1">
        <f t="array" ref="C1278">IFERROR(INDEX('03.Muestra'!$F$8:$F$42,SMALL(IF("Página Web"='03.Muestra'!$D$8:$D$42,ROW('03.Muestra'!$F$8:$F$42)-MIN(ROW('03.Muestra'!$D$8:$D$42))+1,""),ROW()-1272)),"")</f>
        <v>https://participa.madrid.org/content/proyecto-acuerdo-consejo-gobierno-se-aprueban-las-normas-reguladoras-se-establece</v>
      </c>
      <c r="D1278" s="130" t="s">
        <v>34</v>
      </c>
      <c r="E1278" s="107" t="str">
        <f t="shared" si="68"/>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Ayudas económicas</v>
      </c>
      <c r="C1279" s="114" t="str" cm="1">
        <f t="array" ref="C1279">IFERROR(INDEX('03.Muestra'!$F$8:$F$42,SMALL(IF("Página Web"='03.Muestra'!$D$8:$D$42,ROW('03.Muestra'!$F$8:$F$42)-MIN(ROW('03.Muestra'!$D$8:$D$42))+1,""),ROW()-1272)),"")</f>
        <v>https://participa.madrid.org/content/proyecto-orden-se-aprueban-bases-reguladoras-concesion-ayudas-economicas-pago-unico-para</v>
      </c>
      <c r="D1279" s="130" t="s">
        <v>34</v>
      </c>
      <c r="E1279" s="107" t="str">
        <f t="shared" si="68"/>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Ayudas municipios</v>
      </c>
      <c r="C1280" s="114" t="str" cm="1">
        <f t="array" ref="C1280">IFERROR(INDEX('03.Muestra'!$F$8:$F$42,SMALL(IF("Página Web"='03.Muestra'!$D$8:$D$42,ROW('03.Muestra'!$F$8:$F$42)-MIN(ROW('03.Muestra'!$D$8:$D$42))+1,""),ROW()-1272)),"")</f>
        <v>https://participa.madrid.org/content/consulta-publica-sobre-proyecto-se-establecen-las-bases-reguladoras-las-ayudas-municipios</v>
      </c>
      <c r="D1280" s="130" t="s">
        <v>34</v>
      </c>
      <c r="E1280" s="107" t="str">
        <f t="shared" si="68"/>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Derogación órdenes</v>
      </c>
      <c r="C1281" s="114" t="str" cm="1">
        <f t="array" ref="C1281">IFERROR(INDEX('03.Muestra'!$F$8:$F$42,SMALL(IF("Página Web"='03.Muestra'!$D$8:$D$42,ROW('03.Muestra'!$F$8:$F$42)-MIN(ROW('03.Muestra'!$D$8:$D$42))+1,""),ROW()-1272)),"")</f>
        <v>https://participa.madrid.org/content/proyecto-orden-se-derogan-las-ordenes-5591997-5601997-11022003-10851998-6502004-2222014</v>
      </c>
      <c r="D1281" s="130" t="s">
        <v>34</v>
      </c>
      <c r="E1281" s="107" t="str">
        <f t="shared" si="68"/>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Artesanía Alimentaria</v>
      </c>
      <c r="C1282" s="114" t="str" cm="1">
        <f t="array" ref="C1282">IFERROR(INDEX('03.Muestra'!$F$8:$F$42,SMALL(IF("Página Web"='03.Muestra'!$D$8:$D$42,ROW('03.Muestra'!$F$8:$F$42)-MIN(ROW('03.Muestra'!$D$8:$D$42))+1,""),ROW()-1272)),"")</f>
        <v>https://participa.madrid.org/content/proyecto-decreto-sobre-ordenacion-regulacion-artesania-alimentaria-los-alimentos-montana</v>
      </c>
      <c r="D1282" s="130" t="s">
        <v>34</v>
      </c>
      <c r="E1282" s="107" t="str">
        <f t="shared" si="68"/>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Grado discapacidad</v>
      </c>
      <c r="C1283" s="114" t="str" cm="1">
        <f t="array" ref="C1283">IFERROR(INDEX('03.Muestra'!$F$8:$F$42,SMALL(IF("Página Web"='03.Muestra'!$D$8:$D$42,ROW('03.Muestra'!$F$8:$F$42)-MIN(ROW('03.Muestra'!$D$8:$D$42))+1,""),ROW()-1272)),"")</f>
        <v>https://participa.madrid.org/content/proyecto-orden-se-desarrolla-real-decreto-88822-18-octubre-se-establece-procedimiento-para-0</v>
      </c>
      <c r="D1283" s="130" t="s">
        <v>34</v>
      </c>
      <c r="E1283" s="107" t="str">
        <f t="shared" si="68"/>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Regula desempeño</v>
      </c>
      <c r="C1284" s="114" t="str" cm="1">
        <f t="array" ref="C1284">IFERROR(INDEX('03.Muestra'!$F$8:$F$42,SMALL(IF("Página Web"='03.Muestra'!$D$8:$D$42,ROW('03.Muestra'!$F$8:$F$42)-MIN(ROW('03.Muestra'!$D$8:$D$42))+1,""),ROW()-1272)),"")</f>
        <v>https://participa.madrid.org/content/proyecto-decreto-regula-desempeno-reconocimiento-los-funcionarios-los-cuerpos-catedraticos</v>
      </c>
      <c r="D1284" s="130" t="s">
        <v>34</v>
      </c>
      <c r="E1284" s="107" t="str">
        <f t="shared" si="68"/>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Doctorados</v>
      </c>
      <c r="C1285" s="114" t="str" cm="1">
        <f t="array" ref="C1285">IFERROR(INDEX('03.Muestra'!$F$8:$F$42,SMALL(IF("Página Web"='03.Muestra'!$D$8:$D$42,ROW('03.Muestra'!$F$8:$F$42)-MIN(ROW('03.Muestra'!$D$8:$D$42))+1,""),ROW()-1272)),"")</f>
        <v>https://participa.madrid.org/content/proyecto-orden-se-establecen-las-bases-reguladoras-las-ayudas-para-realizacion-doctorados</v>
      </c>
      <c r="D1285" s="130" t="s">
        <v>34</v>
      </c>
      <c r="E1285" s="107" t="str">
        <f t="shared" si="68"/>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Complemento</v>
      </c>
      <c r="C1286" s="114" t="str" cm="1">
        <f t="array" ref="C1286">IFERROR(INDEX('03.Muestra'!$F$8:$F$42,SMALL(IF("Página Web"='03.Muestra'!$D$8:$D$42,ROW('03.Muestra'!$F$8:$F$42)-MIN(ROW('03.Muestra'!$D$8:$D$42))+1,""),ROW()-1272)),"")</f>
        <v>https://participa.madrid.org/content/proyecto-decreto-se-regula-procedimiento-para-seleccion-renovacion-consolidacion-complemento</v>
      </c>
      <c r="D1286" s="130" t="s">
        <v>34</v>
      </c>
      <c r="E1286" s="107" t="str">
        <f t="shared" si="68"/>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Concesión plazas</v>
      </c>
      <c r="C1287" s="114" t="str" cm="1">
        <f t="array" ref="C1287">IFERROR(INDEX('03.Muestra'!$F$8:$F$42,SMALL(IF("Página Web"='03.Muestra'!$D$8:$D$42,ROW('03.Muestra'!$F$8:$F$42)-MIN(ROW('03.Muestra'!$D$8:$D$42))+1,""),ROW()-1272)),"")</f>
        <v>https://participa.madrid.org/content/proyecto-orden-consejeria-familia-juventud-politica-social-se-regula-concesion-plazas-los-0</v>
      </c>
      <c r="D1287" s="130" t="s">
        <v>34</v>
      </c>
      <c r="E1287" s="107" t="str">
        <f t="shared" si="68"/>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Áridos reciclados</v>
      </c>
      <c r="C1288" s="114" t="str" cm="1">
        <f t="array" ref="C1288">IFERROR(INDEX('03.Muestra'!$F$8:$F$42,SMALL(IF("Página Web"='03.Muestra'!$D$8:$D$42,ROW('03.Muestra'!$F$8:$F$42)-MIN(ROW('03.Muestra'!$D$8:$D$42))+1,""),ROW()-1272)),"")</f>
        <v>https://participa.madrid.org/content/proyecto-orden-se-regula-los-requisitos-utilizacion-aridos-reciclados-procedentes</v>
      </c>
      <c r="D1288" s="130" t="s">
        <v>34</v>
      </c>
      <c r="E1288" s="107" t="str">
        <f t="shared" si="68"/>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c r="E1289" s="107" t="str">
        <f t="shared" si="68"/>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ref="D1290:D1307" si="69">IF(AND(B1290&lt;&gt;"",C1290&lt;&gt;""),"N/T","")</f>
        <v/>
      </c>
      <c r="E1290" s="107" t="str">
        <f t="shared" si="68"/>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9"/>
        <v/>
      </c>
      <c r="E1291" s="107" t="str">
        <f t="shared" si="68"/>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9"/>
        <v/>
      </c>
      <c r="E1292" s="107" t="str">
        <f t="shared" si="68"/>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9"/>
        <v/>
      </c>
      <c r="E1293" s="107" t="str">
        <f t="shared" si="68"/>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9"/>
        <v/>
      </c>
      <c r="E1294" s="107" t="str">
        <f t="shared" si="68"/>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9"/>
        <v/>
      </c>
      <c r="E1295" s="107" t="str">
        <f t="shared" si="68"/>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9"/>
        <v/>
      </c>
      <c r="E1296" s="107" t="str">
        <f t="shared" si="68"/>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9"/>
        <v/>
      </c>
      <c r="E1297" s="107" t="str">
        <f t="shared" si="68"/>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9"/>
        <v/>
      </c>
      <c r="E1298" s="107" t="str">
        <f t="shared" si="68"/>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9"/>
        <v/>
      </c>
      <c r="E1299" s="107" t="str">
        <f t="shared" si="68"/>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9"/>
        <v/>
      </c>
      <c r="E1300" s="107" t="str">
        <f t="shared" si="68"/>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9"/>
        <v/>
      </c>
      <c r="E1301" s="107" t="str">
        <f t="shared" si="68"/>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9"/>
        <v/>
      </c>
      <c r="E1302" s="107" t="str">
        <f t="shared" si="68"/>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9"/>
        <v/>
      </c>
      <c r="E1303" s="107" t="str">
        <f t="shared" si="68"/>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9"/>
        <v/>
      </c>
      <c r="E1304" s="107" t="str">
        <f t="shared" si="68"/>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9"/>
        <v/>
      </c>
      <c r="E1305" s="107" t="str">
        <f t="shared" si="68"/>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9"/>
        <v/>
      </c>
      <c r="E1306" s="107" t="str">
        <f t="shared" si="68"/>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9"/>
        <v/>
      </c>
      <c r="E1307" s="107" t="str">
        <f t="shared" si="68"/>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Home</v>
      </c>
      <c r="C1311" s="114" t="str" cm="1">
        <f t="array" ref="C1311">IFERROR(INDEX('03.Muestra'!$F$8:$F$42,SMALL(IF("Página Web"='03.Muestra'!$D$8:$D$42,ROW('03.Muestra'!$F$8:$F$42)-MIN(ROW('03.Muestra'!$D$8:$D$42))+1,""),ROW()-1310)),"")</f>
        <v>https://participa.madrid.org/</v>
      </c>
      <c r="D1311" s="130" t="s">
        <v>27</v>
      </c>
      <c r="E1311" s="107" t="str">
        <f t="shared" ref="E1311:E1345" si="70">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Grupos parlamentarios</v>
      </c>
      <c r="C1312" s="114" t="str" cm="1">
        <f t="array" ref="C1312">IFERROR(INDEX('03.Muestra'!$F$8:$F$42,SMALL(IF("Página Web"='03.Muestra'!$D$8:$D$42,ROW('03.Muestra'!$F$8:$F$42)-MIN(ROW('03.Muestra'!$D$8:$D$42))+1,""),ROW()-1310)),"")</f>
        <v>https://participa.madrid.org/grupos-parlamentarios</v>
      </c>
      <c r="D1312" s="130" t="s">
        <v>25</v>
      </c>
      <c r="E1312" s="107" t="str">
        <f t="shared" si="70"/>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1</v>
      </c>
      <c r="J1312" s="120">
        <f ca="1">COUNTIF($D1311:INDIRECT("$D" &amp;  SUM(ROW()-1,'03.Muestra'!$D$45)-1),J1311)</f>
        <v>15</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Participación ciudadana</v>
      </c>
      <c r="C1313" s="114" t="str" cm="1">
        <f t="array" ref="C1313">IFERROR(INDEX('03.Muestra'!$F$8:$F$42,SMALL(IF("Página Web"='03.Muestra'!$D$8:$D$42,ROW('03.Muestra'!$F$8:$F$42)-MIN(ROW('03.Muestra'!$D$8:$D$42))+1,""),ROW()-1310)),"")</f>
        <v>https://participa.madrid.org/participacion-ciudadana</v>
      </c>
      <c r="D1313" s="130" t="s">
        <v>25</v>
      </c>
      <c r="E1313" s="107" t="str">
        <f t="shared" si="70"/>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Condiciones de uso</v>
      </c>
      <c r="C1314" s="114" t="str" cm="1">
        <f t="array" ref="C1314">IFERROR(INDEX('03.Muestra'!$F$8:$F$42,SMALL(IF("Página Web"='03.Muestra'!$D$8:$D$42,ROW('03.Muestra'!$F$8:$F$42)-MIN(ROW('03.Muestra'!$D$8:$D$42))+1,""),ROW()-1310)),"")</f>
        <v>https://participa.madrid.org/condiciones-uso</v>
      </c>
      <c r="D1314" s="130" t="s">
        <v>25</v>
      </c>
      <c r="E1314" s="107" t="str">
        <f t="shared" si="70"/>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Aviso legal</v>
      </c>
      <c r="C1315" s="114" t="str" cm="1">
        <f t="array" ref="C1315">IFERROR(INDEX('03.Muestra'!$F$8:$F$42,SMALL(IF("Página Web"='03.Muestra'!$D$8:$D$42,ROW('03.Muestra'!$F$8:$F$42)-MIN(ROW('03.Muestra'!$D$8:$D$42))+1,""),ROW()-1310)),"")</f>
        <v>https://participa.madrid.org/aviso-legal-privacidad</v>
      </c>
      <c r="D1315" s="130" t="s">
        <v>25</v>
      </c>
      <c r="E1315" s="107" t="str">
        <f t="shared" si="70"/>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Acuerdo consejo</v>
      </c>
      <c r="C1316" s="114" t="str" cm="1">
        <f t="array" ref="C1316">IFERROR(INDEX('03.Muestra'!$F$8:$F$42,SMALL(IF("Página Web"='03.Muestra'!$D$8:$D$42,ROW('03.Muestra'!$F$8:$F$42)-MIN(ROW('03.Muestra'!$D$8:$D$42))+1,""),ROW()-1310)),"")</f>
        <v>https://participa.madrid.org/content/proyecto-acuerdo-consejo-gobierno-se-aprueban-las-normas-reguladoras-se-establece</v>
      </c>
      <c r="D1316" s="130" t="s">
        <v>25</v>
      </c>
      <c r="E1316" s="107" t="str">
        <f t="shared" si="70"/>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Ayudas económicas</v>
      </c>
      <c r="C1317" s="114" t="str" cm="1">
        <f t="array" ref="C1317">IFERROR(INDEX('03.Muestra'!$F$8:$F$42,SMALL(IF("Página Web"='03.Muestra'!$D$8:$D$42,ROW('03.Muestra'!$F$8:$F$42)-MIN(ROW('03.Muestra'!$D$8:$D$42))+1,""),ROW()-1310)),"")</f>
        <v>https://participa.madrid.org/content/proyecto-orden-se-aprueban-bases-reguladoras-concesion-ayudas-economicas-pago-unico-para</v>
      </c>
      <c r="D1317" s="130" t="s">
        <v>25</v>
      </c>
      <c r="E1317" s="107" t="str">
        <f t="shared" si="70"/>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Ayudas municipios</v>
      </c>
      <c r="C1318" s="114" t="str" cm="1">
        <f t="array" ref="C1318">IFERROR(INDEX('03.Muestra'!$F$8:$F$42,SMALL(IF("Página Web"='03.Muestra'!$D$8:$D$42,ROW('03.Muestra'!$F$8:$F$42)-MIN(ROW('03.Muestra'!$D$8:$D$42))+1,""),ROW()-1310)),"")</f>
        <v>https://participa.madrid.org/content/consulta-publica-sobre-proyecto-se-establecen-las-bases-reguladoras-las-ayudas-municipios</v>
      </c>
      <c r="D1318" s="130" t="s">
        <v>25</v>
      </c>
      <c r="E1318" s="107" t="str">
        <f t="shared" si="70"/>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Derogación órdenes</v>
      </c>
      <c r="C1319" s="114" t="str" cm="1">
        <f t="array" ref="C1319">IFERROR(INDEX('03.Muestra'!$F$8:$F$42,SMALL(IF("Página Web"='03.Muestra'!$D$8:$D$42,ROW('03.Muestra'!$F$8:$F$42)-MIN(ROW('03.Muestra'!$D$8:$D$42))+1,""),ROW()-1310)),"")</f>
        <v>https://participa.madrid.org/content/proyecto-orden-se-derogan-las-ordenes-5591997-5601997-11022003-10851998-6502004-2222014</v>
      </c>
      <c r="D1319" s="130" t="s">
        <v>25</v>
      </c>
      <c r="E1319" s="107" t="str">
        <f t="shared" si="70"/>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Artesanía Alimentaria</v>
      </c>
      <c r="C1320" s="114" t="str" cm="1">
        <f t="array" ref="C1320">IFERROR(INDEX('03.Muestra'!$F$8:$F$42,SMALL(IF("Página Web"='03.Muestra'!$D$8:$D$42,ROW('03.Muestra'!$F$8:$F$42)-MIN(ROW('03.Muestra'!$D$8:$D$42))+1,""),ROW()-1310)),"")</f>
        <v>https://participa.madrid.org/content/proyecto-decreto-sobre-ordenacion-regulacion-artesania-alimentaria-los-alimentos-montana</v>
      </c>
      <c r="D1320" s="130" t="s">
        <v>25</v>
      </c>
      <c r="E1320" s="107" t="str">
        <f t="shared" si="70"/>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Grado discapacidad</v>
      </c>
      <c r="C1321" s="114" t="str" cm="1">
        <f t="array" ref="C1321">IFERROR(INDEX('03.Muestra'!$F$8:$F$42,SMALL(IF("Página Web"='03.Muestra'!$D$8:$D$42,ROW('03.Muestra'!$F$8:$F$42)-MIN(ROW('03.Muestra'!$D$8:$D$42))+1,""),ROW()-1310)),"")</f>
        <v>https://participa.madrid.org/content/proyecto-orden-se-desarrolla-real-decreto-88822-18-octubre-se-establece-procedimiento-para-0</v>
      </c>
      <c r="D1321" s="130" t="s">
        <v>25</v>
      </c>
      <c r="E1321" s="107" t="str">
        <f t="shared" si="70"/>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Regula desempeño</v>
      </c>
      <c r="C1322" s="114" t="str" cm="1">
        <f t="array" ref="C1322">IFERROR(INDEX('03.Muestra'!$F$8:$F$42,SMALL(IF("Página Web"='03.Muestra'!$D$8:$D$42,ROW('03.Muestra'!$F$8:$F$42)-MIN(ROW('03.Muestra'!$D$8:$D$42))+1,""),ROW()-1310)),"")</f>
        <v>https://participa.madrid.org/content/proyecto-decreto-regula-desempeno-reconocimiento-los-funcionarios-los-cuerpos-catedraticos</v>
      </c>
      <c r="D1322" s="130" t="s">
        <v>25</v>
      </c>
      <c r="E1322" s="107" t="str">
        <f t="shared" si="70"/>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Doctorados</v>
      </c>
      <c r="C1323" s="114" t="str" cm="1">
        <f t="array" ref="C1323">IFERROR(INDEX('03.Muestra'!$F$8:$F$42,SMALL(IF("Página Web"='03.Muestra'!$D$8:$D$42,ROW('03.Muestra'!$F$8:$F$42)-MIN(ROW('03.Muestra'!$D$8:$D$42))+1,""),ROW()-1310)),"")</f>
        <v>https://participa.madrid.org/content/proyecto-orden-se-establecen-las-bases-reguladoras-las-ayudas-para-realizacion-doctorados</v>
      </c>
      <c r="D1323" s="130" t="s">
        <v>25</v>
      </c>
      <c r="E1323" s="107" t="str">
        <f t="shared" si="70"/>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Complemento</v>
      </c>
      <c r="C1324" s="114" t="str" cm="1">
        <f t="array" ref="C1324">IFERROR(INDEX('03.Muestra'!$F$8:$F$42,SMALL(IF("Página Web"='03.Muestra'!$D$8:$D$42,ROW('03.Muestra'!$F$8:$F$42)-MIN(ROW('03.Muestra'!$D$8:$D$42))+1,""),ROW()-1310)),"")</f>
        <v>https://participa.madrid.org/content/proyecto-decreto-se-regula-procedimiento-para-seleccion-renovacion-consolidacion-complemento</v>
      </c>
      <c r="D1324" s="130" t="s">
        <v>25</v>
      </c>
      <c r="E1324" s="107" t="str">
        <f t="shared" si="70"/>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Concesión plazas</v>
      </c>
      <c r="C1325" s="114" t="str" cm="1">
        <f t="array" ref="C1325">IFERROR(INDEX('03.Muestra'!$F$8:$F$42,SMALL(IF("Página Web"='03.Muestra'!$D$8:$D$42,ROW('03.Muestra'!$F$8:$F$42)-MIN(ROW('03.Muestra'!$D$8:$D$42))+1,""),ROW()-1310)),"")</f>
        <v>https://participa.madrid.org/content/proyecto-orden-consejeria-familia-juventud-politica-social-se-regula-concesion-plazas-los-0</v>
      </c>
      <c r="D1325" s="130" t="s">
        <v>25</v>
      </c>
      <c r="E1325" s="107" t="str">
        <f t="shared" si="70"/>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Áridos reciclados</v>
      </c>
      <c r="C1326" s="114" t="str" cm="1">
        <f t="array" ref="C1326">IFERROR(INDEX('03.Muestra'!$F$8:$F$42,SMALL(IF("Página Web"='03.Muestra'!$D$8:$D$42,ROW('03.Muestra'!$F$8:$F$42)-MIN(ROW('03.Muestra'!$D$8:$D$42))+1,""),ROW()-1310)),"")</f>
        <v>https://participa.madrid.org/content/proyecto-orden-se-regula-los-requisitos-utilizacion-aridos-reciclados-procedentes</v>
      </c>
      <c r="D1326" s="130" t="s">
        <v>25</v>
      </c>
      <c r="E1326" s="107" t="str">
        <f t="shared" si="70"/>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c r="E1327" s="107" t="str">
        <f t="shared" si="70"/>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ref="D1328:D1345" si="71">IF(AND(B1328&lt;&gt;"",C1328&lt;&gt;""),"N/T","")</f>
        <v/>
      </c>
      <c r="E1328" s="107" t="str">
        <f t="shared" si="70"/>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71"/>
        <v/>
      </c>
      <c r="E1329" s="107" t="str">
        <f t="shared" si="70"/>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71"/>
        <v/>
      </c>
      <c r="E1330" s="107" t="str">
        <f t="shared" si="70"/>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71"/>
        <v/>
      </c>
      <c r="E1331" s="107" t="str">
        <f t="shared" si="70"/>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71"/>
        <v/>
      </c>
      <c r="E1332" s="107" t="str">
        <f t="shared" si="70"/>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71"/>
        <v/>
      </c>
      <c r="E1333" s="107" t="str">
        <f t="shared" si="70"/>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71"/>
        <v/>
      </c>
      <c r="E1334" s="107" t="str">
        <f t="shared" si="70"/>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71"/>
        <v/>
      </c>
      <c r="E1335" s="107" t="str">
        <f t="shared" si="70"/>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71"/>
        <v/>
      </c>
      <c r="E1336" s="107" t="str">
        <f t="shared" si="70"/>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71"/>
        <v/>
      </c>
      <c r="E1337" s="107" t="str">
        <f t="shared" si="70"/>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71"/>
        <v/>
      </c>
      <c r="E1338" s="107" t="str">
        <f t="shared" si="70"/>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71"/>
        <v/>
      </c>
      <c r="E1339" s="107" t="str">
        <f t="shared" si="70"/>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71"/>
        <v/>
      </c>
      <c r="E1340" s="107" t="str">
        <f t="shared" si="70"/>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71"/>
        <v/>
      </c>
      <c r="E1341" s="107" t="str">
        <f t="shared" si="70"/>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71"/>
        <v/>
      </c>
      <c r="E1342" s="107" t="str">
        <f t="shared" si="70"/>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71"/>
        <v/>
      </c>
      <c r="E1343" s="107" t="str">
        <f t="shared" si="70"/>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71"/>
        <v/>
      </c>
      <c r="E1344" s="107" t="str">
        <f t="shared" si="70"/>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71"/>
        <v/>
      </c>
      <c r="E1345" s="107" t="str">
        <f t="shared" si="70"/>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Home</v>
      </c>
      <c r="C1349" s="114" t="str" cm="1">
        <f t="array" ref="C1349">IFERROR(INDEX('03.Muestra'!$F$8:$F$42,SMALL(IF("Página Web"='03.Muestra'!$D$8:$D$42,ROW('03.Muestra'!$F$8:$F$42)-MIN(ROW('03.Muestra'!$D$8:$D$42))+1,""),ROW()-1348)),"")</f>
        <v>https://participa.madrid.org/</v>
      </c>
      <c r="D1349" s="130" t="s">
        <v>34</v>
      </c>
      <c r="E1349" s="107" t="str">
        <f t="shared" ref="E1349:E1383" si="72">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Grupos parlamentarios</v>
      </c>
      <c r="C1350" s="114" t="str" cm="1">
        <f t="array" ref="C1350">IFERROR(INDEX('03.Muestra'!$F$8:$F$42,SMALL(IF("Página Web"='03.Muestra'!$D$8:$D$42,ROW('03.Muestra'!$F$8:$F$42)-MIN(ROW('03.Muestra'!$D$8:$D$42))+1,""),ROW()-1348)),"")</f>
        <v>https://participa.madrid.org/grupos-parlamentarios</v>
      </c>
      <c r="D1350" s="130" t="s">
        <v>34</v>
      </c>
      <c r="E1350" s="107" t="str">
        <f t="shared" si="72"/>
        <v/>
      </c>
      <c r="F1350" s="120">
        <f ca="1">COUNTIF($D1349:INDIRECT("$D" &amp;  SUM(ROW()-1,'03.Muestra'!$D$45)-1),F1349)</f>
        <v>0</v>
      </c>
      <c r="G1350" s="120">
        <f ca="1">COUNTIF($D1349:INDIRECT("$D" &amp;  SUM(ROW()-1,'03.Muestra'!$D$45)-1),G1349)</f>
        <v>0</v>
      </c>
      <c r="H1350" s="120">
        <f ca="1">COUNTIF($D1349:INDIRECT("$D" &amp;  SUM(ROW()-1,'03.Muestra'!$D$45)-1),H1349)</f>
        <v>16</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Participación ciudadana</v>
      </c>
      <c r="C1351" s="114" t="str" cm="1">
        <f t="array" ref="C1351">IFERROR(INDEX('03.Muestra'!$F$8:$F$42,SMALL(IF("Página Web"='03.Muestra'!$D$8:$D$42,ROW('03.Muestra'!$F$8:$F$42)-MIN(ROW('03.Muestra'!$D$8:$D$42))+1,""),ROW()-1348)),"")</f>
        <v>https://participa.madrid.org/participacion-ciudadana</v>
      </c>
      <c r="D1351" s="130" t="s">
        <v>34</v>
      </c>
      <c r="E1351" s="107" t="str">
        <f t="shared" si="72"/>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Condiciones de uso</v>
      </c>
      <c r="C1352" s="114" t="str" cm="1">
        <f t="array" ref="C1352">IFERROR(INDEX('03.Muestra'!$F$8:$F$42,SMALL(IF("Página Web"='03.Muestra'!$D$8:$D$42,ROW('03.Muestra'!$F$8:$F$42)-MIN(ROW('03.Muestra'!$D$8:$D$42))+1,""),ROW()-1348)),"")</f>
        <v>https://participa.madrid.org/condiciones-uso</v>
      </c>
      <c r="D1352" s="130" t="s">
        <v>34</v>
      </c>
      <c r="E1352" s="107" t="str">
        <f t="shared" si="72"/>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Aviso legal</v>
      </c>
      <c r="C1353" s="114" t="str" cm="1">
        <f t="array" ref="C1353">IFERROR(INDEX('03.Muestra'!$F$8:$F$42,SMALL(IF("Página Web"='03.Muestra'!$D$8:$D$42,ROW('03.Muestra'!$F$8:$F$42)-MIN(ROW('03.Muestra'!$D$8:$D$42))+1,""),ROW()-1348)),"")</f>
        <v>https://participa.madrid.org/aviso-legal-privacidad</v>
      </c>
      <c r="D1353" s="130" t="s">
        <v>34</v>
      </c>
      <c r="E1353" s="107" t="str">
        <f t="shared" si="72"/>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Acuerdo consejo</v>
      </c>
      <c r="C1354" s="114" t="str" cm="1">
        <f t="array" ref="C1354">IFERROR(INDEX('03.Muestra'!$F$8:$F$42,SMALL(IF("Página Web"='03.Muestra'!$D$8:$D$42,ROW('03.Muestra'!$F$8:$F$42)-MIN(ROW('03.Muestra'!$D$8:$D$42))+1,""),ROW()-1348)),"")</f>
        <v>https://participa.madrid.org/content/proyecto-acuerdo-consejo-gobierno-se-aprueban-las-normas-reguladoras-se-establece</v>
      </c>
      <c r="D1354" s="130" t="s">
        <v>34</v>
      </c>
      <c r="E1354" s="107" t="str">
        <f t="shared" si="72"/>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Ayudas económicas</v>
      </c>
      <c r="C1355" s="114" t="str" cm="1">
        <f t="array" ref="C1355">IFERROR(INDEX('03.Muestra'!$F$8:$F$42,SMALL(IF("Página Web"='03.Muestra'!$D$8:$D$42,ROW('03.Muestra'!$F$8:$F$42)-MIN(ROW('03.Muestra'!$D$8:$D$42))+1,""),ROW()-1348)),"")</f>
        <v>https://participa.madrid.org/content/proyecto-orden-se-aprueban-bases-reguladoras-concesion-ayudas-economicas-pago-unico-para</v>
      </c>
      <c r="D1355" s="130" t="s">
        <v>34</v>
      </c>
      <c r="E1355" s="107" t="str">
        <f t="shared" si="72"/>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Ayudas municipios</v>
      </c>
      <c r="C1356" s="114" t="str" cm="1">
        <f t="array" ref="C1356">IFERROR(INDEX('03.Muestra'!$F$8:$F$42,SMALL(IF("Página Web"='03.Muestra'!$D$8:$D$42,ROW('03.Muestra'!$F$8:$F$42)-MIN(ROW('03.Muestra'!$D$8:$D$42))+1,""),ROW()-1348)),"")</f>
        <v>https://participa.madrid.org/content/consulta-publica-sobre-proyecto-se-establecen-las-bases-reguladoras-las-ayudas-municipios</v>
      </c>
      <c r="D1356" s="130" t="s">
        <v>34</v>
      </c>
      <c r="E1356" s="107" t="str">
        <f t="shared" si="72"/>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Derogación órdenes</v>
      </c>
      <c r="C1357" s="114" t="str" cm="1">
        <f t="array" ref="C1357">IFERROR(INDEX('03.Muestra'!$F$8:$F$42,SMALL(IF("Página Web"='03.Muestra'!$D$8:$D$42,ROW('03.Muestra'!$F$8:$F$42)-MIN(ROW('03.Muestra'!$D$8:$D$42))+1,""),ROW()-1348)),"")</f>
        <v>https://participa.madrid.org/content/proyecto-orden-se-derogan-las-ordenes-5591997-5601997-11022003-10851998-6502004-2222014</v>
      </c>
      <c r="D1357" s="130" t="s">
        <v>34</v>
      </c>
      <c r="E1357" s="107" t="str">
        <f t="shared" si="72"/>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Artesanía Alimentaria</v>
      </c>
      <c r="C1358" s="114" t="str" cm="1">
        <f t="array" ref="C1358">IFERROR(INDEX('03.Muestra'!$F$8:$F$42,SMALL(IF("Página Web"='03.Muestra'!$D$8:$D$42,ROW('03.Muestra'!$F$8:$F$42)-MIN(ROW('03.Muestra'!$D$8:$D$42))+1,""),ROW()-1348)),"")</f>
        <v>https://participa.madrid.org/content/proyecto-decreto-sobre-ordenacion-regulacion-artesania-alimentaria-los-alimentos-montana</v>
      </c>
      <c r="D1358" s="130" t="s">
        <v>34</v>
      </c>
      <c r="E1358" s="107" t="str">
        <f t="shared" si="72"/>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Grado discapacidad</v>
      </c>
      <c r="C1359" s="114" t="str" cm="1">
        <f t="array" ref="C1359">IFERROR(INDEX('03.Muestra'!$F$8:$F$42,SMALL(IF("Página Web"='03.Muestra'!$D$8:$D$42,ROW('03.Muestra'!$F$8:$F$42)-MIN(ROW('03.Muestra'!$D$8:$D$42))+1,""),ROW()-1348)),"")</f>
        <v>https://participa.madrid.org/content/proyecto-orden-se-desarrolla-real-decreto-88822-18-octubre-se-establece-procedimiento-para-0</v>
      </c>
      <c r="D1359" s="130" t="s">
        <v>34</v>
      </c>
      <c r="E1359" s="107" t="str">
        <f t="shared" si="72"/>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Regula desempeño</v>
      </c>
      <c r="C1360" s="114" t="str" cm="1">
        <f t="array" ref="C1360">IFERROR(INDEX('03.Muestra'!$F$8:$F$42,SMALL(IF("Página Web"='03.Muestra'!$D$8:$D$42,ROW('03.Muestra'!$F$8:$F$42)-MIN(ROW('03.Muestra'!$D$8:$D$42))+1,""),ROW()-1348)),"")</f>
        <v>https://participa.madrid.org/content/proyecto-decreto-regula-desempeno-reconocimiento-los-funcionarios-los-cuerpos-catedraticos</v>
      </c>
      <c r="D1360" s="130" t="s">
        <v>34</v>
      </c>
      <c r="E1360" s="107" t="str">
        <f t="shared" si="72"/>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Doctorados</v>
      </c>
      <c r="C1361" s="114" t="str" cm="1">
        <f t="array" ref="C1361">IFERROR(INDEX('03.Muestra'!$F$8:$F$42,SMALL(IF("Página Web"='03.Muestra'!$D$8:$D$42,ROW('03.Muestra'!$F$8:$F$42)-MIN(ROW('03.Muestra'!$D$8:$D$42))+1,""),ROW()-1348)),"")</f>
        <v>https://participa.madrid.org/content/proyecto-orden-se-establecen-las-bases-reguladoras-las-ayudas-para-realizacion-doctorados</v>
      </c>
      <c r="D1361" s="130" t="s">
        <v>34</v>
      </c>
      <c r="E1361" s="107" t="str">
        <f t="shared" si="72"/>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Complemento</v>
      </c>
      <c r="C1362" s="114" t="str" cm="1">
        <f t="array" ref="C1362">IFERROR(INDEX('03.Muestra'!$F$8:$F$42,SMALL(IF("Página Web"='03.Muestra'!$D$8:$D$42,ROW('03.Muestra'!$F$8:$F$42)-MIN(ROW('03.Muestra'!$D$8:$D$42))+1,""),ROW()-1348)),"")</f>
        <v>https://participa.madrid.org/content/proyecto-decreto-se-regula-procedimiento-para-seleccion-renovacion-consolidacion-complemento</v>
      </c>
      <c r="D1362" s="130" t="s">
        <v>34</v>
      </c>
      <c r="E1362" s="107" t="str">
        <f t="shared" si="72"/>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Concesión plazas</v>
      </c>
      <c r="C1363" s="114" t="str" cm="1">
        <f t="array" ref="C1363">IFERROR(INDEX('03.Muestra'!$F$8:$F$42,SMALL(IF("Página Web"='03.Muestra'!$D$8:$D$42,ROW('03.Muestra'!$F$8:$F$42)-MIN(ROW('03.Muestra'!$D$8:$D$42))+1,""),ROW()-1348)),"")</f>
        <v>https://participa.madrid.org/content/proyecto-orden-consejeria-familia-juventud-politica-social-se-regula-concesion-plazas-los-0</v>
      </c>
      <c r="D1363" s="130" t="s">
        <v>34</v>
      </c>
      <c r="E1363" s="107" t="str">
        <f t="shared" si="72"/>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Áridos reciclados</v>
      </c>
      <c r="C1364" s="114" t="str" cm="1">
        <f t="array" ref="C1364">IFERROR(INDEX('03.Muestra'!$F$8:$F$42,SMALL(IF("Página Web"='03.Muestra'!$D$8:$D$42,ROW('03.Muestra'!$F$8:$F$42)-MIN(ROW('03.Muestra'!$D$8:$D$42))+1,""),ROW()-1348)),"")</f>
        <v>https://participa.madrid.org/content/proyecto-orden-se-regula-los-requisitos-utilizacion-aridos-reciclados-procedentes</v>
      </c>
      <c r="D1364" s="130" t="s">
        <v>34</v>
      </c>
      <c r="E1364" s="107" t="str">
        <f t="shared" si="72"/>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c r="E1365" s="107" t="str">
        <f t="shared" si="72"/>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ref="D1366:D1383" si="73">IF(AND(B1366&lt;&gt;"",C1366&lt;&gt;""),"N/T","")</f>
        <v/>
      </c>
      <c r="E1366" s="107" t="str">
        <f t="shared" si="72"/>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3"/>
        <v/>
      </c>
      <c r="E1367" s="107" t="str">
        <f t="shared" si="72"/>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3"/>
        <v/>
      </c>
      <c r="E1368" s="107" t="str">
        <f t="shared" si="72"/>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3"/>
        <v/>
      </c>
      <c r="E1369" s="107" t="str">
        <f t="shared" si="72"/>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3"/>
        <v/>
      </c>
      <c r="E1370" s="107" t="str">
        <f t="shared" si="72"/>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3"/>
        <v/>
      </c>
      <c r="E1371" s="107" t="str">
        <f t="shared" si="72"/>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3"/>
        <v/>
      </c>
      <c r="E1372" s="107" t="str">
        <f t="shared" si="72"/>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3"/>
        <v/>
      </c>
      <c r="E1373" s="107" t="str">
        <f t="shared" si="72"/>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3"/>
        <v/>
      </c>
      <c r="E1374" s="107" t="str">
        <f t="shared" si="72"/>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3"/>
        <v/>
      </c>
      <c r="E1375" s="107" t="str">
        <f t="shared" si="72"/>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3"/>
        <v/>
      </c>
      <c r="E1376" s="107" t="str">
        <f t="shared" si="72"/>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3"/>
        <v/>
      </c>
      <c r="E1377" s="107" t="str">
        <f t="shared" si="72"/>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3"/>
        <v/>
      </c>
      <c r="E1378" s="107" t="str">
        <f t="shared" si="72"/>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3"/>
        <v/>
      </c>
      <c r="E1379" s="107" t="str">
        <f t="shared" si="72"/>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3"/>
        <v/>
      </c>
      <c r="E1380" s="107" t="str">
        <f t="shared" si="72"/>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3"/>
        <v/>
      </c>
      <c r="E1381" s="107" t="str">
        <f t="shared" si="72"/>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3"/>
        <v/>
      </c>
      <c r="E1382" s="107" t="str">
        <f t="shared" si="72"/>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3"/>
        <v/>
      </c>
      <c r="E1383" s="107" t="str">
        <f t="shared" si="72"/>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Home</v>
      </c>
      <c r="C1387" s="114" t="str" cm="1">
        <f t="array" ref="C1387">IFERROR(INDEX('03.Muestra'!$F$8:$F$42,SMALL(IF("Página Web"='03.Muestra'!$D$8:$D$42,ROW('03.Muestra'!$F$8:$F$42)-MIN(ROW('03.Muestra'!$D$8:$D$42))+1,""),ROW()-1386)),"")</f>
        <v>https://participa.madrid.org/</v>
      </c>
      <c r="D1387" s="130" t="s">
        <v>27</v>
      </c>
      <c r="E1387" s="107" t="str">
        <f t="shared" ref="E1387:E1421" si="74">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Grupos parlamentarios</v>
      </c>
      <c r="C1388" s="114" t="str" cm="1">
        <f t="array" ref="C1388">IFERROR(INDEX('03.Muestra'!$F$8:$F$42,SMALL(IF("Página Web"='03.Muestra'!$D$8:$D$42,ROW('03.Muestra'!$F$8:$F$42)-MIN(ROW('03.Muestra'!$D$8:$D$42))+1,""),ROW()-1386)),"")</f>
        <v>https://participa.madrid.org/grupos-parlamentarios</v>
      </c>
      <c r="D1388" s="130" t="s">
        <v>27</v>
      </c>
      <c r="E1388" s="107" t="str">
        <f t="shared" si="74"/>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16</v>
      </c>
      <c r="J1388" s="120">
        <f ca="1">COUNTIF($D1387:INDIRECT("$D" &amp;  SUM(ROW()-1,'03.Muestra'!$D$45)-1),J1387)</f>
        <v>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Participación ciudadana</v>
      </c>
      <c r="C1389" s="114" t="str" cm="1">
        <f t="array" ref="C1389">IFERROR(INDEX('03.Muestra'!$F$8:$F$42,SMALL(IF("Página Web"='03.Muestra'!$D$8:$D$42,ROW('03.Muestra'!$F$8:$F$42)-MIN(ROW('03.Muestra'!$D$8:$D$42))+1,""),ROW()-1386)),"")</f>
        <v>https://participa.madrid.org/participacion-ciudadana</v>
      </c>
      <c r="D1389" s="130" t="s">
        <v>27</v>
      </c>
      <c r="E1389" s="107" t="str">
        <f t="shared" si="74"/>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Condiciones de uso</v>
      </c>
      <c r="C1390" s="114" t="str" cm="1">
        <f t="array" ref="C1390">IFERROR(INDEX('03.Muestra'!$F$8:$F$42,SMALL(IF("Página Web"='03.Muestra'!$D$8:$D$42,ROW('03.Muestra'!$F$8:$F$42)-MIN(ROW('03.Muestra'!$D$8:$D$42))+1,""),ROW()-1386)),"")</f>
        <v>https://participa.madrid.org/condiciones-uso</v>
      </c>
      <c r="D1390" s="130" t="s">
        <v>27</v>
      </c>
      <c r="E1390" s="107" t="str">
        <f t="shared" si="74"/>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Aviso legal</v>
      </c>
      <c r="C1391" s="114" t="str" cm="1">
        <f t="array" ref="C1391">IFERROR(INDEX('03.Muestra'!$F$8:$F$42,SMALL(IF("Página Web"='03.Muestra'!$D$8:$D$42,ROW('03.Muestra'!$F$8:$F$42)-MIN(ROW('03.Muestra'!$D$8:$D$42))+1,""),ROW()-1386)),"")</f>
        <v>https://participa.madrid.org/aviso-legal-privacidad</v>
      </c>
      <c r="D1391" s="130" t="s">
        <v>27</v>
      </c>
      <c r="E1391" s="107" t="str">
        <f t="shared" si="74"/>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Acuerdo consejo</v>
      </c>
      <c r="C1392" s="114" t="str" cm="1">
        <f t="array" ref="C1392">IFERROR(INDEX('03.Muestra'!$F$8:$F$42,SMALL(IF("Página Web"='03.Muestra'!$D$8:$D$42,ROW('03.Muestra'!$F$8:$F$42)-MIN(ROW('03.Muestra'!$D$8:$D$42))+1,""),ROW()-1386)),"")</f>
        <v>https://participa.madrid.org/content/proyecto-acuerdo-consejo-gobierno-se-aprueban-las-normas-reguladoras-se-establece</v>
      </c>
      <c r="D1392" s="130" t="s">
        <v>27</v>
      </c>
      <c r="E1392" s="107" t="str">
        <f t="shared" si="74"/>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Ayudas económicas</v>
      </c>
      <c r="C1393" s="114" t="str" cm="1">
        <f t="array" ref="C1393">IFERROR(INDEX('03.Muestra'!$F$8:$F$42,SMALL(IF("Página Web"='03.Muestra'!$D$8:$D$42,ROW('03.Muestra'!$F$8:$F$42)-MIN(ROW('03.Muestra'!$D$8:$D$42))+1,""),ROW()-1386)),"")</f>
        <v>https://participa.madrid.org/content/proyecto-orden-se-aprueban-bases-reguladoras-concesion-ayudas-economicas-pago-unico-para</v>
      </c>
      <c r="D1393" s="130" t="s">
        <v>27</v>
      </c>
      <c r="E1393" s="107" t="str">
        <f t="shared" si="74"/>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Ayudas municipios</v>
      </c>
      <c r="C1394" s="114" t="str" cm="1">
        <f t="array" ref="C1394">IFERROR(INDEX('03.Muestra'!$F$8:$F$42,SMALL(IF("Página Web"='03.Muestra'!$D$8:$D$42,ROW('03.Muestra'!$F$8:$F$42)-MIN(ROW('03.Muestra'!$D$8:$D$42))+1,""),ROW()-1386)),"")</f>
        <v>https://participa.madrid.org/content/consulta-publica-sobre-proyecto-se-establecen-las-bases-reguladoras-las-ayudas-municipios</v>
      </c>
      <c r="D1394" s="130" t="s">
        <v>27</v>
      </c>
      <c r="E1394" s="107" t="str">
        <f t="shared" si="74"/>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Derogación órdenes</v>
      </c>
      <c r="C1395" s="114" t="str" cm="1">
        <f t="array" ref="C1395">IFERROR(INDEX('03.Muestra'!$F$8:$F$42,SMALL(IF("Página Web"='03.Muestra'!$D$8:$D$42,ROW('03.Muestra'!$F$8:$F$42)-MIN(ROW('03.Muestra'!$D$8:$D$42))+1,""),ROW()-1386)),"")</f>
        <v>https://participa.madrid.org/content/proyecto-orden-se-derogan-las-ordenes-5591997-5601997-11022003-10851998-6502004-2222014</v>
      </c>
      <c r="D1395" s="130" t="s">
        <v>27</v>
      </c>
      <c r="E1395" s="107" t="str">
        <f t="shared" si="74"/>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Artesanía Alimentaria</v>
      </c>
      <c r="C1396" s="114" t="str" cm="1">
        <f t="array" ref="C1396">IFERROR(INDEX('03.Muestra'!$F$8:$F$42,SMALL(IF("Página Web"='03.Muestra'!$D$8:$D$42,ROW('03.Muestra'!$F$8:$F$42)-MIN(ROW('03.Muestra'!$D$8:$D$42))+1,""),ROW()-1386)),"")</f>
        <v>https://participa.madrid.org/content/proyecto-decreto-sobre-ordenacion-regulacion-artesania-alimentaria-los-alimentos-montana</v>
      </c>
      <c r="D1396" s="130" t="s">
        <v>27</v>
      </c>
      <c r="E1396" s="107" t="str">
        <f t="shared" si="74"/>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Grado discapacidad</v>
      </c>
      <c r="C1397" s="114" t="str" cm="1">
        <f t="array" ref="C1397">IFERROR(INDEX('03.Muestra'!$F$8:$F$42,SMALL(IF("Página Web"='03.Muestra'!$D$8:$D$42,ROW('03.Muestra'!$F$8:$F$42)-MIN(ROW('03.Muestra'!$D$8:$D$42))+1,""),ROW()-1386)),"")</f>
        <v>https://participa.madrid.org/content/proyecto-orden-se-desarrolla-real-decreto-88822-18-octubre-se-establece-procedimiento-para-0</v>
      </c>
      <c r="D1397" s="130" t="s">
        <v>27</v>
      </c>
      <c r="E1397" s="107" t="str">
        <f t="shared" si="74"/>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Regula desempeño</v>
      </c>
      <c r="C1398" s="114" t="str" cm="1">
        <f t="array" ref="C1398">IFERROR(INDEX('03.Muestra'!$F$8:$F$42,SMALL(IF("Página Web"='03.Muestra'!$D$8:$D$42,ROW('03.Muestra'!$F$8:$F$42)-MIN(ROW('03.Muestra'!$D$8:$D$42))+1,""),ROW()-1386)),"")</f>
        <v>https://participa.madrid.org/content/proyecto-decreto-regula-desempeno-reconocimiento-los-funcionarios-los-cuerpos-catedraticos</v>
      </c>
      <c r="D1398" s="130" t="s">
        <v>27</v>
      </c>
      <c r="E1398" s="107" t="str">
        <f t="shared" si="74"/>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Doctorados</v>
      </c>
      <c r="C1399" s="114" t="str" cm="1">
        <f t="array" ref="C1399">IFERROR(INDEX('03.Muestra'!$F$8:$F$42,SMALL(IF("Página Web"='03.Muestra'!$D$8:$D$42,ROW('03.Muestra'!$F$8:$F$42)-MIN(ROW('03.Muestra'!$D$8:$D$42))+1,""),ROW()-1386)),"")</f>
        <v>https://participa.madrid.org/content/proyecto-orden-se-establecen-las-bases-reguladoras-las-ayudas-para-realizacion-doctorados</v>
      </c>
      <c r="D1399" s="130" t="s">
        <v>27</v>
      </c>
      <c r="E1399" s="107" t="str">
        <f t="shared" si="74"/>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Complemento</v>
      </c>
      <c r="C1400" s="114" t="str" cm="1">
        <f t="array" ref="C1400">IFERROR(INDEX('03.Muestra'!$F$8:$F$42,SMALL(IF("Página Web"='03.Muestra'!$D$8:$D$42,ROW('03.Muestra'!$F$8:$F$42)-MIN(ROW('03.Muestra'!$D$8:$D$42))+1,""),ROW()-1386)),"")</f>
        <v>https://participa.madrid.org/content/proyecto-decreto-se-regula-procedimiento-para-seleccion-renovacion-consolidacion-complemento</v>
      </c>
      <c r="D1400" s="130" t="s">
        <v>27</v>
      </c>
      <c r="E1400" s="107" t="str">
        <f t="shared" si="74"/>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Concesión plazas</v>
      </c>
      <c r="C1401" s="114" t="str" cm="1">
        <f t="array" ref="C1401">IFERROR(INDEX('03.Muestra'!$F$8:$F$42,SMALL(IF("Página Web"='03.Muestra'!$D$8:$D$42,ROW('03.Muestra'!$F$8:$F$42)-MIN(ROW('03.Muestra'!$D$8:$D$42))+1,""),ROW()-1386)),"")</f>
        <v>https://participa.madrid.org/content/proyecto-orden-consejeria-familia-juventud-politica-social-se-regula-concesion-plazas-los-0</v>
      </c>
      <c r="D1401" s="130" t="s">
        <v>27</v>
      </c>
      <c r="E1401" s="107" t="str">
        <f t="shared" si="74"/>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Áridos reciclados</v>
      </c>
      <c r="C1402" s="114" t="str" cm="1">
        <f t="array" ref="C1402">IFERROR(INDEX('03.Muestra'!$F$8:$F$42,SMALL(IF("Página Web"='03.Muestra'!$D$8:$D$42,ROW('03.Muestra'!$F$8:$F$42)-MIN(ROW('03.Muestra'!$D$8:$D$42))+1,""),ROW()-1386)),"")</f>
        <v>https://participa.madrid.org/content/proyecto-orden-se-regula-los-requisitos-utilizacion-aridos-reciclados-procedentes</v>
      </c>
      <c r="D1402" s="130" t="s">
        <v>27</v>
      </c>
      <c r="E1402" s="107" t="str">
        <f t="shared" si="74"/>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c r="E1403" s="107" t="str">
        <f t="shared" si="74"/>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c r="E1404" s="107" t="str">
        <f t="shared" si="74"/>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ref="D1405:D1421" si="75">IF(AND(B1405&lt;&gt;"",C1405&lt;&gt;""),"N/T","")</f>
        <v/>
      </c>
      <c r="E1405" s="107" t="str">
        <f t="shared" si="74"/>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5"/>
        <v/>
      </c>
      <c r="E1406" s="107" t="str">
        <f t="shared" si="74"/>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5"/>
        <v/>
      </c>
      <c r="E1407" s="107" t="str">
        <f t="shared" si="74"/>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5"/>
        <v/>
      </c>
      <c r="E1408" s="107" t="str">
        <f t="shared" si="74"/>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5"/>
        <v/>
      </c>
      <c r="E1409" s="107" t="str">
        <f t="shared" si="74"/>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5"/>
        <v/>
      </c>
      <c r="E1410" s="107" t="str">
        <f t="shared" si="74"/>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5"/>
        <v/>
      </c>
      <c r="E1411" s="107" t="str">
        <f t="shared" si="74"/>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5"/>
        <v/>
      </c>
      <c r="E1412" s="107" t="str">
        <f t="shared" si="74"/>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5"/>
        <v/>
      </c>
      <c r="E1413" s="107" t="str">
        <f t="shared" si="74"/>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5"/>
        <v/>
      </c>
      <c r="E1414" s="107" t="str">
        <f t="shared" si="74"/>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5"/>
        <v/>
      </c>
      <c r="E1415" s="107" t="str">
        <f t="shared" si="74"/>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5"/>
        <v/>
      </c>
      <c r="E1416" s="107" t="str">
        <f t="shared" si="74"/>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5"/>
        <v/>
      </c>
      <c r="E1417" s="107" t="str">
        <f t="shared" si="74"/>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5"/>
        <v/>
      </c>
      <c r="E1418" s="107" t="str">
        <f t="shared" si="74"/>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5"/>
        <v/>
      </c>
      <c r="E1419" s="107" t="str">
        <f t="shared" si="74"/>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5"/>
        <v/>
      </c>
      <c r="E1420" s="107" t="str">
        <f t="shared" si="74"/>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5"/>
        <v/>
      </c>
      <c r="E1421" s="107" t="str">
        <f t="shared" si="74"/>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Home</v>
      </c>
      <c r="C1425" s="114" t="str" cm="1">
        <f t="array" ref="C1425">IFERROR(INDEX('03.Muestra'!$F$8:$F$42,SMALL(IF("Página Web"='03.Muestra'!$D$8:$D$42,ROW('03.Muestra'!$F$8:$F$42)-MIN(ROW('03.Muestra'!$D$8:$D$42))+1,""),ROW()-1424)),"")</f>
        <v>https://participa.madrid.org/</v>
      </c>
      <c r="D1425" s="130" t="s">
        <v>34</v>
      </c>
      <c r="E1425" s="107" t="str">
        <f t="shared" ref="E1425:E1459" si="76">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Grupos parlamentarios</v>
      </c>
      <c r="C1426" s="114" t="str" cm="1">
        <f t="array" ref="C1426">IFERROR(INDEX('03.Muestra'!$F$8:$F$42,SMALL(IF("Página Web"='03.Muestra'!$D$8:$D$42,ROW('03.Muestra'!$F$8:$F$42)-MIN(ROW('03.Muestra'!$D$8:$D$42))+1,""),ROW()-1424)),"")</f>
        <v>https://participa.madrid.org/grupos-parlamentarios</v>
      </c>
      <c r="D1426" s="130" t="s">
        <v>34</v>
      </c>
      <c r="E1426" s="107" t="str">
        <f t="shared" si="76"/>
        <v/>
      </c>
      <c r="F1426" s="120">
        <f ca="1">COUNTIF($D1425:INDIRECT("$D" &amp;  SUM(ROW()-1,'03.Muestra'!$D$45)-1),F1425)</f>
        <v>0</v>
      </c>
      <c r="G1426" s="120">
        <f ca="1">COUNTIF($D1425:INDIRECT("$D" &amp;  SUM(ROW()-1,'03.Muestra'!$D$45)-1),G1425)</f>
        <v>0</v>
      </c>
      <c r="H1426" s="120">
        <f ca="1">COUNTIF($D1425:INDIRECT("$D" &amp;  SUM(ROW()-1,'03.Muestra'!$D$45)-1),H1425)</f>
        <v>16</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Participación ciudadana</v>
      </c>
      <c r="C1427" s="114" t="str" cm="1">
        <f t="array" ref="C1427">IFERROR(INDEX('03.Muestra'!$F$8:$F$42,SMALL(IF("Página Web"='03.Muestra'!$D$8:$D$42,ROW('03.Muestra'!$F$8:$F$42)-MIN(ROW('03.Muestra'!$D$8:$D$42))+1,""),ROW()-1424)),"")</f>
        <v>https://participa.madrid.org/participacion-ciudadana</v>
      </c>
      <c r="D1427" s="130" t="s">
        <v>34</v>
      </c>
      <c r="E1427" s="107" t="str">
        <f t="shared" si="76"/>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Condiciones de uso</v>
      </c>
      <c r="C1428" s="114" t="str" cm="1">
        <f t="array" ref="C1428">IFERROR(INDEX('03.Muestra'!$F$8:$F$42,SMALL(IF("Página Web"='03.Muestra'!$D$8:$D$42,ROW('03.Muestra'!$F$8:$F$42)-MIN(ROW('03.Muestra'!$D$8:$D$42))+1,""),ROW()-1424)),"")</f>
        <v>https://participa.madrid.org/condiciones-uso</v>
      </c>
      <c r="D1428" s="130" t="s">
        <v>34</v>
      </c>
      <c r="E1428" s="107" t="str">
        <f t="shared" si="76"/>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Aviso legal</v>
      </c>
      <c r="C1429" s="114" t="str" cm="1">
        <f t="array" ref="C1429">IFERROR(INDEX('03.Muestra'!$F$8:$F$42,SMALL(IF("Página Web"='03.Muestra'!$D$8:$D$42,ROW('03.Muestra'!$F$8:$F$42)-MIN(ROW('03.Muestra'!$D$8:$D$42))+1,""),ROW()-1424)),"")</f>
        <v>https://participa.madrid.org/aviso-legal-privacidad</v>
      </c>
      <c r="D1429" s="130" t="s">
        <v>34</v>
      </c>
      <c r="E1429" s="107" t="str">
        <f t="shared" si="76"/>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Acuerdo consejo</v>
      </c>
      <c r="C1430" s="114" t="str" cm="1">
        <f t="array" ref="C1430">IFERROR(INDEX('03.Muestra'!$F$8:$F$42,SMALL(IF("Página Web"='03.Muestra'!$D$8:$D$42,ROW('03.Muestra'!$F$8:$F$42)-MIN(ROW('03.Muestra'!$D$8:$D$42))+1,""),ROW()-1424)),"")</f>
        <v>https://participa.madrid.org/content/proyecto-acuerdo-consejo-gobierno-se-aprueban-las-normas-reguladoras-se-establece</v>
      </c>
      <c r="D1430" s="130" t="s">
        <v>34</v>
      </c>
      <c r="E1430" s="107" t="str">
        <f t="shared" si="76"/>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Ayudas económicas</v>
      </c>
      <c r="C1431" s="114" t="str" cm="1">
        <f t="array" ref="C1431">IFERROR(INDEX('03.Muestra'!$F$8:$F$42,SMALL(IF("Página Web"='03.Muestra'!$D$8:$D$42,ROW('03.Muestra'!$F$8:$F$42)-MIN(ROW('03.Muestra'!$D$8:$D$42))+1,""),ROW()-1424)),"")</f>
        <v>https://participa.madrid.org/content/proyecto-orden-se-aprueban-bases-reguladoras-concesion-ayudas-economicas-pago-unico-para</v>
      </c>
      <c r="D1431" s="130" t="s">
        <v>34</v>
      </c>
      <c r="E1431" s="107" t="str">
        <f t="shared" si="76"/>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Ayudas municipios</v>
      </c>
      <c r="C1432" s="114" t="str" cm="1">
        <f t="array" ref="C1432">IFERROR(INDEX('03.Muestra'!$F$8:$F$42,SMALL(IF("Página Web"='03.Muestra'!$D$8:$D$42,ROW('03.Muestra'!$F$8:$F$42)-MIN(ROW('03.Muestra'!$D$8:$D$42))+1,""),ROW()-1424)),"")</f>
        <v>https://participa.madrid.org/content/consulta-publica-sobre-proyecto-se-establecen-las-bases-reguladoras-las-ayudas-municipios</v>
      </c>
      <c r="D1432" s="130" t="s">
        <v>34</v>
      </c>
      <c r="E1432" s="107" t="str">
        <f t="shared" si="76"/>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Derogación órdenes</v>
      </c>
      <c r="C1433" s="114" t="str" cm="1">
        <f t="array" ref="C1433">IFERROR(INDEX('03.Muestra'!$F$8:$F$42,SMALL(IF("Página Web"='03.Muestra'!$D$8:$D$42,ROW('03.Muestra'!$F$8:$F$42)-MIN(ROW('03.Muestra'!$D$8:$D$42))+1,""),ROW()-1424)),"")</f>
        <v>https://participa.madrid.org/content/proyecto-orden-se-derogan-las-ordenes-5591997-5601997-11022003-10851998-6502004-2222014</v>
      </c>
      <c r="D1433" s="130" t="s">
        <v>34</v>
      </c>
      <c r="E1433" s="107" t="str">
        <f t="shared" si="76"/>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Artesanía Alimentaria</v>
      </c>
      <c r="C1434" s="114" t="str" cm="1">
        <f t="array" ref="C1434">IFERROR(INDEX('03.Muestra'!$F$8:$F$42,SMALL(IF("Página Web"='03.Muestra'!$D$8:$D$42,ROW('03.Muestra'!$F$8:$F$42)-MIN(ROW('03.Muestra'!$D$8:$D$42))+1,""),ROW()-1424)),"")</f>
        <v>https://participa.madrid.org/content/proyecto-decreto-sobre-ordenacion-regulacion-artesania-alimentaria-los-alimentos-montana</v>
      </c>
      <c r="D1434" s="130" t="s">
        <v>34</v>
      </c>
      <c r="E1434" s="107" t="str">
        <f t="shared" si="76"/>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Grado discapacidad</v>
      </c>
      <c r="C1435" s="114" t="str" cm="1">
        <f t="array" ref="C1435">IFERROR(INDEX('03.Muestra'!$F$8:$F$42,SMALL(IF("Página Web"='03.Muestra'!$D$8:$D$42,ROW('03.Muestra'!$F$8:$F$42)-MIN(ROW('03.Muestra'!$D$8:$D$42))+1,""),ROW()-1424)),"")</f>
        <v>https://participa.madrid.org/content/proyecto-orden-se-desarrolla-real-decreto-88822-18-octubre-se-establece-procedimiento-para-0</v>
      </c>
      <c r="D1435" s="130" t="s">
        <v>34</v>
      </c>
      <c r="E1435" s="107" t="str">
        <f t="shared" si="76"/>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Regula desempeño</v>
      </c>
      <c r="C1436" s="114" t="str" cm="1">
        <f t="array" ref="C1436">IFERROR(INDEX('03.Muestra'!$F$8:$F$42,SMALL(IF("Página Web"='03.Muestra'!$D$8:$D$42,ROW('03.Muestra'!$F$8:$F$42)-MIN(ROW('03.Muestra'!$D$8:$D$42))+1,""),ROW()-1424)),"")</f>
        <v>https://participa.madrid.org/content/proyecto-decreto-regula-desempeno-reconocimiento-los-funcionarios-los-cuerpos-catedraticos</v>
      </c>
      <c r="D1436" s="130" t="s">
        <v>34</v>
      </c>
      <c r="E1436" s="107" t="str">
        <f t="shared" si="76"/>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Doctorados</v>
      </c>
      <c r="C1437" s="114" t="str" cm="1">
        <f t="array" ref="C1437">IFERROR(INDEX('03.Muestra'!$F$8:$F$42,SMALL(IF("Página Web"='03.Muestra'!$D$8:$D$42,ROW('03.Muestra'!$F$8:$F$42)-MIN(ROW('03.Muestra'!$D$8:$D$42))+1,""),ROW()-1424)),"")</f>
        <v>https://participa.madrid.org/content/proyecto-orden-se-establecen-las-bases-reguladoras-las-ayudas-para-realizacion-doctorados</v>
      </c>
      <c r="D1437" s="130" t="s">
        <v>34</v>
      </c>
      <c r="E1437" s="107" t="str">
        <f t="shared" si="76"/>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Complemento</v>
      </c>
      <c r="C1438" s="114" t="str" cm="1">
        <f t="array" ref="C1438">IFERROR(INDEX('03.Muestra'!$F$8:$F$42,SMALL(IF("Página Web"='03.Muestra'!$D$8:$D$42,ROW('03.Muestra'!$F$8:$F$42)-MIN(ROW('03.Muestra'!$D$8:$D$42))+1,""),ROW()-1424)),"")</f>
        <v>https://participa.madrid.org/content/proyecto-decreto-se-regula-procedimiento-para-seleccion-renovacion-consolidacion-complemento</v>
      </c>
      <c r="D1438" s="130" t="s">
        <v>34</v>
      </c>
      <c r="E1438" s="107" t="str">
        <f t="shared" si="76"/>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Concesión plazas</v>
      </c>
      <c r="C1439" s="114" t="str" cm="1">
        <f t="array" ref="C1439">IFERROR(INDEX('03.Muestra'!$F$8:$F$42,SMALL(IF("Página Web"='03.Muestra'!$D$8:$D$42,ROW('03.Muestra'!$F$8:$F$42)-MIN(ROW('03.Muestra'!$D$8:$D$42))+1,""),ROW()-1424)),"")</f>
        <v>https://participa.madrid.org/content/proyecto-orden-consejeria-familia-juventud-politica-social-se-regula-concesion-plazas-los-0</v>
      </c>
      <c r="D1439" s="130" t="s">
        <v>34</v>
      </c>
      <c r="E1439" s="107" t="str">
        <f t="shared" si="76"/>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Áridos reciclados</v>
      </c>
      <c r="C1440" s="114" t="str" cm="1">
        <f t="array" ref="C1440">IFERROR(INDEX('03.Muestra'!$F$8:$F$42,SMALL(IF("Página Web"='03.Muestra'!$D$8:$D$42,ROW('03.Muestra'!$F$8:$F$42)-MIN(ROW('03.Muestra'!$D$8:$D$42))+1,""),ROW()-1424)),"")</f>
        <v>https://participa.madrid.org/content/proyecto-orden-se-regula-los-requisitos-utilizacion-aridos-reciclados-procedentes</v>
      </c>
      <c r="D1440" s="130" t="s">
        <v>34</v>
      </c>
      <c r="E1440" s="107" t="str">
        <f t="shared" si="76"/>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c r="E1441" s="107" t="str">
        <f t="shared" si="76"/>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ref="D1442:D1459" si="77">IF(AND(B1442&lt;&gt;"",C1442&lt;&gt;""),"N/T","")</f>
        <v/>
      </c>
      <c r="E1442" s="107" t="str">
        <f t="shared" si="76"/>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7"/>
        <v/>
      </c>
      <c r="E1443" s="107" t="str">
        <f t="shared" si="76"/>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7"/>
        <v/>
      </c>
      <c r="E1444" s="107" t="str">
        <f t="shared" si="76"/>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7"/>
        <v/>
      </c>
      <c r="E1445" s="107" t="str">
        <f t="shared" si="76"/>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7"/>
        <v/>
      </c>
      <c r="E1446" s="107" t="str">
        <f t="shared" si="76"/>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7"/>
        <v/>
      </c>
      <c r="E1447" s="107" t="str">
        <f t="shared" si="76"/>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7"/>
        <v/>
      </c>
      <c r="E1448" s="107" t="str">
        <f t="shared" si="76"/>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7"/>
        <v/>
      </c>
      <c r="E1449" s="107" t="str">
        <f t="shared" si="76"/>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7"/>
        <v/>
      </c>
      <c r="E1450" s="107" t="str">
        <f t="shared" si="76"/>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7"/>
        <v/>
      </c>
      <c r="E1451" s="107" t="str">
        <f t="shared" si="76"/>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7"/>
        <v/>
      </c>
      <c r="E1452" s="107" t="str">
        <f t="shared" si="76"/>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7"/>
        <v/>
      </c>
      <c r="E1453" s="107" t="str">
        <f t="shared" si="76"/>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7"/>
        <v/>
      </c>
      <c r="E1454" s="107" t="str">
        <f t="shared" si="76"/>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7"/>
        <v/>
      </c>
      <c r="E1455" s="107" t="str">
        <f t="shared" si="76"/>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7"/>
        <v/>
      </c>
      <c r="E1456" s="107" t="str">
        <f t="shared" si="76"/>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7"/>
        <v/>
      </c>
      <c r="E1457" s="107" t="str">
        <f t="shared" si="76"/>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7"/>
        <v/>
      </c>
      <c r="E1458" s="107" t="str">
        <f t="shared" si="76"/>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7"/>
        <v/>
      </c>
      <c r="E1459" s="107" t="str">
        <f t="shared" si="76"/>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Home</v>
      </c>
      <c r="C1463" s="114" t="str" cm="1">
        <f t="array" ref="C1463">IFERROR(INDEX('03.Muestra'!$F$8:$F$42,SMALL(IF("Página Web"='03.Muestra'!$D$8:$D$42,ROW('03.Muestra'!$F$8:$F$42)-MIN(ROW('03.Muestra'!$D$8:$D$42))+1,""),ROW()-1462)),"")</f>
        <v>https://participa.madrid.org/</v>
      </c>
      <c r="D1463" s="130" t="s">
        <v>25</v>
      </c>
      <c r="E1463" s="107" t="str">
        <f t="shared" ref="E1463:E1497" si="78">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Grupos parlamentarios</v>
      </c>
      <c r="C1464" s="114" t="str" cm="1">
        <f t="array" ref="C1464">IFERROR(INDEX('03.Muestra'!$F$8:$F$42,SMALL(IF("Página Web"='03.Muestra'!$D$8:$D$42,ROW('03.Muestra'!$F$8:$F$42)-MIN(ROW('03.Muestra'!$D$8:$D$42))+1,""),ROW()-1462)),"")</f>
        <v>https://participa.madrid.org/grupos-parlamentarios</v>
      </c>
      <c r="D1464" s="130" t="s">
        <v>25</v>
      </c>
      <c r="E1464" s="107" t="str">
        <f t="shared" si="78"/>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16</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Participación ciudadana</v>
      </c>
      <c r="C1465" s="114" t="str" cm="1">
        <f t="array" ref="C1465">IFERROR(INDEX('03.Muestra'!$F$8:$F$42,SMALL(IF("Página Web"='03.Muestra'!$D$8:$D$42,ROW('03.Muestra'!$F$8:$F$42)-MIN(ROW('03.Muestra'!$D$8:$D$42))+1,""),ROW()-1462)),"")</f>
        <v>https://participa.madrid.org/participacion-ciudadana</v>
      </c>
      <c r="D1465" s="130" t="s">
        <v>25</v>
      </c>
      <c r="E1465" s="107" t="str">
        <f t="shared" si="78"/>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Condiciones de uso</v>
      </c>
      <c r="C1466" s="114" t="str" cm="1">
        <f t="array" ref="C1466">IFERROR(INDEX('03.Muestra'!$F$8:$F$42,SMALL(IF("Página Web"='03.Muestra'!$D$8:$D$42,ROW('03.Muestra'!$F$8:$F$42)-MIN(ROW('03.Muestra'!$D$8:$D$42))+1,""),ROW()-1462)),"")</f>
        <v>https://participa.madrid.org/condiciones-uso</v>
      </c>
      <c r="D1466" s="130" t="s">
        <v>25</v>
      </c>
      <c r="E1466" s="107" t="str">
        <f t="shared" si="78"/>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Aviso legal</v>
      </c>
      <c r="C1467" s="114" t="str" cm="1">
        <f t="array" ref="C1467">IFERROR(INDEX('03.Muestra'!$F$8:$F$42,SMALL(IF("Página Web"='03.Muestra'!$D$8:$D$42,ROW('03.Muestra'!$F$8:$F$42)-MIN(ROW('03.Muestra'!$D$8:$D$42))+1,""),ROW()-1462)),"")</f>
        <v>https://participa.madrid.org/aviso-legal-privacidad</v>
      </c>
      <c r="D1467" s="130" t="s">
        <v>25</v>
      </c>
      <c r="E1467" s="107" t="str">
        <f t="shared" si="78"/>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Acuerdo consejo</v>
      </c>
      <c r="C1468" s="114" t="str" cm="1">
        <f t="array" ref="C1468">IFERROR(INDEX('03.Muestra'!$F$8:$F$42,SMALL(IF("Página Web"='03.Muestra'!$D$8:$D$42,ROW('03.Muestra'!$F$8:$F$42)-MIN(ROW('03.Muestra'!$D$8:$D$42))+1,""),ROW()-1462)),"")</f>
        <v>https://participa.madrid.org/content/proyecto-acuerdo-consejo-gobierno-se-aprueban-las-normas-reguladoras-se-establece</v>
      </c>
      <c r="D1468" s="130" t="s">
        <v>25</v>
      </c>
      <c r="E1468" s="107" t="str">
        <f t="shared" si="78"/>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Ayudas económicas</v>
      </c>
      <c r="C1469" s="114" t="str" cm="1">
        <f t="array" ref="C1469">IFERROR(INDEX('03.Muestra'!$F$8:$F$42,SMALL(IF("Página Web"='03.Muestra'!$D$8:$D$42,ROW('03.Muestra'!$F$8:$F$42)-MIN(ROW('03.Muestra'!$D$8:$D$42))+1,""),ROW()-1462)),"")</f>
        <v>https://participa.madrid.org/content/proyecto-orden-se-aprueban-bases-reguladoras-concesion-ayudas-economicas-pago-unico-para</v>
      </c>
      <c r="D1469" s="130" t="s">
        <v>25</v>
      </c>
      <c r="E1469" s="107" t="str">
        <f t="shared" si="78"/>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Ayudas municipios</v>
      </c>
      <c r="C1470" s="114" t="str" cm="1">
        <f t="array" ref="C1470">IFERROR(INDEX('03.Muestra'!$F$8:$F$42,SMALL(IF("Página Web"='03.Muestra'!$D$8:$D$42,ROW('03.Muestra'!$F$8:$F$42)-MIN(ROW('03.Muestra'!$D$8:$D$42))+1,""),ROW()-1462)),"")</f>
        <v>https://participa.madrid.org/content/consulta-publica-sobre-proyecto-se-establecen-las-bases-reguladoras-las-ayudas-municipios</v>
      </c>
      <c r="D1470" s="130" t="s">
        <v>25</v>
      </c>
      <c r="E1470" s="107" t="str">
        <f t="shared" si="78"/>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Derogación órdenes</v>
      </c>
      <c r="C1471" s="114" t="str" cm="1">
        <f t="array" ref="C1471">IFERROR(INDEX('03.Muestra'!$F$8:$F$42,SMALL(IF("Página Web"='03.Muestra'!$D$8:$D$42,ROW('03.Muestra'!$F$8:$F$42)-MIN(ROW('03.Muestra'!$D$8:$D$42))+1,""),ROW()-1462)),"")</f>
        <v>https://participa.madrid.org/content/proyecto-orden-se-derogan-las-ordenes-5591997-5601997-11022003-10851998-6502004-2222014</v>
      </c>
      <c r="D1471" s="130" t="s">
        <v>25</v>
      </c>
      <c r="E1471" s="107" t="str">
        <f t="shared" si="78"/>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Artesanía Alimentaria</v>
      </c>
      <c r="C1472" s="114" t="str" cm="1">
        <f t="array" ref="C1472">IFERROR(INDEX('03.Muestra'!$F$8:$F$42,SMALL(IF("Página Web"='03.Muestra'!$D$8:$D$42,ROW('03.Muestra'!$F$8:$F$42)-MIN(ROW('03.Muestra'!$D$8:$D$42))+1,""),ROW()-1462)),"")</f>
        <v>https://participa.madrid.org/content/proyecto-decreto-sobre-ordenacion-regulacion-artesania-alimentaria-los-alimentos-montana</v>
      </c>
      <c r="D1472" s="130" t="s">
        <v>25</v>
      </c>
      <c r="E1472" s="107" t="str">
        <f t="shared" si="78"/>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Grado discapacidad</v>
      </c>
      <c r="C1473" s="114" t="str" cm="1">
        <f t="array" ref="C1473">IFERROR(INDEX('03.Muestra'!$F$8:$F$42,SMALL(IF("Página Web"='03.Muestra'!$D$8:$D$42,ROW('03.Muestra'!$F$8:$F$42)-MIN(ROW('03.Muestra'!$D$8:$D$42))+1,""),ROW()-1462)),"")</f>
        <v>https://participa.madrid.org/content/proyecto-orden-se-desarrolla-real-decreto-88822-18-octubre-se-establece-procedimiento-para-0</v>
      </c>
      <c r="D1473" s="130" t="s">
        <v>25</v>
      </c>
      <c r="E1473" s="107" t="str">
        <f t="shared" si="78"/>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Regula desempeño</v>
      </c>
      <c r="C1474" s="114" t="str" cm="1">
        <f t="array" ref="C1474">IFERROR(INDEX('03.Muestra'!$F$8:$F$42,SMALL(IF("Página Web"='03.Muestra'!$D$8:$D$42,ROW('03.Muestra'!$F$8:$F$42)-MIN(ROW('03.Muestra'!$D$8:$D$42))+1,""),ROW()-1462)),"")</f>
        <v>https://participa.madrid.org/content/proyecto-decreto-regula-desempeno-reconocimiento-los-funcionarios-los-cuerpos-catedraticos</v>
      </c>
      <c r="D1474" s="130" t="s">
        <v>25</v>
      </c>
      <c r="E1474" s="107" t="str">
        <f t="shared" si="78"/>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Doctorados</v>
      </c>
      <c r="C1475" s="114" t="str" cm="1">
        <f t="array" ref="C1475">IFERROR(INDEX('03.Muestra'!$F$8:$F$42,SMALL(IF("Página Web"='03.Muestra'!$D$8:$D$42,ROW('03.Muestra'!$F$8:$F$42)-MIN(ROW('03.Muestra'!$D$8:$D$42))+1,""),ROW()-1462)),"")</f>
        <v>https://participa.madrid.org/content/proyecto-orden-se-establecen-las-bases-reguladoras-las-ayudas-para-realizacion-doctorados</v>
      </c>
      <c r="D1475" s="130" t="s">
        <v>25</v>
      </c>
      <c r="E1475" s="107" t="str">
        <f t="shared" si="78"/>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Complemento</v>
      </c>
      <c r="C1476" s="114" t="str" cm="1">
        <f t="array" ref="C1476">IFERROR(INDEX('03.Muestra'!$F$8:$F$42,SMALL(IF("Página Web"='03.Muestra'!$D$8:$D$42,ROW('03.Muestra'!$F$8:$F$42)-MIN(ROW('03.Muestra'!$D$8:$D$42))+1,""),ROW()-1462)),"")</f>
        <v>https://participa.madrid.org/content/proyecto-decreto-se-regula-procedimiento-para-seleccion-renovacion-consolidacion-complemento</v>
      </c>
      <c r="D1476" s="130" t="s">
        <v>25</v>
      </c>
      <c r="E1476" s="107" t="str">
        <f t="shared" si="78"/>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Concesión plazas</v>
      </c>
      <c r="C1477" s="114" t="str" cm="1">
        <f t="array" ref="C1477">IFERROR(INDEX('03.Muestra'!$F$8:$F$42,SMALL(IF("Página Web"='03.Muestra'!$D$8:$D$42,ROW('03.Muestra'!$F$8:$F$42)-MIN(ROW('03.Muestra'!$D$8:$D$42))+1,""),ROW()-1462)),"")</f>
        <v>https://participa.madrid.org/content/proyecto-orden-consejeria-familia-juventud-politica-social-se-regula-concesion-plazas-los-0</v>
      </c>
      <c r="D1477" s="130" t="s">
        <v>25</v>
      </c>
      <c r="E1477" s="107" t="str">
        <f t="shared" si="78"/>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Áridos reciclados</v>
      </c>
      <c r="C1478" s="114" t="str" cm="1">
        <f t="array" ref="C1478">IFERROR(INDEX('03.Muestra'!$F$8:$F$42,SMALL(IF("Página Web"='03.Muestra'!$D$8:$D$42,ROW('03.Muestra'!$F$8:$F$42)-MIN(ROW('03.Muestra'!$D$8:$D$42))+1,""),ROW()-1462)),"")</f>
        <v>https://participa.madrid.org/content/proyecto-orden-se-regula-los-requisitos-utilizacion-aridos-reciclados-procedentes</v>
      </c>
      <c r="D1478" s="130" t="s">
        <v>25</v>
      </c>
      <c r="E1478" s="107" t="str">
        <f t="shared" si="78"/>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c r="E1479" s="107" t="str">
        <f t="shared" si="78"/>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ref="D1480:D1497" si="79">IF(AND(B1480&lt;&gt;"",C1480&lt;&gt;""),"N/T","")</f>
        <v/>
      </c>
      <c r="E1480" s="107" t="str">
        <f t="shared" si="78"/>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9"/>
        <v/>
      </c>
      <c r="E1481" s="107" t="str">
        <f t="shared" si="78"/>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9"/>
        <v/>
      </c>
      <c r="E1482" s="107" t="str">
        <f t="shared" si="78"/>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9"/>
        <v/>
      </c>
      <c r="E1483" s="107" t="str">
        <f t="shared" si="78"/>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9"/>
        <v/>
      </c>
      <c r="E1484" s="107" t="str">
        <f t="shared" si="78"/>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9"/>
        <v/>
      </c>
      <c r="E1485" s="107" t="str">
        <f t="shared" si="78"/>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9"/>
        <v/>
      </c>
      <c r="E1486" s="107" t="str">
        <f t="shared" si="78"/>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9"/>
        <v/>
      </c>
      <c r="E1487" s="107" t="str">
        <f t="shared" si="78"/>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9"/>
        <v/>
      </c>
      <c r="E1488" s="107" t="str">
        <f t="shared" si="78"/>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9"/>
        <v/>
      </c>
      <c r="E1489" s="107" t="str">
        <f t="shared" si="78"/>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9"/>
        <v/>
      </c>
      <c r="E1490" s="107" t="str">
        <f t="shared" si="78"/>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9"/>
        <v/>
      </c>
      <c r="E1491" s="107" t="str">
        <f t="shared" si="78"/>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9"/>
        <v/>
      </c>
      <c r="E1492" s="107" t="str">
        <f t="shared" si="78"/>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9"/>
        <v/>
      </c>
      <c r="E1493" s="107" t="str">
        <f t="shared" si="78"/>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9"/>
        <v/>
      </c>
      <c r="E1494" s="107" t="str">
        <f t="shared" si="78"/>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9"/>
        <v/>
      </c>
      <c r="E1495" s="107" t="str">
        <f t="shared" si="78"/>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9"/>
        <v/>
      </c>
      <c r="E1496" s="107" t="str">
        <f t="shared" si="78"/>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9"/>
        <v/>
      </c>
      <c r="E1497" s="107" t="str">
        <f t="shared" si="78"/>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Home</v>
      </c>
      <c r="C1501" s="114" t="str" cm="1">
        <f t="array" ref="C1501">IFERROR(INDEX('03.Muestra'!$F$8:$F$42,SMALL(IF("Página Web"='03.Muestra'!$D$8:$D$42,ROW('03.Muestra'!$F$8:$F$42)-MIN(ROW('03.Muestra'!$D$8:$D$42))+1,""),ROW()-1500)),"")</f>
        <v>https://participa.madrid.org/</v>
      </c>
      <c r="D1501" s="130" t="s">
        <v>34</v>
      </c>
      <c r="E1501" s="107" t="str">
        <f t="shared" ref="E1501:E1535" si="80">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Grupos parlamentarios</v>
      </c>
      <c r="C1502" s="114" t="str" cm="1">
        <f t="array" ref="C1502">IFERROR(INDEX('03.Muestra'!$F$8:$F$42,SMALL(IF("Página Web"='03.Muestra'!$D$8:$D$42,ROW('03.Muestra'!$F$8:$F$42)-MIN(ROW('03.Muestra'!$D$8:$D$42))+1,""),ROW()-1500)),"")</f>
        <v>https://participa.madrid.org/grupos-parlamentarios</v>
      </c>
      <c r="D1502" s="130" t="s">
        <v>34</v>
      </c>
      <c r="E1502" s="107" t="str">
        <f t="shared" si="80"/>
        <v/>
      </c>
      <c r="F1502" s="120">
        <f ca="1">COUNTIF($D1501:INDIRECT("$D" &amp;  SUM(ROW()-1,'03.Muestra'!$D$45)-1),F1501)</f>
        <v>0</v>
      </c>
      <c r="G1502" s="120">
        <f ca="1">COUNTIF($D1501:INDIRECT("$D" &amp;  SUM(ROW()-1,'03.Muestra'!$D$45)-1),G1501)</f>
        <v>0</v>
      </c>
      <c r="H1502" s="120">
        <f ca="1">COUNTIF($D1501:INDIRECT("$D" &amp;  SUM(ROW()-1,'03.Muestra'!$D$45)-1),H1501)</f>
        <v>16</v>
      </c>
      <c r="I1502" s="120">
        <f ca="1">COUNTIF($D1501:INDIRECT("$D" &amp;  SUM(ROW()-1,'03.Muestra'!$D$45)-1),I1501)</f>
        <v>0</v>
      </c>
      <c r="J1502" s="120">
        <f ca="1">COUNTIF($D1501:INDIRECT("$D" &amp;  SUM(ROW()-1,'03.Muestra'!$D$45)-1),J1501)</f>
        <v>0</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Participación ciudadana</v>
      </c>
      <c r="C1503" s="114" t="str" cm="1">
        <f t="array" ref="C1503">IFERROR(INDEX('03.Muestra'!$F$8:$F$42,SMALL(IF("Página Web"='03.Muestra'!$D$8:$D$42,ROW('03.Muestra'!$F$8:$F$42)-MIN(ROW('03.Muestra'!$D$8:$D$42))+1,""),ROW()-1500)),"")</f>
        <v>https://participa.madrid.org/participacion-ciudadana</v>
      </c>
      <c r="D1503" s="130" t="s">
        <v>34</v>
      </c>
      <c r="E1503" s="107" t="str">
        <f t="shared" si="80"/>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Condiciones de uso</v>
      </c>
      <c r="C1504" s="114" t="str" cm="1">
        <f t="array" ref="C1504">IFERROR(INDEX('03.Muestra'!$F$8:$F$42,SMALL(IF("Página Web"='03.Muestra'!$D$8:$D$42,ROW('03.Muestra'!$F$8:$F$42)-MIN(ROW('03.Muestra'!$D$8:$D$42))+1,""),ROW()-1500)),"")</f>
        <v>https://participa.madrid.org/condiciones-uso</v>
      </c>
      <c r="D1504" s="130" t="s">
        <v>34</v>
      </c>
      <c r="E1504" s="107" t="str">
        <f t="shared" si="80"/>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Aviso legal</v>
      </c>
      <c r="C1505" s="114" t="str" cm="1">
        <f t="array" ref="C1505">IFERROR(INDEX('03.Muestra'!$F$8:$F$42,SMALL(IF("Página Web"='03.Muestra'!$D$8:$D$42,ROW('03.Muestra'!$F$8:$F$42)-MIN(ROW('03.Muestra'!$D$8:$D$42))+1,""),ROW()-1500)),"")</f>
        <v>https://participa.madrid.org/aviso-legal-privacidad</v>
      </c>
      <c r="D1505" s="130" t="s">
        <v>34</v>
      </c>
      <c r="E1505" s="107" t="str">
        <f t="shared" si="80"/>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Acuerdo consejo</v>
      </c>
      <c r="C1506" s="114" t="str" cm="1">
        <f t="array" ref="C1506">IFERROR(INDEX('03.Muestra'!$F$8:$F$42,SMALL(IF("Página Web"='03.Muestra'!$D$8:$D$42,ROW('03.Muestra'!$F$8:$F$42)-MIN(ROW('03.Muestra'!$D$8:$D$42))+1,""),ROW()-1500)),"")</f>
        <v>https://participa.madrid.org/content/proyecto-acuerdo-consejo-gobierno-se-aprueban-las-normas-reguladoras-se-establece</v>
      </c>
      <c r="D1506" s="130" t="s">
        <v>34</v>
      </c>
      <c r="E1506" s="107" t="str">
        <f t="shared" si="80"/>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Ayudas económicas</v>
      </c>
      <c r="C1507" s="114" t="str" cm="1">
        <f t="array" ref="C1507">IFERROR(INDEX('03.Muestra'!$F$8:$F$42,SMALL(IF("Página Web"='03.Muestra'!$D$8:$D$42,ROW('03.Muestra'!$F$8:$F$42)-MIN(ROW('03.Muestra'!$D$8:$D$42))+1,""),ROW()-1500)),"")</f>
        <v>https://participa.madrid.org/content/proyecto-orden-se-aprueban-bases-reguladoras-concesion-ayudas-economicas-pago-unico-para</v>
      </c>
      <c r="D1507" s="130" t="s">
        <v>34</v>
      </c>
      <c r="E1507" s="107" t="str">
        <f t="shared" si="80"/>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Ayudas municipios</v>
      </c>
      <c r="C1508" s="114" t="str" cm="1">
        <f t="array" ref="C1508">IFERROR(INDEX('03.Muestra'!$F$8:$F$42,SMALL(IF("Página Web"='03.Muestra'!$D$8:$D$42,ROW('03.Muestra'!$F$8:$F$42)-MIN(ROW('03.Muestra'!$D$8:$D$42))+1,""),ROW()-1500)),"")</f>
        <v>https://participa.madrid.org/content/consulta-publica-sobre-proyecto-se-establecen-las-bases-reguladoras-las-ayudas-municipios</v>
      </c>
      <c r="D1508" s="130" t="s">
        <v>34</v>
      </c>
      <c r="E1508" s="107" t="str">
        <f t="shared" si="80"/>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Derogación órdenes</v>
      </c>
      <c r="C1509" s="114" t="str" cm="1">
        <f t="array" ref="C1509">IFERROR(INDEX('03.Muestra'!$F$8:$F$42,SMALL(IF("Página Web"='03.Muestra'!$D$8:$D$42,ROW('03.Muestra'!$F$8:$F$42)-MIN(ROW('03.Muestra'!$D$8:$D$42))+1,""),ROW()-1500)),"")</f>
        <v>https://participa.madrid.org/content/proyecto-orden-se-derogan-las-ordenes-5591997-5601997-11022003-10851998-6502004-2222014</v>
      </c>
      <c r="D1509" s="130" t="s">
        <v>34</v>
      </c>
      <c r="E1509" s="107" t="str">
        <f t="shared" si="80"/>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Artesanía Alimentaria</v>
      </c>
      <c r="C1510" s="114" t="str" cm="1">
        <f t="array" ref="C1510">IFERROR(INDEX('03.Muestra'!$F$8:$F$42,SMALL(IF("Página Web"='03.Muestra'!$D$8:$D$42,ROW('03.Muestra'!$F$8:$F$42)-MIN(ROW('03.Muestra'!$D$8:$D$42))+1,""),ROW()-1500)),"")</f>
        <v>https://participa.madrid.org/content/proyecto-decreto-sobre-ordenacion-regulacion-artesania-alimentaria-los-alimentos-montana</v>
      </c>
      <c r="D1510" s="130" t="s">
        <v>34</v>
      </c>
      <c r="E1510" s="107" t="str">
        <f t="shared" si="80"/>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Grado discapacidad</v>
      </c>
      <c r="C1511" s="114" t="str" cm="1">
        <f t="array" ref="C1511">IFERROR(INDEX('03.Muestra'!$F$8:$F$42,SMALL(IF("Página Web"='03.Muestra'!$D$8:$D$42,ROW('03.Muestra'!$F$8:$F$42)-MIN(ROW('03.Muestra'!$D$8:$D$42))+1,""),ROW()-1500)),"")</f>
        <v>https://participa.madrid.org/content/proyecto-orden-se-desarrolla-real-decreto-88822-18-octubre-se-establece-procedimiento-para-0</v>
      </c>
      <c r="D1511" s="130" t="s">
        <v>34</v>
      </c>
      <c r="E1511" s="107" t="str">
        <f t="shared" si="80"/>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Regula desempeño</v>
      </c>
      <c r="C1512" s="114" t="str" cm="1">
        <f t="array" ref="C1512">IFERROR(INDEX('03.Muestra'!$F$8:$F$42,SMALL(IF("Página Web"='03.Muestra'!$D$8:$D$42,ROW('03.Muestra'!$F$8:$F$42)-MIN(ROW('03.Muestra'!$D$8:$D$42))+1,""),ROW()-1500)),"")</f>
        <v>https://participa.madrid.org/content/proyecto-decreto-regula-desempeno-reconocimiento-los-funcionarios-los-cuerpos-catedraticos</v>
      </c>
      <c r="D1512" s="130" t="s">
        <v>34</v>
      </c>
      <c r="E1512" s="107" t="str">
        <f t="shared" si="80"/>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Doctorados</v>
      </c>
      <c r="C1513" s="114" t="str" cm="1">
        <f t="array" ref="C1513">IFERROR(INDEX('03.Muestra'!$F$8:$F$42,SMALL(IF("Página Web"='03.Muestra'!$D$8:$D$42,ROW('03.Muestra'!$F$8:$F$42)-MIN(ROW('03.Muestra'!$D$8:$D$42))+1,""),ROW()-1500)),"")</f>
        <v>https://participa.madrid.org/content/proyecto-orden-se-establecen-las-bases-reguladoras-las-ayudas-para-realizacion-doctorados</v>
      </c>
      <c r="D1513" s="130" t="s">
        <v>34</v>
      </c>
      <c r="E1513" s="107" t="str">
        <f t="shared" si="80"/>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Complemento</v>
      </c>
      <c r="C1514" s="114" t="str" cm="1">
        <f t="array" ref="C1514">IFERROR(INDEX('03.Muestra'!$F$8:$F$42,SMALL(IF("Página Web"='03.Muestra'!$D$8:$D$42,ROW('03.Muestra'!$F$8:$F$42)-MIN(ROW('03.Muestra'!$D$8:$D$42))+1,""),ROW()-1500)),"")</f>
        <v>https://participa.madrid.org/content/proyecto-decreto-se-regula-procedimiento-para-seleccion-renovacion-consolidacion-complemento</v>
      </c>
      <c r="D1514" s="130" t="s">
        <v>34</v>
      </c>
      <c r="E1514" s="107" t="str">
        <f t="shared" si="80"/>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Concesión plazas</v>
      </c>
      <c r="C1515" s="114" t="str" cm="1">
        <f t="array" ref="C1515">IFERROR(INDEX('03.Muestra'!$F$8:$F$42,SMALL(IF("Página Web"='03.Muestra'!$D$8:$D$42,ROW('03.Muestra'!$F$8:$F$42)-MIN(ROW('03.Muestra'!$D$8:$D$42))+1,""),ROW()-1500)),"")</f>
        <v>https://participa.madrid.org/content/proyecto-orden-consejeria-familia-juventud-politica-social-se-regula-concesion-plazas-los-0</v>
      </c>
      <c r="D1515" s="130" t="s">
        <v>34</v>
      </c>
      <c r="E1515" s="107" t="str">
        <f t="shared" si="80"/>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Áridos reciclados</v>
      </c>
      <c r="C1516" s="114" t="str" cm="1">
        <f t="array" ref="C1516">IFERROR(INDEX('03.Muestra'!$F$8:$F$42,SMALL(IF("Página Web"='03.Muestra'!$D$8:$D$42,ROW('03.Muestra'!$F$8:$F$42)-MIN(ROW('03.Muestra'!$D$8:$D$42))+1,""),ROW()-1500)),"")</f>
        <v>https://participa.madrid.org/content/proyecto-orden-se-regula-los-requisitos-utilizacion-aridos-reciclados-procedentes</v>
      </c>
      <c r="D1516" s="130" t="s">
        <v>34</v>
      </c>
      <c r="E1516" s="107" t="str">
        <f t="shared" si="80"/>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c r="E1517" s="107" t="str">
        <f t="shared" si="80"/>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ref="D1518:D1535" si="81">IF(AND(B1518&lt;&gt;"",C1518&lt;&gt;""),"N/T","")</f>
        <v/>
      </c>
      <c r="E1518" s="107" t="str">
        <f t="shared" si="80"/>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81"/>
        <v/>
      </c>
      <c r="E1519" s="107" t="str">
        <f t="shared" si="80"/>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81"/>
        <v/>
      </c>
      <c r="E1520" s="107" t="str">
        <f t="shared" si="80"/>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81"/>
        <v/>
      </c>
      <c r="E1521" s="107" t="str">
        <f t="shared" si="80"/>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81"/>
        <v/>
      </c>
      <c r="E1522" s="107" t="str">
        <f t="shared" si="80"/>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81"/>
        <v/>
      </c>
      <c r="E1523" s="107" t="str">
        <f t="shared" si="80"/>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81"/>
        <v/>
      </c>
      <c r="E1524" s="107" t="str">
        <f t="shared" si="80"/>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81"/>
        <v/>
      </c>
      <c r="E1525" s="107" t="str">
        <f t="shared" si="80"/>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81"/>
        <v/>
      </c>
      <c r="E1526" s="107" t="str">
        <f t="shared" si="80"/>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81"/>
        <v/>
      </c>
      <c r="E1527" s="107" t="str">
        <f t="shared" si="80"/>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81"/>
        <v/>
      </c>
      <c r="E1528" s="107" t="str">
        <f t="shared" si="80"/>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81"/>
        <v/>
      </c>
      <c r="E1529" s="107" t="str">
        <f t="shared" si="80"/>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81"/>
        <v/>
      </c>
      <c r="E1530" s="107" t="str">
        <f t="shared" si="80"/>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81"/>
        <v/>
      </c>
      <c r="E1531" s="107" t="str">
        <f t="shared" si="80"/>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81"/>
        <v/>
      </c>
      <c r="E1532" s="107" t="str">
        <f t="shared" si="80"/>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81"/>
        <v/>
      </c>
      <c r="E1533" s="107" t="str">
        <f t="shared" si="80"/>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81"/>
        <v/>
      </c>
      <c r="E1534" s="107" t="str">
        <f t="shared" si="80"/>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81"/>
        <v/>
      </c>
      <c r="E1535" s="107" t="str">
        <f t="shared" si="80"/>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Home</v>
      </c>
      <c r="C1539" s="114" t="str" cm="1">
        <f t="array" ref="C1539">IFERROR(INDEX('03.Muestra'!$F$8:$F$42,SMALL(IF("Página Web"='03.Muestra'!$D$8:$D$42,ROW('03.Muestra'!$F$8:$F$42)-MIN(ROW('03.Muestra'!$D$8:$D$42))+1,""),ROW()-1538)),"")</f>
        <v>https://participa.madrid.org/</v>
      </c>
      <c r="D1539" s="130" t="s">
        <v>25</v>
      </c>
      <c r="E1539" s="107" t="str">
        <f t="shared" ref="E1539:E1573" si="82">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Grupos parlamentarios</v>
      </c>
      <c r="C1540" s="114" t="str" cm="1">
        <f t="array" ref="C1540">IFERROR(INDEX('03.Muestra'!$F$8:$F$42,SMALL(IF("Página Web"='03.Muestra'!$D$8:$D$42,ROW('03.Muestra'!$F$8:$F$42)-MIN(ROW('03.Muestra'!$D$8:$D$42))+1,""),ROW()-1538)),"")</f>
        <v>https://participa.madrid.org/grupos-parlamentarios</v>
      </c>
      <c r="D1540" s="130" t="s">
        <v>25</v>
      </c>
      <c r="E1540" s="107" t="str">
        <f t="shared" si="82"/>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16</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Participación ciudadana</v>
      </c>
      <c r="C1541" s="114" t="str" cm="1">
        <f t="array" ref="C1541">IFERROR(INDEX('03.Muestra'!$F$8:$F$42,SMALL(IF("Página Web"='03.Muestra'!$D$8:$D$42,ROW('03.Muestra'!$F$8:$F$42)-MIN(ROW('03.Muestra'!$D$8:$D$42))+1,""),ROW()-1538)),"")</f>
        <v>https://participa.madrid.org/participacion-ciudadana</v>
      </c>
      <c r="D1541" s="130" t="s">
        <v>25</v>
      </c>
      <c r="E1541" s="107" t="str">
        <f t="shared" si="82"/>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Condiciones de uso</v>
      </c>
      <c r="C1542" s="114" t="str" cm="1">
        <f t="array" ref="C1542">IFERROR(INDEX('03.Muestra'!$F$8:$F$42,SMALL(IF("Página Web"='03.Muestra'!$D$8:$D$42,ROW('03.Muestra'!$F$8:$F$42)-MIN(ROW('03.Muestra'!$D$8:$D$42))+1,""),ROW()-1538)),"")</f>
        <v>https://participa.madrid.org/condiciones-uso</v>
      </c>
      <c r="D1542" s="130" t="s">
        <v>25</v>
      </c>
      <c r="E1542" s="107" t="str">
        <f t="shared" si="82"/>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Aviso legal</v>
      </c>
      <c r="C1543" s="114" t="str" cm="1">
        <f t="array" ref="C1543">IFERROR(INDEX('03.Muestra'!$F$8:$F$42,SMALL(IF("Página Web"='03.Muestra'!$D$8:$D$42,ROW('03.Muestra'!$F$8:$F$42)-MIN(ROW('03.Muestra'!$D$8:$D$42))+1,""),ROW()-1538)),"")</f>
        <v>https://participa.madrid.org/aviso-legal-privacidad</v>
      </c>
      <c r="D1543" s="130" t="s">
        <v>25</v>
      </c>
      <c r="E1543" s="107" t="str">
        <f t="shared" si="82"/>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Acuerdo consejo</v>
      </c>
      <c r="C1544" s="114" t="str" cm="1">
        <f t="array" ref="C1544">IFERROR(INDEX('03.Muestra'!$F$8:$F$42,SMALL(IF("Página Web"='03.Muestra'!$D$8:$D$42,ROW('03.Muestra'!$F$8:$F$42)-MIN(ROW('03.Muestra'!$D$8:$D$42))+1,""),ROW()-1538)),"")</f>
        <v>https://participa.madrid.org/content/proyecto-acuerdo-consejo-gobierno-se-aprueban-las-normas-reguladoras-se-establece</v>
      </c>
      <c r="D1544" s="130" t="s">
        <v>25</v>
      </c>
      <c r="E1544" s="107" t="str">
        <f t="shared" si="82"/>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Ayudas económicas</v>
      </c>
      <c r="C1545" s="114" t="str" cm="1">
        <f t="array" ref="C1545">IFERROR(INDEX('03.Muestra'!$F$8:$F$42,SMALL(IF("Página Web"='03.Muestra'!$D$8:$D$42,ROW('03.Muestra'!$F$8:$F$42)-MIN(ROW('03.Muestra'!$D$8:$D$42))+1,""),ROW()-1538)),"")</f>
        <v>https://participa.madrid.org/content/proyecto-orden-se-aprueban-bases-reguladoras-concesion-ayudas-economicas-pago-unico-para</v>
      </c>
      <c r="D1545" s="130" t="s">
        <v>25</v>
      </c>
      <c r="E1545" s="107" t="str">
        <f t="shared" si="82"/>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Ayudas municipios</v>
      </c>
      <c r="C1546" s="114" t="str" cm="1">
        <f t="array" ref="C1546">IFERROR(INDEX('03.Muestra'!$F$8:$F$42,SMALL(IF("Página Web"='03.Muestra'!$D$8:$D$42,ROW('03.Muestra'!$F$8:$F$42)-MIN(ROW('03.Muestra'!$D$8:$D$42))+1,""),ROW()-1538)),"")</f>
        <v>https://participa.madrid.org/content/consulta-publica-sobre-proyecto-se-establecen-las-bases-reguladoras-las-ayudas-municipios</v>
      </c>
      <c r="D1546" s="130" t="s">
        <v>25</v>
      </c>
      <c r="E1546" s="107" t="str">
        <f t="shared" si="82"/>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Derogación órdenes</v>
      </c>
      <c r="C1547" s="114" t="str" cm="1">
        <f t="array" ref="C1547">IFERROR(INDEX('03.Muestra'!$F$8:$F$42,SMALL(IF("Página Web"='03.Muestra'!$D$8:$D$42,ROW('03.Muestra'!$F$8:$F$42)-MIN(ROW('03.Muestra'!$D$8:$D$42))+1,""),ROW()-1538)),"")</f>
        <v>https://participa.madrid.org/content/proyecto-orden-se-derogan-las-ordenes-5591997-5601997-11022003-10851998-6502004-2222014</v>
      </c>
      <c r="D1547" s="130" t="s">
        <v>25</v>
      </c>
      <c r="E1547" s="107" t="str">
        <f t="shared" si="82"/>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Artesanía Alimentaria</v>
      </c>
      <c r="C1548" s="114" t="str" cm="1">
        <f t="array" ref="C1548">IFERROR(INDEX('03.Muestra'!$F$8:$F$42,SMALL(IF("Página Web"='03.Muestra'!$D$8:$D$42,ROW('03.Muestra'!$F$8:$F$42)-MIN(ROW('03.Muestra'!$D$8:$D$42))+1,""),ROW()-1538)),"")</f>
        <v>https://participa.madrid.org/content/proyecto-decreto-sobre-ordenacion-regulacion-artesania-alimentaria-los-alimentos-montana</v>
      </c>
      <c r="D1548" s="130" t="s">
        <v>25</v>
      </c>
      <c r="E1548" s="107" t="str">
        <f t="shared" si="82"/>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Grado discapacidad</v>
      </c>
      <c r="C1549" s="114" t="str" cm="1">
        <f t="array" ref="C1549">IFERROR(INDEX('03.Muestra'!$F$8:$F$42,SMALL(IF("Página Web"='03.Muestra'!$D$8:$D$42,ROW('03.Muestra'!$F$8:$F$42)-MIN(ROW('03.Muestra'!$D$8:$D$42))+1,""),ROW()-1538)),"")</f>
        <v>https://participa.madrid.org/content/proyecto-orden-se-desarrolla-real-decreto-88822-18-octubre-se-establece-procedimiento-para-0</v>
      </c>
      <c r="D1549" s="130" t="s">
        <v>25</v>
      </c>
      <c r="E1549" s="107" t="str">
        <f t="shared" si="82"/>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Regula desempeño</v>
      </c>
      <c r="C1550" s="114" t="str" cm="1">
        <f t="array" ref="C1550">IFERROR(INDEX('03.Muestra'!$F$8:$F$42,SMALL(IF("Página Web"='03.Muestra'!$D$8:$D$42,ROW('03.Muestra'!$F$8:$F$42)-MIN(ROW('03.Muestra'!$D$8:$D$42))+1,""),ROW()-1538)),"")</f>
        <v>https://participa.madrid.org/content/proyecto-decreto-regula-desempeno-reconocimiento-los-funcionarios-los-cuerpos-catedraticos</v>
      </c>
      <c r="D1550" s="130" t="s">
        <v>25</v>
      </c>
      <c r="E1550" s="107" t="str">
        <f t="shared" si="82"/>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Doctorados</v>
      </c>
      <c r="C1551" s="114" t="str" cm="1">
        <f t="array" ref="C1551">IFERROR(INDEX('03.Muestra'!$F$8:$F$42,SMALL(IF("Página Web"='03.Muestra'!$D$8:$D$42,ROW('03.Muestra'!$F$8:$F$42)-MIN(ROW('03.Muestra'!$D$8:$D$42))+1,""),ROW()-1538)),"")</f>
        <v>https://participa.madrid.org/content/proyecto-orden-se-establecen-las-bases-reguladoras-las-ayudas-para-realizacion-doctorados</v>
      </c>
      <c r="D1551" s="130" t="s">
        <v>25</v>
      </c>
      <c r="E1551" s="107" t="str">
        <f t="shared" si="82"/>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Complemento</v>
      </c>
      <c r="C1552" s="114" t="str" cm="1">
        <f t="array" ref="C1552">IFERROR(INDEX('03.Muestra'!$F$8:$F$42,SMALL(IF("Página Web"='03.Muestra'!$D$8:$D$42,ROW('03.Muestra'!$F$8:$F$42)-MIN(ROW('03.Muestra'!$D$8:$D$42))+1,""),ROW()-1538)),"")</f>
        <v>https://participa.madrid.org/content/proyecto-decreto-se-regula-procedimiento-para-seleccion-renovacion-consolidacion-complemento</v>
      </c>
      <c r="D1552" s="130" t="s">
        <v>25</v>
      </c>
      <c r="E1552" s="107" t="str">
        <f t="shared" si="82"/>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Concesión plazas</v>
      </c>
      <c r="C1553" s="114" t="str" cm="1">
        <f t="array" ref="C1553">IFERROR(INDEX('03.Muestra'!$F$8:$F$42,SMALL(IF("Página Web"='03.Muestra'!$D$8:$D$42,ROW('03.Muestra'!$F$8:$F$42)-MIN(ROW('03.Muestra'!$D$8:$D$42))+1,""),ROW()-1538)),"")</f>
        <v>https://participa.madrid.org/content/proyecto-orden-consejeria-familia-juventud-politica-social-se-regula-concesion-plazas-los-0</v>
      </c>
      <c r="D1553" s="130" t="s">
        <v>25</v>
      </c>
      <c r="E1553" s="107" t="str">
        <f t="shared" si="82"/>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Áridos reciclados</v>
      </c>
      <c r="C1554" s="114" t="str" cm="1">
        <f t="array" ref="C1554">IFERROR(INDEX('03.Muestra'!$F$8:$F$42,SMALL(IF("Página Web"='03.Muestra'!$D$8:$D$42,ROW('03.Muestra'!$F$8:$F$42)-MIN(ROW('03.Muestra'!$D$8:$D$42))+1,""),ROW()-1538)),"")</f>
        <v>https://participa.madrid.org/content/proyecto-orden-se-regula-los-requisitos-utilizacion-aridos-reciclados-procedentes</v>
      </c>
      <c r="D1554" s="130" t="s">
        <v>25</v>
      </c>
      <c r="E1554" s="107" t="str">
        <f t="shared" si="82"/>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c r="E1555" s="107" t="str">
        <f t="shared" si="82"/>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ref="D1556:D1573" si="83">IF(AND(B1556&lt;&gt;"",C1556&lt;&gt;""),"N/T","")</f>
        <v/>
      </c>
      <c r="E1556" s="107" t="str">
        <f t="shared" si="82"/>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3"/>
        <v/>
      </c>
      <c r="E1557" s="107" t="str">
        <f t="shared" si="82"/>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3"/>
        <v/>
      </c>
      <c r="E1558" s="107" t="str">
        <f t="shared" si="82"/>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3"/>
        <v/>
      </c>
      <c r="E1559" s="107" t="str">
        <f t="shared" si="82"/>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3"/>
        <v/>
      </c>
      <c r="E1560" s="107" t="str">
        <f t="shared" si="82"/>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3"/>
        <v/>
      </c>
      <c r="E1561" s="107" t="str">
        <f t="shared" si="82"/>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3"/>
        <v/>
      </c>
      <c r="E1562" s="107" t="str">
        <f t="shared" si="82"/>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3"/>
        <v/>
      </c>
      <c r="E1563" s="107" t="str">
        <f t="shared" si="82"/>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3"/>
        <v/>
      </c>
      <c r="E1564" s="107" t="str">
        <f t="shared" si="82"/>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3"/>
        <v/>
      </c>
      <c r="E1565" s="107" t="str">
        <f t="shared" si="82"/>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3"/>
        <v/>
      </c>
      <c r="E1566" s="107" t="str">
        <f t="shared" si="82"/>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3"/>
        <v/>
      </c>
      <c r="E1567" s="107" t="str">
        <f t="shared" si="82"/>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3"/>
        <v/>
      </c>
      <c r="E1568" s="107" t="str">
        <f t="shared" si="82"/>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3"/>
        <v/>
      </c>
      <c r="E1569" s="107" t="str">
        <f t="shared" si="82"/>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3"/>
        <v/>
      </c>
      <c r="E1570" s="107" t="str">
        <f t="shared" si="82"/>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3"/>
        <v/>
      </c>
      <c r="E1571" s="107" t="str">
        <f t="shared" si="82"/>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3"/>
        <v/>
      </c>
      <c r="E1572" s="107" t="str">
        <f t="shared" si="82"/>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3"/>
        <v/>
      </c>
      <c r="E1573" s="107" t="str">
        <f t="shared" si="82"/>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Home</v>
      </c>
      <c r="C1577" s="114" t="str" cm="1">
        <f t="array" ref="C1577">IFERROR(INDEX('03.Muestra'!$F$8:$F$42,SMALL(IF("Página Web"='03.Muestra'!$D$8:$D$42,ROW('03.Muestra'!$F$8:$F$42)-MIN(ROW('03.Muestra'!$D$8:$D$42))+1,""),ROW()-1576)),"")</f>
        <v>https://participa.madrid.org/</v>
      </c>
      <c r="D1577" s="130" t="s">
        <v>25</v>
      </c>
      <c r="E1577" s="107" t="str">
        <f t="shared" ref="E1577:E1611" si="84">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Grupos parlamentarios</v>
      </c>
      <c r="C1578" s="114" t="str" cm="1">
        <f t="array" ref="C1578">IFERROR(INDEX('03.Muestra'!$F$8:$F$42,SMALL(IF("Página Web"='03.Muestra'!$D$8:$D$42,ROW('03.Muestra'!$F$8:$F$42)-MIN(ROW('03.Muestra'!$D$8:$D$42))+1,""),ROW()-1576)),"")</f>
        <v>https://participa.madrid.org/grupos-parlamentarios</v>
      </c>
      <c r="D1578" s="130" t="s">
        <v>25</v>
      </c>
      <c r="E1578" s="107" t="str">
        <f t="shared" si="84"/>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16</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Participación ciudadana</v>
      </c>
      <c r="C1579" s="114" t="str" cm="1">
        <f t="array" ref="C1579">IFERROR(INDEX('03.Muestra'!$F$8:$F$42,SMALL(IF("Página Web"='03.Muestra'!$D$8:$D$42,ROW('03.Muestra'!$F$8:$F$42)-MIN(ROW('03.Muestra'!$D$8:$D$42))+1,""),ROW()-1576)),"")</f>
        <v>https://participa.madrid.org/participacion-ciudadana</v>
      </c>
      <c r="D1579" s="130" t="s">
        <v>25</v>
      </c>
      <c r="E1579" s="107" t="str">
        <f t="shared" si="84"/>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Condiciones de uso</v>
      </c>
      <c r="C1580" s="114" t="str" cm="1">
        <f t="array" ref="C1580">IFERROR(INDEX('03.Muestra'!$F$8:$F$42,SMALL(IF("Página Web"='03.Muestra'!$D$8:$D$42,ROW('03.Muestra'!$F$8:$F$42)-MIN(ROW('03.Muestra'!$D$8:$D$42))+1,""),ROW()-1576)),"")</f>
        <v>https://participa.madrid.org/condiciones-uso</v>
      </c>
      <c r="D1580" s="130" t="s">
        <v>25</v>
      </c>
      <c r="E1580" s="107" t="str">
        <f t="shared" si="84"/>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Aviso legal</v>
      </c>
      <c r="C1581" s="114" t="str" cm="1">
        <f t="array" ref="C1581">IFERROR(INDEX('03.Muestra'!$F$8:$F$42,SMALL(IF("Página Web"='03.Muestra'!$D$8:$D$42,ROW('03.Muestra'!$F$8:$F$42)-MIN(ROW('03.Muestra'!$D$8:$D$42))+1,""),ROW()-1576)),"")</f>
        <v>https://participa.madrid.org/aviso-legal-privacidad</v>
      </c>
      <c r="D1581" s="130" t="s">
        <v>25</v>
      </c>
      <c r="E1581" s="107" t="str">
        <f t="shared" si="84"/>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Acuerdo consejo</v>
      </c>
      <c r="C1582" s="114" t="str" cm="1">
        <f t="array" ref="C1582">IFERROR(INDEX('03.Muestra'!$F$8:$F$42,SMALL(IF("Página Web"='03.Muestra'!$D$8:$D$42,ROW('03.Muestra'!$F$8:$F$42)-MIN(ROW('03.Muestra'!$D$8:$D$42))+1,""),ROW()-1576)),"")</f>
        <v>https://participa.madrid.org/content/proyecto-acuerdo-consejo-gobierno-se-aprueban-las-normas-reguladoras-se-establece</v>
      </c>
      <c r="D1582" s="130" t="s">
        <v>25</v>
      </c>
      <c r="E1582" s="107" t="str">
        <f t="shared" si="84"/>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Ayudas económicas</v>
      </c>
      <c r="C1583" s="114" t="str" cm="1">
        <f t="array" ref="C1583">IFERROR(INDEX('03.Muestra'!$F$8:$F$42,SMALL(IF("Página Web"='03.Muestra'!$D$8:$D$42,ROW('03.Muestra'!$F$8:$F$42)-MIN(ROW('03.Muestra'!$D$8:$D$42))+1,""),ROW()-1576)),"")</f>
        <v>https://participa.madrid.org/content/proyecto-orden-se-aprueban-bases-reguladoras-concesion-ayudas-economicas-pago-unico-para</v>
      </c>
      <c r="D1583" s="130" t="s">
        <v>25</v>
      </c>
      <c r="E1583" s="107" t="str">
        <f t="shared" si="84"/>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Ayudas municipios</v>
      </c>
      <c r="C1584" s="114" t="str" cm="1">
        <f t="array" ref="C1584">IFERROR(INDEX('03.Muestra'!$F$8:$F$42,SMALL(IF("Página Web"='03.Muestra'!$D$8:$D$42,ROW('03.Muestra'!$F$8:$F$42)-MIN(ROW('03.Muestra'!$D$8:$D$42))+1,""),ROW()-1576)),"")</f>
        <v>https://participa.madrid.org/content/consulta-publica-sobre-proyecto-se-establecen-las-bases-reguladoras-las-ayudas-municipios</v>
      </c>
      <c r="D1584" s="130" t="s">
        <v>25</v>
      </c>
      <c r="E1584" s="107" t="str">
        <f t="shared" si="84"/>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Derogación órdenes</v>
      </c>
      <c r="C1585" s="114" t="str" cm="1">
        <f t="array" ref="C1585">IFERROR(INDEX('03.Muestra'!$F$8:$F$42,SMALL(IF("Página Web"='03.Muestra'!$D$8:$D$42,ROW('03.Muestra'!$F$8:$F$42)-MIN(ROW('03.Muestra'!$D$8:$D$42))+1,""),ROW()-1576)),"")</f>
        <v>https://participa.madrid.org/content/proyecto-orden-se-derogan-las-ordenes-5591997-5601997-11022003-10851998-6502004-2222014</v>
      </c>
      <c r="D1585" s="130" t="s">
        <v>25</v>
      </c>
      <c r="E1585" s="107" t="str">
        <f t="shared" si="84"/>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Artesanía Alimentaria</v>
      </c>
      <c r="C1586" s="114" t="str" cm="1">
        <f t="array" ref="C1586">IFERROR(INDEX('03.Muestra'!$F$8:$F$42,SMALL(IF("Página Web"='03.Muestra'!$D$8:$D$42,ROW('03.Muestra'!$F$8:$F$42)-MIN(ROW('03.Muestra'!$D$8:$D$42))+1,""),ROW()-1576)),"")</f>
        <v>https://participa.madrid.org/content/proyecto-decreto-sobre-ordenacion-regulacion-artesania-alimentaria-los-alimentos-montana</v>
      </c>
      <c r="D1586" s="130" t="s">
        <v>25</v>
      </c>
      <c r="E1586" s="107" t="str">
        <f t="shared" si="84"/>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Grado discapacidad</v>
      </c>
      <c r="C1587" s="114" t="str" cm="1">
        <f t="array" ref="C1587">IFERROR(INDEX('03.Muestra'!$F$8:$F$42,SMALL(IF("Página Web"='03.Muestra'!$D$8:$D$42,ROW('03.Muestra'!$F$8:$F$42)-MIN(ROW('03.Muestra'!$D$8:$D$42))+1,""),ROW()-1576)),"")</f>
        <v>https://participa.madrid.org/content/proyecto-orden-se-desarrolla-real-decreto-88822-18-octubre-se-establece-procedimiento-para-0</v>
      </c>
      <c r="D1587" s="130" t="s">
        <v>25</v>
      </c>
      <c r="E1587" s="107" t="str">
        <f t="shared" si="84"/>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Regula desempeño</v>
      </c>
      <c r="C1588" s="114" t="str" cm="1">
        <f t="array" ref="C1588">IFERROR(INDEX('03.Muestra'!$F$8:$F$42,SMALL(IF("Página Web"='03.Muestra'!$D$8:$D$42,ROW('03.Muestra'!$F$8:$F$42)-MIN(ROW('03.Muestra'!$D$8:$D$42))+1,""),ROW()-1576)),"")</f>
        <v>https://participa.madrid.org/content/proyecto-decreto-regula-desempeno-reconocimiento-los-funcionarios-los-cuerpos-catedraticos</v>
      </c>
      <c r="D1588" s="130" t="s">
        <v>25</v>
      </c>
      <c r="E1588" s="107" t="str">
        <f t="shared" si="84"/>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Doctorados</v>
      </c>
      <c r="C1589" s="114" t="str" cm="1">
        <f t="array" ref="C1589">IFERROR(INDEX('03.Muestra'!$F$8:$F$42,SMALL(IF("Página Web"='03.Muestra'!$D$8:$D$42,ROW('03.Muestra'!$F$8:$F$42)-MIN(ROW('03.Muestra'!$D$8:$D$42))+1,""),ROW()-1576)),"")</f>
        <v>https://participa.madrid.org/content/proyecto-orden-se-establecen-las-bases-reguladoras-las-ayudas-para-realizacion-doctorados</v>
      </c>
      <c r="D1589" s="130" t="s">
        <v>25</v>
      </c>
      <c r="E1589" s="107" t="str">
        <f t="shared" si="84"/>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Complemento</v>
      </c>
      <c r="C1590" s="114" t="str" cm="1">
        <f t="array" ref="C1590">IFERROR(INDEX('03.Muestra'!$F$8:$F$42,SMALL(IF("Página Web"='03.Muestra'!$D$8:$D$42,ROW('03.Muestra'!$F$8:$F$42)-MIN(ROW('03.Muestra'!$D$8:$D$42))+1,""),ROW()-1576)),"")</f>
        <v>https://participa.madrid.org/content/proyecto-decreto-se-regula-procedimiento-para-seleccion-renovacion-consolidacion-complemento</v>
      </c>
      <c r="D1590" s="130" t="s">
        <v>25</v>
      </c>
      <c r="E1590" s="107" t="str">
        <f t="shared" si="84"/>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Concesión plazas</v>
      </c>
      <c r="C1591" s="114" t="str" cm="1">
        <f t="array" ref="C1591">IFERROR(INDEX('03.Muestra'!$F$8:$F$42,SMALL(IF("Página Web"='03.Muestra'!$D$8:$D$42,ROW('03.Muestra'!$F$8:$F$42)-MIN(ROW('03.Muestra'!$D$8:$D$42))+1,""),ROW()-1576)),"")</f>
        <v>https://participa.madrid.org/content/proyecto-orden-consejeria-familia-juventud-politica-social-se-regula-concesion-plazas-los-0</v>
      </c>
      <c r="D1591" s="130" t="s">
        <v>25</v>
      </c>
      <c r="E1591" s="107" t="str">
        <f t="shared" si="84"/>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Áridos reciclados</v>
      </c>
      <c r="C1592" s="114" t="str" cm="1">
        <f t="array" ref="C1592">IFERROR(INDEX('03.Muestra'!$F$8:$F$42,SMALL(IF("Página Web"='03.Muestra'!$D$8:$D$42,ROW('03.Muestra'!$F$8:$F$42)-MIN(ROW('03.Muestra'!$D$8:$D$42))+1,""),ROW()-1576)),"")</f>
        <v>https://participa.madrid.org/content/proyecto-orden-se-regula-los-requisitos-utilizacion-aridos-reciclados-procedentes</v>
      </c>
      <c r="D1592" s="130" t="s">
        <v>25</v>
      </c>
      <c r="E1592" s="107" t="str">
        <f t="shared" si="84"/>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c r="E1593" s="107" t="str">
        <f t="shared" si="84"/>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ref="D1594:D1611" si="85">IF(AND(B1594&lt;&gt;"",C1594&lt;&gt;""),"N/T","")</f>
        <v/>
      </c>
      <c r="E1594" s="107" t="str">
        <f t="shared" si="84"/>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5"/>
        <v/>
      </c>
      <c r="E1595" s="107" t="str">
        <f t="shared" si="84"/>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5"/>
        <v/>
      </c>
      <c r="E1596" s="107" t="str">
        <f t="shared" si="84"/>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5"/>
        <v/>
      </c>
      <c r="E1597" s="107" t="str">
        <f t="shared" si="84"/>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5"/>
        <v/>
      </c>
      <c r="E1598" s="107" t="str">
        <f t="shared" si="84"/>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5"/>
        <v/>
      </c>
      <c r="E1599" s="107" t="str">
        <f t="shared" si="84"/>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5"/>
        <v/>
      </c>
      <c r="E1600" s="107" t="str">
        <f t="shared" si="84"/>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5"/>
        <v/>
      </c>
      <c r="E1601" s="107" t="str">
        <f t="shared" si="84"/>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5"/>
        <v/>
      </c>
      <c r="E1602" s="107" t="str">
        <f t="shared" si="84"/>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5"/>
        <v/>
      </c>
      <c r="E1603" s="107" t="str">
        <f t="shared" si="84"/>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5"/>
        <v/>
      </c>
      <c r="E1604" s="107" t="str">
        <f t="shared" si="84"/>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5"/>
        <v/>
      </c>
      <c r="E1605" s="107" t="str">
        <f t="shared" si="84"/>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5"/>
        <v/>
      </c>
      <c r="E1606" s="107" t="str">
        <f t="shared" si="84"/>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5"/>
        <v/>
      </c>
      <c r="E1607" s="107" t="str">
        <f t="shared" si="84"/>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5"/>
        <v/>
      </c>
      <c r="E1608" s="107" t="str">
        <f t="shared" si="84"/>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5"/>
        <v/>
      </c>
      <c r="E1609" s="107" t="str">
        <f t="shared" si="84"/>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5"/>
        <v/>
      </c>
      <c r="E1610" s="107" t="str">
        <f t="shared" si="84"/>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5"/>
        <v/>
      </c>
      <c r="E1611" s="107" t="str">
        <f t="shared" si="84"/>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Home</v>
      </c>
      <c r="C1615" s="114" t="str" cm="1">
        <f t="array" ref="C1615">IFERROR(INDEX('03.Muestra'!$F$8:$F$42,SMALL(IF("Página Web"='03.Muestra'!$D$8:$D$42,ROW('03.Muestra'!$F$8:$F$42)-MIN(ROW('03.Muestra'!$D$8:$D$42))+1,""),ROW()-1614)),"")</f>
        <v>https://participa.madrid.org/</v>
      </c>
      <c r="D1615" s="130" t="s">
        <v>34</v>
      </c>
      <c r="E1615" s="107" t="str">
        <f t="shared" ref="E1615:E1649" si="86">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Grupos parlamentarios</v>
      </c>
      <c r="C1616" s="114" t="str" cm="1">
        <f t="array" ref="C1616">IFERROR(INDEX('03.Muestra'!$F$8:$F$42,SMALL(IF("Página Web"='03.Muestra'!$D$8:$D$42,ROW('03.Muestra'!$F$8:$F$42)-MIN(ROW('03.Muestra'!$D$8:$D$42))+1,""),ROW()-1614)),"")</f>
        <v>https://participa.madrid.org/grupos-parlamentarios</v>
      </c>
      <c r="D1616" s="130" t="s">
        <v>34</v>
      </c>
      <c r="E1616" s="107" t="str">
        <f t="shared" si="86"/>
        <v/>
      </c>
      <c r="F1616" s="120">
        <f ca="1">COUNTIF($D1615:INDIRECT("$D" &amp;  SUM(ROW()-1,'03.Muestra'!$D$45)-1),F1615)</f>
        <v>0</v>
      </c>
      <c r="G1616" s="120">
        <f ca="1">COUNTIF($D1615:INDIRECT("$D" &amp;  SUM(ROW()-1,'03.Muestra'!$D$45)-1),G1615)</f>
        <v>0</v>
      </c>
      <c r="H1616" s="120">
        <f ca="1">COUNTIF($D1615:INDIRECT("$D" &amp;  SUM(ROW()-1,'03.Muestra'!$D$45)-1),H1615)</f>
        <v>16</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Participación ciudadana</v>
      </c>
      <c r="C1617" s="114" t="str" cm="1">
        <f t="array" ref="C1617">IFERROR(INDEX('03.Muestra'!$F$8:$F$42,SMALL(IF("Página Web"='03.Muestra'!$D$8:$D$42,ROW('03.Muestra'!$F$8:$F$42)-MIN(ROW('03.Muestra'!$D$8:$D$42))+1,""),ROW()-1614)),"")</f>
        <v>https://participa.madrid.org/participacion-ciudadana</v>
      </c>
      <c r="D1617" s="130" t="s">
        <v>34</v>
      </c>
      <c r="E1617" s="107" t="str">
        <f t="shared" si="86"/>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Condiciones de uso</v>
      </c>
      <c r="C1618" s="114" t="str" cm="1">
        <f t="array" ref="C1618">IFERROR(INDEX('03.Muestra'!$F$8:$F$42,SMALL(IF("Página Web"='03.Muestra'!$D$8:$D$42,ROW('03.Muestra'!$F$8:$F$42)-MIN(ROW('03.Muestra'!$D$8:$D$42))+1,""),ROW()-1614)),"")</f>
        <v>https://participa.madrid.org/condiciones-uso</v>
      </c>
      <c r="D1618" s="130" t="s">
        <v>34</v>
      </c>
      <c r="E1618" s="107" t="str">
        <f t="shared" si="86"/>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Aviso legal</v>
      </c>
      <c r="C1619" s="114" t="str" cm="1">
        <f t="array" ref="C1619">IFERROR(INDEX('03.Muestra'!$F$8:$F$42,SMALL(IF("Página Web"='03.Muestra'!$D$8:$D$42,ROW('03.Muestra'!$F$8:$F$42)-MIN(ROW('03.Muestra'!$D$8:$D$42))+1,""),ROW()-1614)),"")</f>
        <v>https://participa.madrid.org/aviso-legal-privacidad</v>
      </c>
      <c r="D1619" s="130" t="s">
        <v>34</v>
      </c>
      <c r="E1619" s="107" t="str">
        <f t="shared" si="86"/>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Acuerdo consejo</v>
      </c>
      <c r="C1620" s="114" t="str" cm="1">
        <f t="array" ref="C1620">IFERROR(INDEX('03.Muestra'!$F$8:$F$42,SMALL(IF("Página Web"='03.Muestra'!$D$8:$D$42,ROW('03.Muestra'!$F$8:$F$42)-MIN(ROW('03.Muestra'!$D$8:$D$42))+1,""),ROW()-1614)),"")</f>
        <v>https://participa.madrid.org/content/proyecto-acuerdo-consejo-gobierno-se-aprueban-las-normas-reguladoras-se-establece</v>
      </c>
      <c r="D1620" s="130" t="s">
        <v>34</v>
      </c>
      <c r="E1620" s="107" t="str">
        <f t="shared" si="86"/>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Ayudas económicas</v>
      </c>
      <c r="C1621" s="114" t="str" cm="1">
        <f t="array" ref="C1621">IFERROR(INDEX('03.Muestra'!$F$8:$F$42,SMALL(IF("Página Web"='03.Muestra'!$D$8:$D$42,ROW('03.Muestra'!$F$8:$F$42)-MIN(ROW('03.Muestra'!$D$8:$D$42))+1,""),ROW()-1614)),"")</f>
        <v>https://participa.madrid.org/content/proyecto-orden-se-aprueban-bases-reguladoras-concesion-ayudas-economicas-pago-unico-para</v>
      </c>
      <c r="D1621" s="130" t="s">
        <v>34</v>
      </c>
      <c r="E1621" s="107" t="str">
        <f t="shared" si="86"/>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Ayudas municipios</v>
      </c>
      <c r="C1622" s="114" t="str" cm="1">
        <f t="array" ref="C1622">IFERROR(INDEX('03.Muestra'!$F$8:$F$42,SMALL(IF("Página Web"='03.Muestra'!$D$8:$D$42,ROW('03.Muestra'!$F$8:$F$42)-MIN(ROW('03.Muestra'!$D$8:$D$42))+1,""),ROW()-1614)),"")</f>
        <v>https://participa.madrid.org/content/consulta-publica-sobre-proyecto-se-establecen-las-bases-reguladoras-las-ayudas-municipios</v>
      </c>
      <c r="D1622" s="130" t="s">
        <v>34</v>
      </c>
      <c r="E1622" s="107" t="str">
        <f t="shared" si="86"/>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Derogación órdenes</v>
      </c>
      <c r="C1623" s="114" t="str" cm="1">
        <f t="array" ref="C1623">IFERROR(INDEX('03.Muestra'!$F$8:$F$42,SMALL(IF("Página Web"='03.Muestra'!$D$8:$D$42,ROW('03.Muestra'!$F$8:$F$42)-MIN(ROW('03.Muestra'!$D$8:$D$42))+1,""),ROW()-1614)),"")</f>
        <v>https://participa.madrid.org/content/proyecto-orden-se-derogan-las-ordenes-5591997-5601997-11022003-10851998-6502004-2222014</v>
      </c>
      <c r="D1623" s="130" t="s">
        <v>34</v>
      </c>
      <c r="E1623" s="107" t="str">
        <f t="shared" si="86"/>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Artesanía Alimentaria</v>
      </c>
      <c r="C1624" s="114" t="str" cm="1">
        <f t="array" ref="C1624">IFERROR(INDEX('03.Muestra'!$F$8:$F$42,SMALL(IF("Página Web"='03.Muestra'!$D$8:$D$42,ROW('03.Muestra'!$F$8:$F$42)-MIN(ROW('03.Muestra'!$D$8:$D$42))+1,""),ROW()-1614)),"")</f>
        <v>https://participa.madrid.org/content/proyecto-decreto-sobre-ordenacion-regulacion-artesania-alimentaria-los-alimentos-montana</v>
      </c>
      <c r="D1624" s="130" t="s">
        <v>34</v>
      </c>
      <c r="E1624" s="107" t="str">
        <f t="shared" si="86"/>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Grado discapacidad</v>
      </c>
      <c r="C1625" s="114" t="str" cm="1">
        <f t="array" ref="C1625">IFERROR(INDEX('03.Muestra'!$F$8:$F$42,SMALL(IF("Página Web"='03.Muestra'!$D$8:$D$42,ROW('03.Muestra'!$F$8:$F$42)-MIN(ROW('03.Muestra'!$D$8:$D$42))+1,""),ROW()-1614)),"")</f>
        <v>https://participa.madrid.org/content/proyecto-orden-se-desarrolla-real-decreto-88822-18-octubre-se-establece-procedimiento-para-0</v>
      </c>
      <c r="D1625" s="130" t="s">
        <v>34</v>
      </c>
      <c r="E1625" s="107" t="str">
        <f t="shared" si="86"/>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Regula desempeño</v>
      </c>
      <c r="C1626" s="114" t="str" cm="1">
        <f t="array" ref="C1626">IFERROR(INDEX('03.Muestra'!$F$8:$F$42,SMALL(IF("Página Web"='03.Muestra'!$D$8:$D$42,ROW('03.Muestra'!$F$8:$F$42)-MIN(ROW('03.Muestra'!$D$8:$D$42))+1,""),ROW()-1614)),"")</f>
        <v>https://participa.madrid.org/content/proyecto-decreto-regula-desempeno-reconocimiento-los-funcionarios-los-cuerpos-catedraticos</v>
      </c>
      <c r="D1626" s="130" t="s">
        <v>34</v>
      </c>
      <c r="E1626" s="107" t="str">
        <f t="shared" si="86"/>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Doctorados</v>
      </c>
      <c r="C1627" s="114" t="str" cm="1">
        <f t="array" ref="C1627">IFERROR(INDEX('03.Muestra'!$F$8:$F$42,SMALL(IF("Página Web"='03.Muestra'!$D$8:$D$42,ROW('03.Muestra'!$F$8:$F$42)-MIN(ROW('03.Muestra'!$D$8:$D$42))+1,""),ROW()-1614)),"")</f>
        <v>https://participa.madrid.org/content/proyecto-orden-se-establecen-las-bases-reguladoras-las-ayudas-para-realizacion-doctorados</v>
      </c>
      <c r="D1627" s="130" t="s">
        <v>34</v>
      </c>
      <c r="E1627" s="107" t="str">
        <f t="shared" si="86"/>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Complemento</v>
      </c>
      <c r="C1628" s="114" t="str" cm="1">
        <f t="array" ref="C1628">IFERROR(INDEX('03.Muestra'!$F$8:$F$42,SMALL(IF("Página Web"='03.Muestra'!$D$8:$D$42,ROW('03.Muestra'!$F$8:$F$42)-MIN(ROW('03.Muestra'!$D$8:$D$42))+1,""),ROW()-1614)),"")</f>
        <v>https://participa.madrid.org/content/proyecto-decreto-se-regula-procedimiento-para-seleccion-renovacion-consolidacion-complemento</v>
      </c>
      <c r="D1628" s="130" t="s">
        <v>34</v>
      </c>
      <c r="E1628" s="107" t="str">
        <f t="shared" si="86"/>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Concesión plazas</v>
      </c>
      <c r="C1629" s="114" t="str" cm="1">
        <f t="array" ref="C1629">IFERROR(INDEX('03.Muestra'!$F$8:$F$42,SMALL(IF("Página Web"='03.Muestra'!$D$8:$D$42,ROW('03.Muestra'!$F$8:$F$42)-MIN(ROW('03.Muestra'!$D$8:$D$42))+1,""),ROW()-1614)),"")</f>
        <v>https://participa.madrid.org/content/proyecto-orden-consejeria-familia-juventud-politica-social-se-regula-concesion-plazas-los-0</v>
      </c>
      <c r="D1629" s="130" t="s">
        <v>34</v>
      </c>
      <c r="E1629" s="107" t="str">
        <f t="shared" si="86"/>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Áridos reciclados</v>
      </c>
      <c r="C1630" s="114" t="str" cm="1">
        <f t="array" ref="C1630">IFERROR(INDEX('03.Muestra'!$F$8:$F$42,SMALL(IF("Página Web"='03.Muestra'!$D$8:$D$42,ROW('03.Muestra'!$F$8:$F$42)-MIN(ROW('03.Muestra'!$D$8:$D$42))+1,""),ROW()-1614)),"")</f>
        <v>https://participa.madrid.org/content/proyecto-orden-se-regula-los-requisitos-utilizacion-aridos-reciclados-procedentes</v>
      </c>
      <c r="D1630" s="130" t="s">
        <v>34</v>
      </c>
      <c r="E1630" s="107" t="str">
        <f t="shared" si="86"/>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c r="E1631" s="107" t="str">
        <f t="shared" si="86"/>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ref="D1632:D1649" si="87">IF(AND(B1632&lt;&gt;"",C1632&lt;&gt;""),"N/T","")</f>
        <v/>
      </c>
      <c r="E1632" s="107" t="str">
        <f t="shared" si="86"/>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7"/>
        <v/>
      </c>
      <c r="E1633" s="107" t="str">
        <f t="shared" si="86"/>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7"/>
        <v/>
      </c>
      <c r="E1634" s="107" t="str">
        <f t="shared" si="86"/>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7"/>
        <v/>
      </c>
      <c r="E1635" s="107" t="str">
        <f t="shared" si="86"/>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7"/>
        <v/>
      </c>
      <c r="E1636" s="107" t="str">
        <f t="shared" si="86"/>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7"/>
        <v/>
      </c>
      <c r="E1637" s="107" t="str">
        <f t="shared" si="86"/>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7"/>
        <v/>
      </c>
      <c r="E1638" s="107" t="str">
        <f t="shared" si="86"/>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7"/>
        <v/>
      </c>
      <c r="E1639" s="107" t="str">
        <f t="shared" si="86"/>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7"/>
        <v/>
      </c>
      <c r="E1640" s="107" t="str">
        <f t="shared" si="86"/>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7"/>
        <v/>
      </c>
      <c r="E1641" s="107" t="str">
        <f t="shared" si="86"/>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7"/>
        <v/>
      </c>
      <c r="E1642" s="107" t="str">
        <f t="shared" si="86"/>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7"/>
        <v/>
      </c>
      <c r="E1643" s="107" t="str">
        <f t="shared" si="86"/>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7"/>
        <v/>
      </c>
      <c r="E1644" s="107" t="str">
        <f t="shared" si="86"/>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7"/>
        <v/>
      </c>
      <c r="E1645" s="107" t="str">
        <f t="shared" si="86"/>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7"/>
        <v/>
      </c>
      <c r="E1646" s="107" t="str">
        <f t="shared" si="86"/>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7"/>
        <v/>
      </c>
      <c r="E1647" s="107" t="str">
        <f t="shared" si="86"/>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7"/>
        <v/>
      </c>
      <c r="E1648" s="107" t="str">
        <f t="shared" si="86"/>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7"/>
        <v/>
      </c>
      <c r="E1649" s="107" t="str">
        <f t="shared" si="86"/>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Home</v>
      </c>
      <c r="C1653" s="114" t="str" cm="1">
        <f t="array" ref="C1653">IFERROR(INDEX('03.Muestra'!$F$8:$F$42,SMALL(IF("Página Web"='03.Muestra'!$D$8:$D$42,ROW('03.Muestra'!$F$8:$F$42)-MIN(ROW('03.Muestra'!$D$8:$D$42))+1,""),ROW()-1652)),"")</f>
        <v>https://participa.madrid.org/</v>
      </c>
      <c r="D1653" s="130" t="s">
        <v>25</v>
      </c>
      <c r="E1653" s="107" t="str">
        <f t="shared" ref="E1653:E1687" si="88">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Grupos parlamentarios</v>
      </c>
      <c r="C1654" s="114" t="str" cm="1">
        <f t="array" ref="C1654">IFERROR(INDEX('03.Muestra'!$F$8:$F$42,SMALL(IF("Página Web"='03.Muestra'!$D$8:$D$42,ROW('03.Muestra'!$F$8:$F$42)-MIN(ROW('03.Muestra'!$D$8:$D$42))+1,""),ROW()-1652)),"")</f>
        <v>https://participa.madrid.org/grupos-parlamentarios</v>
      </c>
      <c r="D1654" s="130" t="s">
        <v>25</v>
      </c>
      <c r="E1654" s="107" t="str">
        <f t="shared" si="88"/>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16</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Participación ciudadana</v>
      </c>
      <c r="C1655" s="114" t="str" cm="1">
        <f t="array" ref="C1655">IFERROR(INDEX('03.Muestra'!$F$8:$F$42,SMALL(IF("Página Web"='03.Muestra'!$D$8:$D$42,ROW('03.Muestra'!$F$8:$F$42)-MIN(ROW('03.Muestra'!$D$8:$D$42))+1,""),ROW()-1652)),"")</f>
        <v>https://participa.madrid.org/participacion-ciudadana</v>
      </c>
      <c r="D1655" s="130" t="s">
        <v>25</v>
      </c>
      <c r="E1655" s="107" t="str">
        <f t="shared" si="88"/>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Condiciones de uso</v>
      </c>
      <c r="C1656" s="114" t="str" cm="1">
        <f t="array" ref="C1656">IFERROR(INDEX('03.Muestra'!$F$8:$F$42,SMALL(IF("Página Web"='03.Muestra'!$D$8:$D$42,ROW('03.Muestra'!$F$8:$F$42)-MIN(ROW('03.Muestra'!$D$8:$D$42))+1,""),ROW()-1652)),"")</f>
        <v>https://participa.madrid.org/condiciones-uso</v>
      </c>
      <c r="D1656" s="130" t="s">
        <v>25</v>
      </c>
      <c r="E1656" s="107" t="str">
        <f t="shared" si="88"/>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Aviso legal</v>
      </c>
      <c r="C1657" s="114" t="str" cm="1">
        <f t="array" ref="C1657">IFERROR(INDEX('03.Muestra'!$F$8:$F$42,SMALL(IF("Página Web"='03.Muestra'!$D$8:$D$42,ROW('03.Muestra'!$F$8:$F$42)-MIN(ROW('03.Muestra'!$D$8:$D$42))+1,""),ROW()-1652)),"")</f>
        <v>https://participa.madrid.org/aviso-legal-privacidad</v>
      </c>
      <c r="D1657" s="130" t="s">
        <v>25</v>
      </c>
      <c r="E1657" s="107" t="str">
        <f t="shared" si="88"/>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Acuerdo consejo</v>
      </c>
      <c r="C1658" s="114" t="str" cm="1">
        <f t="array" ref="C1658">IFERROR(INDEX('03.Muestra'!$F$8:$F$42,SMALL(IF("Página Web"='03.Muestra'!$D$8:$D$42,ROW('03.Muestra'!$F$8:$F$42)-MIN(ROW('03.Muestra'!$D$8:$D$42))+1,""),ROW()-1652)),"")</f>
        <v>https://participa.madrid.org/content/proyecto-acuerdo-consejo-gobierno-se-aprueban-las-normas-reguladoras-se-establece</v>
      </c>
      <c r="D1658" s="130" t="s">
        <v>25</v>
      </c>
      <c r="E1658" s="107" t="str">
        <f t="shared" si="88"/>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Ayudas económicas</v>
      </c>
      <c r="C1659" s="114" t="str" cm="1">
        <f t="array" ref="C1659">IFERROR(INDEX('03.Muestra'!$F$8:$F$42,SMALL(IF("Página Web"='03.Muestra'!$D$8:$D$42,ROW('03.Muestra'!$F$8:$F$42)-MIN(ROW('03.Muestra'!$D$8:$D$42))+1,""),ROW()-1652)),"")</f>
        <v>https://participa.madrid.org/content/proyecto-orden-se-aprueban-bases-reguladoras-concesion-ayudas-economicas-pago-unico-para</v>
      </c>
      <c r="D1659" s="130" t="s">
        <v>25</v>
      </c>
      <c r="E1659" s="107" t="str">
        <f t="shared" si="88"/>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Ayudas municipios</v>
      </c>
      <c r="C1660" s="114" t="str" cm="1">
        <f t="array" ref="C1660">IFERROR(INDEX('03.Muestra'!$F$8:$F$42,SMALL(IF("Página Web"='03.Muestra'!$D$8:$D$42,ROW('03.Muestra'!$F$8:$F$42)-MIN(ROW('03.Muestra'!$D$8:$D$42))+1,""),ROW()-1652)),"")</f>
        <v>https://participa.madrid.org/content/consulta-publica-sobre-proyecto-se-establecen-las-bases-reguladoras-las-ayudas-municipios</v>
      </c>
      <c r="D1660" s="130" t="s">
        <v>25</v>
      </c>
      <c r="E1660" s="107" t="str">
        <f t="shared" si="88"/>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Derogación órdenes</v>
      </c>
      <c r="C1661" s="114" t="str" cm="1">
        <f t="array" ref="C1661">IFERROR(INDEX('03.Muestra'!$F$8:$F$42,SMALL(IF("Página Web"='03.Muestra'!$D$8:$D$42,ROW('03.Muestra'!$F$8:$F$42)-MIN(ROW('03.Muestra'!$D$8:$D$42))+1,""),ROW()-1652)),"")</f>
        <v>https://participa.madrid.org/content/proyecto-orden-se-derogan-las-ordenes-5591997-5601997-11022003-10851998-6502004-2222014</v>
      </c>
      <c r="D1661" s="130" t="s">
        <v>25</v>
      </c>
      <c r="E1661" s="107" t="str">
        <f t="shared" si="88"/>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Artesanía Alimentaria</v>
      </c>
      <c r="C1662" s="114" t="str" cm="1">
        <f t="array" ref="C1662">IFERROR(INDEX('03.Muestra'!$F$8:$F$42,SMALL(IF("Página Web"='03.Muestra'!$D$8:$D$42,ROW('03.Muestra'!$F$8:$F$42)-MIN(ROW('03.Muestra'!$D$8:$D$42))+1,""),ROW()-1652)),"")</f>
        <v>https://participa.madrid.org/content/proyecto-decreto-sobre-ordenacion-regulacion-artesania-alimentaria-los-alimentos-montana</v>
      </c>
      <c r="D1662" s="130" t="s">
        <v>25</v>
      </c>
      <c r="E1662" s="107" t="str">
        <f t="shared" si="88"/>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Grado discapacidad</v>
      </c>
      <c r="C1663" s="114" t="str" cm="1">
        <f t="array" ref="C1663">IFERROR(INDEX('03.Muestra'!$F$8:$F$42,SMALL(IF("Página Web"='03.Muestra'!$D$8:$D$42,ROW('03.Muestra'!$F$8:$F$42)-MIN(ROW('03.Muestra'!$D$8:$D$42))+1,""),ROW()-1652)),"")</f>
        <v>https://participa.madrid.org/content/proyecto-orden-se-desarrolla-real-decreto-88822-18-octubre-se-establece-procedimiento-para-0</v>
      </c>
      <c r="D1663" s="130" t="s">
        <v>25</v>
      </c>
      <c r="E1663" s="107" t="str">
        <f t="shared" si="88"/>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Regula desempeño</v>
      </c>
      <c r="C1664" s="114" t="str" cm="1">
        <f t="array" ref="C1664">IFERROR(INDEX('03.Muestra'!$F$8:$F$42,SMALL(IF("Página Web"='03.Muestra'!$D$8:$D$42,ROW('03.Muestra'!$F$8:$F$42)-MIN(ROW('03.Muestra'!$D$8:$D$42))+1,""),ROW()-1652)),"")</f>
        <v>https://participa.madrid.org/content/proyecto-decreto-regula-desempeno-reconocimiento-los-funcionarios-los-cuerpos-catedraticos</v>
      </c>
      <c r="D1664" s="130" t="s">
        <v>25</v>
      </c>
      <c r="E1664" s="107" t="str">
        <f t="shared" si="88"/>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Doctorados</v>
      </c>
      <c r="C1665" s="114" t="str" cm="1">
        <f t="array" ref="C1665">IFERROR(INDEX('03.Muestra'!$F$8:$F$42,SMALL(IF("Página Web"='03.Muestra'!$D$8:$D$42,ROW('03.Muestra'!$F$8:$F$42)-MIN(ROW('03.Muestra'!$D$8:$D$42))+1,""),ROW()-1652)),"")</f>
        <v>https://participa.madrid.org/content/proyecto-orden-se-establecen-las-bases-reguladoras-las-ayudas-para-realizacion-doctorados</v>
      </c>
      <c r="D1665" s="130" t="s">
        <v>25</v>
      </c>
      <c r="E1665" s="107" t="str">
        <f t="shared" si="88"/>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Complemento</v>
      </c>
      <c r="C1666" s="114" t="str" cm="1">
        <f t="array" ref="C1666">IFERROR(INDEX('03.Muestra'!$F$8:$F$42,SMALL(IF("Página Web"='03.Muestra'!$D$8:$D$42,ROW('03.Muestra'!$F$8:$F$42)-MIN(ROW('03.Muestra'!$D$8:$D$42))+1,""),ROW()-1652)),"")</f>
        <v>https://participa.madrid.org/content/proyecto-decreto-se-regula-procedimiento-para-seleccion-renovacion-consolidacion-complemento</v>
      </c>
      <c r="D1666" s="130" t="s">
        <v>25</v>
      </c>
      <c r="E1666" s="107" t="str">
        <f t="shared" si="88"/>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Concesión plazas</v>
      </c>
      <c r="C1667" s="114" t="str" cm="1">
        <f t="array" ref="C1667">IFERROR(INDEX('03.Muestra'!$F$8:$F$42,SMALL(IF("Página Web"='03.Muestra'!$D$8:$D$42,ROW('03.Muestra'!$F$8:$F$42)-MIN(ROW('03.Muestra'!$D$8:$D$42))+1,""),ROW()-1652)),"")</f>
        <v>https://participa.madrid.org/content/proyecto-orden-consejeria-familia-juventud-politica-social-se-regula-concesion-plazas-los-0</v>
      </c>
      <c r="D1667" s="130" t="s">
        <v>25</v>
      </c>
      <c r="E1667" s="107" t="str">
        <f t="shared" si="88"/>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Áridos reciclados</v>
      </c>
      <c r="C1668" s="114" t="str" cm="1">
        <f t="array" ref="C1668">IFERROR(INDEX('03.Muestra'!$F$8:$F$42,SMALL(IF("Página Web"='03.Muestra'!$D$8:$D$42,ROW('03.Muestra'!$F$8:$F$42)-MIN(ROW('03.Muestra'!$D$8:$D$42))+1,""),ROW()-1652)),"")</f>
        <v>https://participa.madrid.org/content/proyecto-orden-se-regula-los-requisitos-utilizacion-aridos-reciclados-procedentes</v>
      </c>
      <c r="D1668" s="130" t="s">
        <v>25</v>
      </c>
      <c r="E1668" s="107" t="str">
        <f t="shared" si="88"/>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c r="E1669" s="107" t="str">
        <f t="shared" si="88"/>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ref="D1670:D1687" si="89">IF(AND(B1670&lt;&gt;"",C1670&lt;&gt;""),"N/T","")</f>
        <v/>
      </c>
      <c r="E1670" s="107" t="str">
        <f t="shared" si="88"/>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9"/>
        <v/>
      </c>
      <c r="E1671" s="107" t="str">
        <f t="shared" si="88"/>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9"/>
        <v/>
      </c>
      <c r="E1672" s="107" t="str">
        <f t="shared" si="88"/>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9"/>
        <v/>
      </c>
      <c r="E1673" s="107" t="str">
        <f t="shared" si="88"/>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9"/>
        <v/>
      </c>
      <c r="E1674" s="107" t="str">
        <f t="shared" si="88"/>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9"/>
        <v/>
      </c>
      <c r="E1675" s="107" t="str">
        <f t="shared" si="88"/>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9"/>
        <v/>
      </c>
      <c r="E1676" s="107" t="str">
        <f t="shared" si="88"/>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9"/>
        <v/>
      </c>
      <c r="E1677" s="107" t="str">
        <f t="shared" si="88"/>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9"/>
        <v/>
      </c>
      <c r="E1678" s="107" t="str">
        <f t="shared" si="88"/>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9"/>
        <v/>
      </c>
      <c r="E1679" s="107" t="str">
        <f t="shared" si="88"/>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9"/>
        <v/>
      </c>
      <c r="E1680" s="107" t="str">
        <f t="shared" si="88"/>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9"/>
        <v/>
      </c>
      <c r="E1681" s="107" t="str">
        <f t="shared" si="88"/>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9"/>
        <v/>
      </c>
      <c r="E1682" s="107" t="str">
        <f t="shared" si="88"/>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9"/>
        <v/>
      </c>
      <c r="E1683" s="107" t="str">
        <f t="shared" si="88"/>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9"/>
        <v/>
      </c>
      <c r="E1684" s="107" t="str">
        <f t="shared" si="88"/>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9"/>
        <v/>
      </c>
      <c r="E1685" s="107" t="str">
        <f t="shared" si="88"/>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9"/>
        <v/>
      </c>
      <c r="E1686" s="107" t="str">
        <f t="shared" si="88"/>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9"/>
        <v/>
      </c>
      <c r="E1687" s="107" t="str">
        <f t="shared" si="88"/>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Home</v>
      </c>
      <c r="C1691" s="114" t="str" cm="1">
        <f t="array" ref="C1691">IFERROR(INDEX('03.Muestra'!$F$8:$F$42,SMALL(IF("Página Web"='03.Muestra'!$D$8:$D$42,ROW('03.Muestra'!$F$8:$F$42)-MIN(ROW('03.Muestra'!$D$8:$D$42))+1,""),ROW()-1690)),"")</f>
        <v>https://participa.madrid.org/</v>
      </c>
      <c r="D1691" s="130" t="s">
        <v>34</v>
      </c>
      <c r="E1691" s="107" t="str">
        <f t="shared" ref="E1691:E1725" si="90">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Grupos parlamentarios</v>
      </c>
      <c r="C1692" s="114" t="str" cm="1">
        <f t="array" ref="C1692">IFERROR(INDEX('03.Muestra'!$F$8:$F$42,SMALL(IF("Página Web"='03.Muestra'!$D$8:$D$42,ROW('03.Muestra'!$F$8:$F$42)-MIN(ROW('03.Muestra'!$D$8:$D$42))+1,""),ROW()-1690)),"")</f>
        <v>https://participa.madrid.org/grupos-parlamentarios</v>
      </c>
      <c r="D1692" s="130" t="s">
        <v>34</v>
      </c>
      <c r="E1692" s="107" t="str">
        <f t="shared" si="90"/>
        <v/>
      </c>
      <c r="F1692" s="120">
        <f ca="1">COUNTIF($D1691:INDIRECT("$D" &amp;  SUM(ROW()-1,'03.Muestra'!$D$45)-1),F1691)</f>
        <v>0</v>
      </c>
      <c r="G1692" s="120">
        <f ca="1">COUNTIF($D1691:INDIRECT("$D" &amp;  SUM(ROW()-1,'03.Muestra'!$D$45)-1),G1691)</f>
        <v>0</v>
      </c>
      <c r="H1692" s="120">
        <f ca="1">COUNTIF($D1691:INDIRECT("$D" &amp;  SUM(ROW()-1,'03.Muestra'!$D$45)-1),H1691)</f>
        <v>16</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Participación ciudadana</v>
      </c>
      <c r="C1693" s="114" t="str" cm="1">
        <f t="array" ref="C1693">IFERROR(INDEX('03.Muestra'!$F$8:$F$42,SMALL(IF("Página Web"='03.Muestra'!$D$8:$D$42,ROW('03.Muestra'!$F$8:$F$42)-MIN(ROW('03.Muestra'!$D$8:$D$42))+1,""),ROW()-1690)),"")</f>
        <v>https://participa.madrid.org/participacion-ciudadana</v>
      </c>
      <c r="D1693" s="130" t="s">
        <v>34</v>
      </c>
      <c r="E1693" s="107" t="str">
        <f t="shared" si="90"/>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Condiciones de uso</v>
      </c>
      <c r="C1694" s="114" t="str" cm="1">
        <f t="array" ref="C1694">IFERROR(INDEX('03.Muestra'!$F$8:$F$42,SMALL(IF("Página Web"='03.Muestra'!$D$8:$D$42,ROW('03.Muestra'!$F$8:$F$42)-MIN(ROW('03.Muestra'!$D$8:$D$42))+1,""),ROW()-1690)),"")</f>
        <v>https://participa.madrid.org/condiciones-uso</v>
      </c>
      <c r="D1694" s="130" t="s">
        <v>34</v>
      </c>
      <c r="E1694" s="107" t="str">
        <f t="shared" si="90"/>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Aviso legal</v>
      </c>
      <c r="C1695" s="114" t="str" cm="1">
        <f t="array" ref="C1695">IFERROR(INDEX('03.Muestra'!$F$8:$F$42,SMALL(IF("Página Web"='03.Muestra'!$D$8:$D$42,ROW('03.Muestra'!$F$8:$F$42)-MIN(ROW('03.Muestra'!$D$8:$D$42))+1,""),ROW()-1690)),"")</f>
        <v>https://participa.madrid.org/aviso-legal-privacidad</v>
      </c>
      <c r="D1695" s="130" t="s">
        <v>34</v>
      </c>
      <c r="E1695" s="107" t="str">
        <f t="shared" si="90"/>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Acuerdo consejo</v>
      </c>
      <c r="C1696" s="114" t="str" cm="1">
        <f t="array" ref="C1696">IFERROR(INDEX('03.Muestra'!$F$8:$F$42,SMALL(IF("Página Web"='03.Muestra'!$D$8:$D$42,ROW('03.Muestra'!$F$8:$F$42)-MIN(ROW('03.Muestra'!$D$8:$D$42))+1,""),ROW()-1690)),"")</f>
        <v>https://participa.madrid.org/content/proyecto-acuerdo-consejo-gobierno-se-aprueban-las-normas-reguladoras-se-establece</v>
      </c>
      <c r="D1696" s="130" t="s">
        <v>34</v>
      </c>
      <c r="E1696" s="107" t="str">
        <f t="shared" si="90"/>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Ayudas económicas</v>
      </c>
      <c r="C1697" s="114" t="str" cm="1">
        <f t="array" ref="C1697">IFERROR(INDEX('03.Muestra'!$F$8:$F$42,SMALL(IF("Página Web"='03.Muestra'!$D$8:$D$42,ROW('03.Muestra'!$F$8:$F$42)-MIN(ROW('03.Muestra'!$D$8:$D$42))+1,""),ROW()-1690)),"")</f>
        <v>https://participa.madrid.org/content/proyecto-orden-se-aprueban-bases-reguladoras-concesion-ayudas-economicas-pago-unico-para</v>
      </c>
      <c r="D1697" s="130" t="s">
        <v>34</v>
      </c>
      <c r="E1697" s="107" t="str">
        <f t="shared" si="90"/>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Ayudas municipios</v>
      </c>
      <c r="C1698" s="114" t="str" cm="1">
        <f t="array" ref="C1698">IFERROR(INDEX('03.Muestra'!$F$8:$F$42,SMALL(IF("Página Web"='03.Muestra'!$D$8:$D$42,ROW('03.Muestra'!$F$8:$F$42)-MIN(ROW('03.Muestra'!$D$8:$D$42))+1,""),ROW()-1690)),"")</f>
        <v>https://participa.madrid.org/content/consulta-publica-sobre-proyecto-se-establecen-las-bases-reguladoras-las-ayudas-municipios</v>
      </c>
      <c r="D1698" s="130" t="s">
        <v>34</v>
      </c>
      <c r="E1698" s="107" t="str">
        <f t="shared" si="90"/>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Derogación órdenes</v>
      </c>
      <c r="C1699" s="114" t="str" cm="1">
        <f t="array" ref="C1699">IFERROR(INDEX('03.Muestra'!$F$8:$F$42,SMALL(IF("Página Web"='03.Muestra'!$D$8:$D$42,ROW('03.Muestra'!$F$8:$F$42)-MIN(ROW('03.Muestra'!$D$8:$D$42))+1,""),ROW()-1690)),"")</f>
        <v>https://participa.madrid.org/content/proyecto-orden-se-derogan-las-ordenes-5591997-5601997-11022003-10851998-6502004-2222014</v>
      </c>
      <c r="D1699" s="130" t="s">
        <v>34</v>
      </c>
      <c r="E1699" s="107" t="str">
        <f t="shared" si="90"/>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Artesanía Alimentaria</v>
      </c>
      <c r="C1700" s="114" t="str" cm="1">
        <f t="array" ref="C1700">IFERROR(INDEX('03.Muestra'!$F$8:$F$42,SMALL(IF("Página Web"='03.Muestra'!$D$8:$D$42,ROW('03.Muestra'!$F$8:$F$42)-MIN(ROW('03.Muestra'!$D$8:$D$42))+1,""),ROW()-1690)),"")</f>
        <v>https://participa.madrid.org/content/proyecto-decreto-sobre-ordenacion-regulacion-artesania-alimentaria-los-alimentos-montana</v>
      </c>
      <c r="D1700" s="130" t="s">
        <v>34</v>
      </c>
      <c r="E1700" s="107" t="str">
        <f t="shared" si="90"/>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Grado discapacidad</v>
      </c>
      <c r="C1701" s="114" t="str" cm="1">
        <f t="array" ref="C1701">IFERROR(INDEX('03.Muestra'!$F$8:$F$42,SMALL(IF("Página Web"='03.Muestra'!$D$8:$D$42,ROW('03.Muestra'!$F$8:$F$42)-MIN(ROW('03.Muestra'!$D$8:$D$42))+1,""),ROW()-1690)),"")</f>
        <v>https://participa.madrid.org/content/proyecto-orden-se-desarrolla-real-decreto-88822-18-octubre-se-establece-procedimiento-para-0</v>
      </c>
      <c r="D1701" s="130" t="s">
        <v>34</v>
      </c>
      <c r="E1701" s="107" t="str">
        <f t="shared" si="90"/>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Regula desempeño</v>
      </c>
      <c r="C1702" s="114" t="str" cm="1">
        <f t="array" ref="C1702">IFERROR(INDEX('03.Muestra'!$F$8:$F$42,SMALL(IF("Página Web"='03.Muestra'!$D$8:$D$42,ROW('03.Muestra'!$F$8:$F$42)-MIN(ROW('03.Muestra'!$D$8:$D$42))+1,""),ROW()-1690)),"")</f>
        <v>https://participa.madrid.org/content/proyecto-decreto-regula-desempeno-reconocimiento-los-funcionarios-los-cuerpos-catedraticos</v>
      </c>
      <c r="D1702" s="130" t="s">
        <v>34</v>
      </c>
      <c r="E1702" s="107" t="str">
        <f t="shared" si="90"/>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Doctorados</v>
      </c>
      <c r="C1703" s="114" t="str" cm="1">
        <f t="array" ref="C1703">IFERROR(INDEX('03.Muestra'!$F$8:$F$42,SMALL(IF("Página Web"='03.Muestra'!$D$8:$D$42,ROW('03.Muestra'!$F$8:$F$42)-MIN(ROW('03.Muestra'!$D$8:$D$42))+1,""),ROW()-1690)),"")</f>
        <v>https://participa.madrid.org/content/proyecto-orden-se-establecen-las-bases-reguladoras-las-ayudas-para-realizacion-doctorados</v>
      </c>
      <c r="D1703" s="130" t="s">
        <v>34</v>
      </c>
      <c r="E1703" s="107" t="str">
        <f t="shared" si="90"/>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Complemento</v>
      </c>
      <c r="C1704" s="114" t="str" cm="1">
        <f t="array" ref="C1704">IFERROR(INDEX('03.Muestra'!$F$8:$F$42,SMALL(IF("Página Web"='03.Muestra'!$D$8:$D$42,ROW('03.Muestra'!$F$8:$F$42)-MIN(ROW('03.Muestra'!$D$8:$D$42))+1,""),ROW()-1690)),"")</f>
        <v>https://participa.madrid.org/content/proyecto-decreto-se-regula-procedimiento-para-seleccion-renovacion-consolidacion-complemento</v>
      </c>
      <c r="D1704" s="130" t="s">
        <v>34</v>
      </c>
      <c r="E1704" s="107" t="str">
        <f t="shared" si="90"/>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Concesión plazas</v>
      </c>
      <c r="C1705" s="114" t="str" cm="1">
        <f t="array" ref="C1705">IFERROR(INDEX('03.Muestra'!$F$8:$F$42,SMALL(IF("Página Web"='03.Muestra'!$D$8:$D$42,ROW('03.Muestra'!$F$8:$F$42)-MIN(ROW('03.Muestra'!$D$8:$D$42))+1,""),ROW()-1690)),"")</f>
        <v>https://participa.madrid.org/content/proyecto-orden-consejeria-familia-juventud-politica-social-se-regula-concesion-plazas-los-0</v>
      </c>
      <c r="D1705" s="130" t="s">
        <v>34</v>
      </c>
      <c r="E1705" s="107" t="str">
        <f t="shared" si="90"/>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Áridos reciclados</v>
      </c>
      <c r="C1706" s="114" t="str" cm="1">
        <f t="array" ref="C1706">IFERROR(INDEX('03.Muestra'!$F$8:$F$42,SMALL(IF("Página Web"='03.Muestra'!$D$8:$D$42,ROW('03.Muestra'!$F$8:$F$42)-MIN(ROW('03.Muestra'!$D$8:$D$42))+1,""),ROW()-1690)),"")</f>
        <v>https://participa.madrid.org/content/proyecto-orden-se-regula-los-requisitos-utilizacion-aridos-reciclados-procedentes</v>
      </c>
      <c r="D1706" s="130" t="s">
        <v>34</v>
      </c>
      <c r="E1706" s="107" t="str">
        <f t="shared" si="90"/>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c r="E1707" s="107" t="str">
        <f t="shared" si="90"/>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ref="D1708:D1725" si="91">IF(AND(B1708&lt;&gt;"",C1708&lt;&gt;""),"N/T","")</f>
        <v/>
      </c>
      <c r="E1708" s="107" t="str">
        <f t="shared" si="90"/>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91"/>
        <v/>
      </c>
      <c r="E1709" s="107" t="str">
        <f t="shared" si="90"/>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91"/>
        <v/>
      </c>
      <c r="E1710" s="107" t="str">
        <f t="shared" si="90"/>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91"/>
        <v/>
      </c>
      <c r="E1711" s="107" t="str">
        <f t="shared" si="90"/>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91"/>
        <v/>
      </c>
      <c r="E1712" s="107" t="str">
        <f t="shared" si="90"/>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91"/>
        <v/>
      </c>
      <c r="E1713" s="107" t="str">
        <f t="shared" si="90"/>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91"/>
        <v/>
      </c>
      <c r="E1714" s="107" t="str">
        <f t="shared" si="90"/>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91"/>
        <v/>
      </c>
      <c r="E1715" s="107" t="str">
        <f t="shared" si="90"/>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91"/>
        <v/>
      </c>
      <c r="E1716" s="107" t="str">
        <f t="shared" si="90"/>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91"/>
        <v/>
      </c>
      <c r="E1717" s="107" t="str">
        <f t="shared" si="90"/>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91"/>
        <v/>
      </c>
      <c r="E1718" s="107" t="str">
        <f t="shared" si="90"/>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91"/>
        <v/>
      </c>
      <c r="E1719" s="107" t="str">
        <f t="shared" si="90"/>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91"/>
        <v/>
      </c>
      <c r="E1720" s="107" t="str">
        <f t="shared" si="90"/>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91"/>
        <v/>
      </c>
      <c r="E1721" s="107" t="str">
        <f t="shared" si="90"/>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91"/>
        <v/>
      </c>
      <c r="E1722" s="107" t="str">
        <f t="shared" si="90"/>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91"/>
        <v/>
      </c>
      <c r="E1723" s="107" t="str">
        <f t="shared" si="90"/>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91"/>
        <v/>
      </c>
      <c r="E1724" s="107" t="str">
        <f t="shared" si="90"/>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91"/>
        <v/>
      </c>
      <c r="E1725" s="107" t="str">
        <f t="shared" si="90"/>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Home</v>
      </c>
      <c r="C1729" s="114" t="str" cm="1">
        <f t="array" ref="C1729">IFERROR(INDEX('03.Muestra'!$F$8:$F$42,SMALL(IF("Página Web"='03.Muestra'!$D$8:$D$42,ROW('03.Muestra'!$F$8:$F$42)-MIN(ROW('03.Muestra'!$D$8:$D$42))+1,""),ROW()-1728)),"")</f>
        <v>https://participa.madrid.org/</v>
      </c>
      <c r="D1729" s="130" t="s">
        <v>34</v>
      </c>
      <c r="E1729" s="107" t="str">
        <f t="shared" ref="E1729:E1763" si="92">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Grupos parlamentarios</v>
      </c>
      <c r="C1730" s="114" t="str" cm="1">
        <f t="array" ref="C1730">IFERROR(INDEX('03.Muestra'!$F$8:$F$42,SMALL(IF("Página Web"='03.Muestra'!$D$8:$D$42,ROW('03.Muestra'!$F$8:$F$42)-MIN(ROW('03.Muestra'!$D$8:$D$42))+1,""),ROW()-1728)),"")</f>
        <v>https://participa.madrid.org/grupos-parlamentarios</v>
      </c>
      <c r="D1730" s="130" t="s">
        <v>34</v>
      </c>
      <c r="E1730" s="107" t="str">
        <f t="shared" si="92"/>
        <v/>
      </c>
      <c r="F1730" s="120">
        <f ca="1">COUNTIF($D1729:INDIRECT("$D" &amp;  SUM(ROW()-1,'03.Muestra'!$D$45)-1),F1729)</f>
        <v>0</v>
      </c>
      <c r="G1730" s="120">
        <f ca="1">COUNTIF($D1729:INDIRECT("$D" &amp;  SUM(ROW()-1,'03.Muestra'!$D$45)-1),G1729)</f>
        <v>0</v>
      </c>
      <c r="H1730" s="120">
        <f ca="1">COUNTIF($D1729:INDIRECT("$D" &amp;  SUM(ROW()-1,'03.Muestra'!$D$45)-1),H1729)</f>
        <v>16</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Participación ciudadana</v>
      </c>
      <c r="C1731" s="114" t="str" cm="1">
        <f t="array" ref="C1731">IFERROR(INDEX('03.Muestra'!$F$8:$F$42,SMALL(IF("Página Web"='03.Muestra'!$D$8:$D$42,ROW('03.Muestra'!$F$8:$F$42)-MIN(ROW('03.Muestra'!$D$8:$D$42))+1,""),ROW()-1728)),"")</f>
        <v>https://participa.madrid.org/participacion-ciudadana</v>
      </c>
      <c r="D1731" s="130" t="s">
        <v>34</v>
      </c>
      <c r="E1731" s="107" t="str">
        <f t="shared" si="92"/>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Condiciones de uso</v>
      </c>
      <c r="C1732" s="114" t="str" cm="1">
        <f t="array" ref="C1732">IFERROR(INDEX('03.Muestra'!$F$8:$F$42,SMALL(IF("Página Web"='03.Muestra'!$D$8:$D$42,ROW('03.Muestra'!$F$8:$F$42)-MIN(ROW('03.Muestra'!$D$8:$D$42))+1,""),ROW()-1728)),"")</f>
        <v>https://participa.madrid.org/condiciones-uso</v>
      </c>
      <c r="D1732" s="130" t="s">
        <v>34</v>
      </c>
      <c r="E1732" s="107" t="str">
        <f t="shared" si="92"/>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Aviso legal</v>
      </c>
      <c r="C1733" s="114" t="str" cm="1">
        <f t="array" ref="C1733">IFERROR(INDEX('03.Muestra'!$F$8:$F$42,SMALL(IF("Página Web"='03.Muestra'!$D$8:$D$42,ROW('03.Muestra'!$F$8:$F$42)-MIN(ROW('03.Muestra'!$D$8:$D$42))+1,""),ROW()-1728)),"")</f>
        <v>https://participa.madrid.org/aviso-legal-privacidad</v>
      </c>
      <c r="D1733" s="130" t="s">
        <v>34</v>
      </c>
      <c r="E1733" s="107" t="str">
        <f t="shared" si="92"/>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Acuerdo consejo</v>
      </c>
      <c r="C1734" s="114" t="str" cm="1">
        <f t="array" ref="C1734">IFERROR(INDEX('03.Muestra'!$F$8:$F$42,SMALL(IF("Página Web"='03.Muestra'!$D$8:$D$42,ROW('03.Muestra'!$F$8:$F$42)-MIN(ROW('03.Muestra'!$D$8:$D$42))+1,""),ROW()-1728)),"")</f>
        <v>https://participa.madrid.org/content/proyecto-acuerdo-consejo-gobierno-se-aprueban-las-normas-reguladoras-se-establece</v>
      </c>
      <c r="D1734" s="130" t="s">
        <v>34</v>
      </c>
      <c r="E1734" s="107" t="str">
        <f t="shared" si="92"/>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Ayudas económicas</v>
      </c>
      <c r="C1735" s="114" t="str" cm="1">
        <f t="array" ref="C1735">IFERROR(INDEX('03.Muestra'!$F$8:$F$42,SMALL(IF("Página Web"='03.Muestra'!$D$8:$D$42,ROW('03.Muestra'!$F$8:$F$42)-MIN(ROW('03.Muestra'!$D$8:$D$42))+1,""),ROW()-1728)),"")</f>
        <v>https://participa.madrid.org/content/proyecto-orden-se-aprueban-bases-reguladoras-concesion-ayudas-economicas-pago-unico-para</v>
      </c>
      <c r="D1735" s="130" t="s">
        <v>34</v>
      </c>
      <c r="E1735" s="107" t="str">
        <f t="shared" si="92"/>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Ayudas municipios</v>
      </c>
      <c r="C1736" s="114" t="str" cm="1">
        <f t="array" ref="C1736">IFERROR(INDEX('03.Muestra'!$F$8:$F$42,SMALL(IF("Página Web"='03.Muestra'!$D$8:$D$42,ROW('03.Muestra'!$F$8:$F$42)-MIN(ROW('03.Muestra'!$D$8:$D$42))+1,""),ROW()-1728)),"")</f>
        <v>https://participa.madrid.org/content/consulta-publica-sobre-proyecto-se-establecen-las-bases-reguladoras-las-ayudas-municipios</v>
      </c>
      <c r="D1736" s="130" t="s">
        <v>34</v>
      </c>
      <c r="E1736" s="107" t="str">
        <f t="shared" si="92"/>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Derogación órdenes</v>
      </c>
      <c r="C1737" s="114" t="str" cm="1">
        <f t="array" ref="C1737">IFERROR(INDEX('03.Muestra'!$F$8:$F$42,SMALL(IF("Página Web"='03.Muestra'!$D$8:$D$42,ROW('03.Muestra'!$F$8:$F$42)-MIN(ROW('03.Muestra'!$D$8:$D$42))+1,""),ROW()-1728)),"")</f>
        <v>https://participa.madrid.org/content/proyecto-orden-se-derogan-las-ordenes-5591997-5601997-11022003-10851998-6502004-2222014</v>
      </c>
      <c r="D1737" s="130" t="s">
        <v>34</v>
      </c>
      <c r="E1737" s="107" t="str">
        <f t="shared" si="92"/>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Artesanía Alimentaria</v>
      </c>
      <c r="C1738" s="114" t="str" cm="1">
        <f t="array" ref="C1738">IFERROR(INDEX('03.Muestra'!$F$8:$F$42,SMALL(IF("Página Web"='03.Muestra'!$D$8:$D$42,ROW('03.Muestra'!$F$8:$F$42)-MIN(ROW('03.Muestra'!$D$8:$D$42))+1,""),ROW()-1728)),"")</f>
        <v>https://participa.madrid.org/content/proyecto-decreto-sobre-ordenacion-regulacion-artesania-alimentaria-los-alimentos-montana</v>
      </c>
      <c r="D1738" s="130" t="s">
        <v>34</v>
      </c>
      <c r="E1738" s="107" t="str">
        <f t="shared" si="92"/>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Grado discapacidad</v>
      </c>
      <c r="C1739" s="114" t="str" cm="1">
        <f t="array" ref="C1739">IFERROR(INDEX('03.Muestra'!$F$8:$F$42,SMALL(IF("Página Web"='03.Muestra'!$D$8:$D$42,ROW('03.Muestra'!$F$8:$F$42)-MIN(ROW('03.Muestra'!$D$8:$D$42))+1,""),ROW()-1728)),"")</f>
        <v>https://participa.madrid.org/content/proyecto-orden-se-desarrolla-real-decreto-88822-18-octubre-se-establece-procedimiento-para-0</v>
      </c>
      <c r="D1739" s="130" t="s">
        <v>34</v>
      </c>
      <c r="E1739" s="107" t="str">
        <f t="shared" si="92"/>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Regula desempeño</v>
      </c>
      <c r="C1740" s="114" t="str" cm="1">
        <f t="array" ref="C1740">IFERROR(INDEX('03.Muestra'!$F$8:$F$42,SMALL(IF("Página Web"='03.Muestra'!$D$8:$D$42,ROW('03.Muestra'!$F$8:$F$42)-MIN(ROW('03.Muestra'!$D$8:$D$42))+1,""),ROW()-1728)),"")</f>
        <v>https://participa.madrid.org/content/proyecto-decreto-regula-desempeno-reconocimiento-los-funcionarios-los-cuerpos-catedraticos</v>
      </c>
      <c r="D1740" s="130" t="s">
        <v>34</v>
      </c>
      <c r="E1740" s="107" t="str">
        <f t="shared" si="92"/>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Doctorados</v>
      </c>
      <c r="C1741" s="114" t="str" cm="1">
        <f t="array" ref="C1741">IFERROR(INDEX('03.Muestra'!$F$8:$F$42,SMALL(IF("Página Web"='03.Muestra'!$D$8:$D$42,ROW('03.Muestra'!$F$8:$F$42)-MIN(ROW('03.Muestra'!$D$8:$D$42))+1,""),ROW()-1728)),"")</f>
        <v>https://participa.madrid.org/content/proyecto-orden-se-establecen-las-bases-reguladoras-las-ayudas-para-realizacion-doctorados</v>
      </c>
      <c r="D1741" s="130" t="s">
        <v>34</v>
      </c>
      <c r="E1741" s="107" t="str">
        <f t="shared" si="92"/>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Complemento</v>
      </c>
      <c r="C1742" s="114" t="str" cm="1">
        <f t="array" ref="C1742">IFERROR(INDEX('03.Muestra'!$F$8:$F$42,SMALL(IF("Página Web"='03.Muestra'!$D$8:$D$42,ROW('03.Muestra'!$F$8:$F$42)-MIN(ROW('03.Muestra'!$D$8:$D$42))+1,""),ROW()-1728)),"")</f>
        <v>https://participa.madrid.org/content/proyecto-decreto-se-regula-procedimiento-para-seleccion-renovacion-consolidacion-complemento</v>
      </c>
      <c r="D1742" s="130" t="s">
        <v>34</v>
      </c>
      <c r="E1742" s="107" t="str">
        <f t="shared" si="92"/>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Concesión plazas</v>
      </c>
      <c r="C1743" s="114" t="str" cm="1">
        <f t="array" ref="C1743">IFERROR(INDEX('03.Muestra'!$F$8:$F$42,SMALL(IF("Página Web"='03.Muestra'!$D$8:$D$42,ROW('03.Muestra'!$F$8:$F$42)-MIN(ROW('03.Muestra'!$D$8:$D$42))+1,""),ROW()-1728)),"")</f>
        <v>https://participa.madrid.org/content/proyecto-orden-consejeria-familia-juventud-politica-social-se-regula-concesion-plazas-los-0</v>
      </c>
      <c r="D1743" s="130" t="s">
        <v>34</v>
      </c>
      <c r="E1743" s="107" t="str">
        <f t="shared" si="92"/>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Áridos reciclados</v>
      </c>
      <c r="C1744" s="114" t="str" cm="1">
        <f t="array" ref="C1744">IFERROR(INDEX('03.Muestra'!$F$8:$F$42,SMALL(IF("Página Web"='03.Muestra'!$D$8:$D$42,ROW('03.Muestra'!$F$8:$F$42)-MIN(ROW('03.Muestra'!$D$8:$D$42))+1,""),ROW()-1728)),"")</f>
        <v>https://participa.madrid.org/content/proyecto-orden-se-regula-los-requisitos-utilizacion-aridos-reciclados-procedentes</v>
      </c>
      <c r="D1744" s="130" t="s">
        <v>34</v>
      </c>
      <c r="E1744" s="107" t="str">
        <f t="shared" si="92"/>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c r="E1745" s="107" t="str">
        <f t="shared" si="92"/>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ref="D1746:D1763" si="93">IF(AND(B1746&lt;&gt;"",C1746&lt;&gt;""),"N/T","")</f>
        <v/>
      </c>
      <c r="E1746" s="107" t="str">
        <f t="shared" si="92"/>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3"/>
        <v/>
      </c>
      <c r="E1747" s="107" t="str">
        <f t="shared" si="92"/>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3"/>
        <v/>
      </c>
      <c r="E1748" s="107" t="str">
        <f t="shared" si="92"/>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3"/>
        <v/>
      </c>
      <c r="E1749" s="107" t="str">
        <f t="shared" si="92"/>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3"/>
        <v/>
      </c>
      <c r="E1750" s="107" t="str">
        <f t="shared" si="92"/>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3"/>
        <v/>
      </c>
      <c r="E1751" s="107" t="str">
        <f t="shared" si="92"/>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3"/>
        <v/>
      </c>
      <c r="E1752" s="107" t="str">
        <f t="shared" si="92"/>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3"/>
        <v/>
      </c>
      <c r="E1753" s="107" t="str">
        <f t="shared" si="92"/>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3"/>
        <v/>
      </c>
      <c r="E1754" s="107" t="str">
        <f t="shared" si="92"/>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3"/>
        <v/>
      </c>
      <c r="E1755" s="107" t="str">
        <f t="shared" si="92"/>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3"/>
        <v/>
      </c>
      <c r="E1756" s="107" t="str">
        <f t="shared" si="92"/>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3"/>
        <v/>
      </c>
      <c r="E1757" s="107" t="str">
        <f t="shared" si="92"/>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3"/>
        <v/>
      </c>
      <c r="E1758" s="107" t="str">
        <f t="shared" si="92"/>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3"/>
        <v/>
      </c>
      <c r="E1759" s="107" t="str">
        <f t="shared" si="92"/>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3"/>
        <v/>
      </c>
      <c r="E1760" s="107" t="str">
        <f t="shared" si="92"/>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3"/>
        <v/>
      </c>
      <c r="E1761" s="107" t="str">
        <f t="shared" si="92"/>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3"/>
        <v/>
      </c>
      <c r="E1762" s="107" t="str">
        <f t="shared" si="92"/>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3"/>
        <v/>
      </c>
      <c r="E1763" s="107" t="str">
        <f t="shared" si="92"/>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Home</v>
      </c>
      <c r="C1767" s="114" t="str" cm="1">
        <f t="array" ref="C1767">IFERROR(INDEX('03.Muestra'!$F$8:$F$42,SMALL(IF("Página Web"='03.Muestra'!$D$8:$D$42,ROW('03.Muestra'!$F$8:$F$42)-MIN(ROW('03.Muestra'!$D$8:$D$42))+1,""),ROW()-1766)),"")</f>
        <v>https://participa.madrid.org/</v>
      </c>
      <c r="D1767" s="130" t="s">
        <v>25</v>
      </c>
      <c r="E1767" s="107" t="str">
        <f t="shared" ref="E1767:E1801" si="94">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Grupos parlamentarios</v>
      </c>
      <c r="C1768" s="114" t="str" cm="1">
        <f t="array" ref="C1768">IFERROR(INDEX('03.Muestra'!$F$8:$F$42,SMALL(IF("Página Web"='03.Muestra'!$D$8:$D$42,ROW('03.Muestra'!$F$8:$F$42)-MIN(ROW('03.Muestra'!$D$8:$D$42))+1,""),ROW()-1766)),"")</f>
        <v>https://participa.madrid.org/grupos-parlamentarios</v>
      </c>
      <c r="D1768" s="130" t="s">
        <v>25</v>
      </c>
      <c r="E1768" s="107" t="str">
        <f t="shared" si="94"/>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16</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Participación ciudadana</v>
      </c>
      <c r="C1769" s="114" t="str" cm="1">
        <f t="array" ref="C1769">IFERROR(INDEX('03.Muestra'!$F$8:$F$42,SMALL(IF("Página Web"='03.Muestra'!$D$8:$D$42,ROW('03.Muestra'!$F$8:$F$42)-MIN(ROW('03.Muestra'!$D$8:$D$42))+1,""),ROW()-1766)),"")</f>
        <v>https://participa.madrid.org/participacion-ciudadana</v>
      </c>
      <c r="D1769" s="130" t="s">
        <v>25</v>
      </c>
      <c r="E1769" s="107" t="str">
        <f t="shared" si="94"/>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Condiciones de uso</v>
      </c>
      <c r="C1770" s="114" t="str" cm="1">
        <f t="array" ref="C1770">IFERROR(INDEX('03.Muestra'!$F$8:$F$42,SMALL(IF("Página Web"='03.Muestra'!$D$8:$D$42,ROW('03.Muestra'!$F$8:$F$42)-MIN(ROW('03.Muestra'!$D$8:$D$42))+1,""),ROW()-1766)),"")</f>
        <v>https://participa.madrid.org/condiciones-uso</v>
      </c>
      <c r="D1770" s="130" t="s">
        <v>25</v>
      </c>
      <c r="E1770" s="107" t="str">
        <f t="shared" si="94"/>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Aviso legal</v>
      </c>
      <c r="C1771" s="114" t="str" cm="1">
        <f t="array" ref="C1771">IFERROR(INDEX('03.Muestra'!$F$8:$F$42,SMALL(IF("Página Web"='03.Muestra'!$D$8:$D$42,ROW('03.Muestra'!$F$8:$F$42)-MIN(ROW('03.Muestra'!$D$8:$D$42))+1,""),ROW()-1766)),"")</f>
        <v>https://participa.madrid.org/aviso-legal-privacidad</v>
      </c>
      <c r="D1771" s="130" t="s">
        <v>25</v>
      </c>
      <c r="E1771" s="107" t="str">
        <f t="shared" si="94"/>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Acuerdo consejo</v>
      </c>
      <c r="C1772" s="114" t="str" cm="1">
        <f t="array" ref="C1772">IFERROR(INDEX('03.Muestra'!$F$8:$F$42,SMALL(IF("Página Web"='03.Muestra'!$D$8:$D$42,ROW('03.Muestra'!$F$8:$F$42)-MIN(ROW('03.Muestra'!$D$8:$D$42))+1,""),ROW()-1766)),"")</f>
        <v>https://participa.madrid.org/content/proyecto-acuerdo-consejo-gobierno-se-aprueban-las-normas-reguladoras-se-establece</v>
      </c>
      <c r="D1772" s="130" t="s">
        <v>25</v>
      </c>
      <c r="E1772" s="107" t="str">
        <f t="shared" si="94"/>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Ayudas económicas</v>
      </c>
      <c r="C1773" s="114" t="str" cm="1">
        <f t="array" ref="C1773">IFERROR(INDEX('03.Muestra'!$F$8:$F$42,SMALL(IF("Página Web"='03.Muestra'!$D$8:$D$42,ROW('03.Muestra'!$F$8:$F$42)-MIN(ROW('03.Muestra'!$D$8:$D$42))+1,""),ROW()-1766)),"")</f>
        <v>https://participa.madrid.org/content/proyecto-orden-se-aprueban-bases-reguladoras-concesion-ayudas-economicas-pago-unico-para</v>
      </c>
      <c r="D1773" s="130" t="s">
        <v>25</v>
      </c>
      <c r="E1773" s="107" t="str">
        <f t="shared" si="94"/>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Ayudas municipios</v>
      </c>
      <c r="C1774" s="114" t="str" cm="1">
        <f t="array" ref="C1774">IFERROR(INDEX('03.Muestra'!$F$8:$F$42,SMALL(IF("Página Web"='03.Muestra'!$D$8:$D$42,ROW('03.Muestra'!$F$8:$F$42)-MIN(ROW('03.Muestra'!$D$8:$D$42))+1,""),ROW()-1766)),"")</f>
        <v>https://participa.madrid.org/content/consulta-publica-sobre-proyecto-se-establecen-las-bases-reguladoras-las-ayudas-municipios</v>
      </c>
      <c r="D1774" s="130" t="s">
        <v>25</v>
      </c>
      <c r="E1774" s="107" t="str">
        <f t="shared" si="94"/>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Derogación órdenes</v>
      </c>
      <c r="C1775" s="114" t="str" cm="1">
        <f t="array" ref="C1775">IFERROR(INDEX('03.Muestra'!$F$8:$F$42,SMALL(IF("Página Web"='03.Muestra'!$D$8:$D$42,ROW('03.Muestra'!$F$8:$F$42)-MIN(ROW('03.Muestra'!$D$8:$D$42))+1,""),ROW()-1766)),"")</f>
        <v>https://participa.madrid.org/content/proyecto-orden-se-derogan-las-ordenes-5591997-5601997-11022003-10851998-6502004-2222014</v>
      </c>
      <c r="D1775" s="130" t="s">
        <v>25</v>
      </c>
      <c r="E1775" s="107" t="str">
        <f t="shared" si="94"/>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Artesanía Alimentaria</v>
      </c>
      <c r="C1776" s="114" t="str" cm="1">
        <f t="array" ref="C1776">IFERROR(INDEX('03.Muestra'!$F$8:$F$42,SMALL(IF("Página Web"='03.Muestra'!$D$8:$D$42,ROW('03.Muestra'!$F$8:$F$42)-MIN(ROW('03.Muestra'!$D$8:$D$42))+1,""),ROW()-1766)),"")</f>
        <v>https://participa.madrid.org/content/proyecto-decreto-sobre-ordenacion-regulacion-artesania-alimentaria-los-alimentos-montana</v>
      </c>
      <c r="D1776" s="130" t="s">
        <v>25</v>
      </c>
      <c r="E1776" s="107" t="str">
        <f t="shared" si="94"/>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Grado discapacidad</v>
      </c>
      <c r="C1777" s="114" t="str" cm="1">
        <f t="array" ref="C1777">IFERROR(INDEX('03.Muestra'!$F$8:$F$42,SMALL(IF("Página Web"='03.Muestra'!$D$8:$D$42,ROW('03.Muestra'!$F$8:$F$42)-MIN(ROW('03.Muestra'!$D$8:$D$42))+1,""),ROW()-1766)),"")</f>
        <v>https://participa.madrid.org/content/proyecto-orden-se-desarrolla-real-decreto-88822-18-octubre-se-establece-procedimiento-para-0</v>
      </c>
      <c r="D1777" s="130" t="s">
        <v>25</v>
      </c>
      <c r="E1777" s="107" t="str">
        <f t="shared" si="94"/>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Regula desempeño</v>
      </c>
      <c r="C1778" s="114" t="str" cm="1">
        <f t="array" ref="C1778">IFERROR(INDEX('03.Muestra'!$F$8:$F$42,SMALL(IF("Página Web"='03.Muestra'!$D$8:$D$42,ROW('03.Muestra'!$F$8:$F$42)-MIN(ROW('03.Muestra'!$D$8:$D$42))+1,""),ROW()-1766)),"")</f>
        <v>https://participa.madrid.org/content/proyecto-decreto-regula-desempeno-reconocimiento-los-funcionarios-los-cuerpos-catedraticos</v>
      </c>
      <c r="D1778" s="130" t="s">
        <v>25</v>
      </c>
      <c r="E1778" s="107" t="str">
        <f t="shared" si="94"/>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Doctorados</v>
      </c>
      <c r="C1779" s="114" t="str" cm="1">
        <f t="array" ref="C1779">IFERROR(INDEX('03.Muestra'!$F$8:$F$42,SMALL(IF("Página Web"='03.Muestra'!$D$8:$D$42,ROW('03.Muestra'!$F$8:$F$42)-MIN(ROW('03.Muestra'!$D$8:$D$42))+1,""),ROW()-1766)),"")</f>
        <v>https://participa.madrid.org/content/proyecto-orden-se-establecen-las-bases-reguladoras-las-ayudas-para-realizacion-doctorados</v>
      </c>
      <c r="D1779" s="130" t="s">
        <v>25</v>
      </c>
      <c r="E1779" s="107" t="str">
        <f t="shared" si="94"/>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Complemento</v>
      </c>
      <c r="C1780" s="114" t="str" cm="1">
        <f t="array" ref="C1780">IFERROR(INDEX('03.Muestra'!$F$8:$F$42,SMALL(IF("Página Web"='03.Muestra'!$D$8:$D$42,ROW('03.Muestra'!$F$8:$F$42)-MIN(ROW('03.Muestra'!$D$8:$D$42))+1,""),ROW()-1766)),"")</f>
        <v>https://participa.madrid.org/content/proyecto-decreto-se-regula-procedimiento-para-seleccion-renovacion-consolidacion-complemento</v>
      </c>
      <c r="D1780" s="130" t="s">
        <v>25</v>
      </c>
      <c r="E1780" s="107" t="str">
        <f t="shared" si="94"/>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Concesión plazas</v>
      </c>
      <c r="C1781" s="114" t="str" cm="1">
        <f t="array" ref="C1781">IFERROR(INDEX('03.Muestra'!$F$8:$F$42,SMALL(IF("Página Web"='03.Muestra'!$D$8:$D$42,ROW('03.Muestra'!$F$8:$F$42)-MIN(ROW('03.Muestra'!$D$8:$D$42))+1,""),ROW()-1766)),"")</f>
        <v>https://participa.madrid.org/content/proyecto-orden-consejeria-familia-juventud-politica-social-se-regula-concesion-plazas-los-0</v>
      </c>
      <c r="D1781" s="130" t="s">
        <v>25</v>
      </c>
      <c r="E1781" s="107" t="str">
        <f t="shared" si="94"/>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Áridos reciclados</v>
      </c>
      <c r="C1782" s="114" t="str" cm="1">
        <f t="array" ref="C1782">IFERROR(INDEX('03.Muestra'!$F$8:$F$42,SMALL(IF("Página Web"='03.Muestra'!$D$8:$D$42,ROW('03.Muestra'!$F$8:$F$42)-MIN(ROW('03.Muestra'!$D$8:$D$42))+1,""),ROW()-1766)),"")</f>
        <v>https://participa.madrid.org/content/proyecto-orden-se-regula-los-requisitos-utilizacion-aridos-reciclados-procedentes</v>
      </c>
      <c r="D1782" s="130" t="s">
        <v>25</v>
      </c>
      <c r="E1782" s="107" t="str">
        <f t="shared" si="94"/>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c r="E1783" s="107" t="str">
        <f t="shared" si="94"/>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ref="D1784:D1801" si="95">IF(AND(B1784&lt;&gt;"",C1784&lt;&gt;""),"N/T","")</f>
        <v/>
      </c>
      <c r="E1784" s="107" t="str">
        <f t="shared" si="94"/>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5"/>
        <v/>
      </c>
      <c r="E1785" s="107" t="str">
        <f t="shared" si="94"/>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5"/>
        <v/>
      </c>
      <c r="E1786" s="107" t="str">
        <f t="shared" si="94"/>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5"/>
        <v/>
      </c>
      <c r="E1787" s="107" t="str">
        <f t="shared" si="94"/>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5"/>
        <v/>
      </c>
      <c r="E1788" s="107" t="str">
        <f t="shared" si="94"/>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5"/>
        <v/>
      </c>
      <c r="E1789" s="107" t="str">
        <f t="shared" si="94"/>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5"/>
        <v/>
      </c>
      <c r="E1790" s="107" t="str">
        <f t="shared" si="94"/>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5"/>
        <v/>
      </c>
      <c r="E1791" s="107" t="str">
        <f t="shared" si="94"/>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5"/>
        <v/>
      </c>
      <c r="E1792" s="107" t="str">
        <f t="shared" si="94"/>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5"/>
        <v/>
      </c>
      <c r="E1793" s="107" t="str">
        <f t="shared" si="94"/>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5"/>
        <v/>
      </c>
      <c r="E1794" s="107" t="str">
        <f t="shared" si="94"/>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5"/>
        <v/>
      </c>
      <c r="E1795" s="107" t="str">
        <f t="shared" si="94"/>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5"/>
        <v/>
      </c>
      <c r="E1796" s="107" t="str">
        <f t="shared" si="94"/>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5"/>
        <v/>
      </c>
      <c r="E1797" s="107" t="str">
        <f t="shared" si="94"/>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5"/>
        <v/>
      </c>
      <c r="E1798" s="107" t="str">
        <f t="shared" si="94"/>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5"/>
        <v/>
      </c>
      <c r="E1799" s="107" t="str">
        <f t="shared" si="94"/>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5"/>
        <v/>
      </c>
      <c r="E1800" s="107" t="str">
        <f t="shared" si="94"/>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5"/>
        <v/>
      </c>
      <c r="E1801" s="107" t="str">
        <f t="shared" si="94"/>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Home</v>
      </c>
      <c r="C1805" s="114" t="str" cm="1">
        <f t="array" ref="C1805">IFERROR(INDEX('03.Muestra'!$F$8:$F$42,SMALL(IF("Página Web"='03.Muestra'!$D$8:$D$42,ROW('03.Muestra'!$F$8:$F$42)-MIN(ROW('03.Muestra'!$D$8:$D$42))+1,""),ROW()-1804)),"")</f>
        <v>https://participa.madrid.org/</v>
      </c>
      <c r="D1805" s="130" t="s">
        <v>27</v>
      </c>
      <c r="E1805" s="107" t="str">
        <f t="shared" ref="E1805:E1839" si="96">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Grupos parlamentarios</v>
      </c>
      <c r="C1806" s="114" t="str" cm="1">
        <f t="array" ref="C1806">IFERROR(INDEX('03.Muestra'!$F$8:$F$42,SMALL(IF("Página Web"='03.Muestra'!$D$8:$D$42,ROW('03.Muestra'!$F$8:$F$42)-MIN(ROW('03.Muestra'!$D$8:$D$42))+1,""),ROW()-1804)),"")</f>
        <v>https://participa.madrid.org/grupos-parlamentarios</v>
      </c>
      <c r="D1806" s="130" t="s">
        <v>27</v>
      </c>
      <c r="E1806" s="107" t="str">
        <f t="shared" si="96"/>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16</v>
      </c>
      <c r="J1806" s="120">
        <f ca="1">COUNTIF($D1805:INDIRECT("$D" &amp;  SUM(ROW()-1,'03.Muestra'!$D$45)-1),J1805)</f>
        <v>0</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Participación ciudadana</v>
      </c>
      <c r="C1807" s="114" t="str" cm="1">
        <f t="array" ref="C1807">IFERROR(INDEX('03.Muestra'!$F$8:$F$42,SMALL(IF("Página Web"='03.Muestra'!$D$8:$D$42,ROW('03.Muestra'!$F$8:$F$42)-MIN(ROW('03.Muestra'!$D$8:$D$42))+1,""),ROW()-1804)),"")</f>
        <v>https://participa.madrid.org/participacion-ciudadana</v>
      </c>
      <c r="D1807" s="130" t="s">
        <v>27</v>
      </c>
      <c r="E1807" s="107" t="str">
        <f t="shared" si="96"/>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Condiciones de uso</v>
      </c>
      <c r="C1808" s="114" t="str" cm="1">
        <f t="array" ref="C1808">IFERROR(INDEX('03.Muestra'!$F$8:$F$42,SMALL(IF("Página Web"='03.Muestra'!$D$8:$D$42,ROW('03.Muestra'!$F$8:$F$42)-MIN(ROW('03.Muestra'!$D$8:$D$42))+1,""),ROW()-1804)),"")</f>
        <v>https://participa.madrid.org/condiciones-uso</v>
      </c>
      <c r="D1808" s="130" t="s">
        <v>27</v>
      </c>
      <c r="E1808" s="107" t="str">
        <f t="shared" si="96"/>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Aviso legal</v>
      </c>
      <c r="C1809" s="114" t="str" cm="1">
        <f t="array" ref="C1809">IFERROR(INDEX('03.Muestra'!$F$8:$F$42,SMALL(IF("Página Web"='03.Muestra'!$D$8:$D$42,ROW('03.Muestra'!$F$8:$F$42)-MIN(ROW('03.Muestra'!$D$8:$D$42))+1,""),ROW()-1804)),"")</f>
        <v>https://participa.madrid.org/aviso-legal-privacidad</v>
      </c>
      <c r="D1809" s="130" t="s">
        <v>27</v>
      </c>
      <c r="E1809" s="107" t="str">
        <f t="shared" si="96"/>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Acuerdo consejo</v>
      </c>
      <c r="C1810" s="114" t="str" cm="1">
        <f t="array" ref="C1810">IFERROR(INDEX('03.Muestra'!$F$8:$F$42,SMALL(IF("Página Web"='03.Muestra'!$D$8:$D$42,ROW('03.Muestra'!$F$8:$F$42)-MIN(ROW('03.Muestra'!$D$8:$D$42))+1,""),ROW()-1804)),"")</f>
        <v>https://participa.madrid.org/content/proyecto-acuerdo-consejo-gobierno-se-aprueban-las-normas-reguladoras-se-establece</v>
      </c>
      <c r="D1810" s="130" t="s">
        <v>27</v>
      </c>
      <c r="E1810" s="107" t="str">
        <f t="shared" si="96"/>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Ayudas económicas</v>
      </c>
      <c r="C1811" s="114" t="str" cm="1">
        <f t="array" ref="C1811">IFERROR(INDEX('03.Muestra'!$F$8:$F$42,SMALL(IF("Página Web"='03.Muestra'!$D$8:$D$42,ROW('03.Muestra'!$F$8:$F$42)-MIN(ROW('03.Muestra'!$D$8:$D$42))+1,""),ROW()-1804)),"")</f>
        <v>https://participa.madrid.org/content/proyecto-orden-se-aprueban-bases-reguladoras-concesion-ayudas-economicas-pago-unico-para</v>
      </c>
      <c r="D1811" s="130" t="s">
        <v>27</v>
      </c>
      <c r="E1811" s="107" t="str">
        <f t="shared" si="96"/>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Ayudas municipios</v>
      </c>
      <c r="C1812" s="114" t="str" cm="1">
        <f t="array" ref="C1812">IFERROR(INDEX('03.Muestra'!$F$8:$F$42,SMALL(IF("Página Web"='03.Muestra'!$D$8:$D$42,ROW('03.Muestra'!$F$8:$F$42)-MIN(ROW('03.Muestra'!$D$8:$D$42))+1,""),ROW()-1804)),"")</f>
        <v>https://participa.madrid.org/content/consulta-publica-sobre-proyecto-se-establecen-las-bases-reguladoras-las-ayudas-municipios</v>
      </c>
      <c r="D1812" s="130" t="s">
        <v>27</v>
      </c>
      <c r="E1812" s="107" t="str">
        <f t="shared" si="96"/>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Derogación órdenes</v>
      </c>
      <c r="C1813" s="114" t="str" cm="1">
        <f t="array" ref="C1813">IFERROR(INDEX('03.Muestra'!$F$8:$F$42,SMALL(IF("Página Web"='03.Muestra'!$D$8:$D$42,ROW('03.Muestra'!$F$8:$F$42)-MIN(ROW('03.Muestra'!$D$8:$D$42))+1,""),ROW()-1804)),"")</f>
        <v>https://participa.madrid.org/content/proyecto-orden-se-derogan-las-ordenes-5591997-5601997-11022003-10851998-6502004-2222014</v>
      </c>
      <c r="D1813" s="130" t="s">
        <v>27</v>
      </c>
      <c r="E1813" s="107" t="str">
        <f t="shared" si="96"/>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Artesanía Alimentaria</v>
      </c>
      <c r="C1814" s="114" t="str" cm="1">
        <f t="array" ref="C1814">IFERROR(INDEX('03.Muestra'!$F$8:$F$42,SMALL(IF("Página Web"='03.Muestra'!$D$8:$D$42,ROW('03.Muestra'!$F$8:$F$42)-MIN(ROW('03.Muestra'!$D$8:$D$42))+1,""),ROW()-1804)),"")</f>
        <v>https://participa.madrid.org/content/proyecto-decreto-sobre-ordenacion-regulacion-artesania-alimentaria-los-alimentos-montana</v>
      </c>
      <c r="D1814" s="130" t="s">
        <v>27</v>
      </c>
      <c r="E1814" s="107" t="str">
        <f t="shared" si="96"/>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Grado discapacidad</v>
      </c>
      <c r="C1815" s="114" t="str" cm="1">
        <f t="array" ref="C1815">IFERROR(INDEX('03.Muestra'!$F$8:$F$42,SMALL(IF("Página Web"='03.Muestra'!$D$8:$D$42,ROW('03.Muestra'!$F$8:$F$42)-MIN(ROW('03.Muestra'!$D$8:$D$42))+1,""),ROW()-1804)),"")</f>
        <v>https://participa.madrid.org/content/proyecto-orden-se-desarrolla-real-decreto-88822-18-octubre-se-establece-procedimiento-para-0</v>
      </c>
      <c r="D1815" s="130" t="s">
        <v>27</v>
      </c>
      <c r="E1815" s="107" t="str">
        <f t="shared" si="96"/>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Regula desempeño</v>
      </c>
      <c r="C1816" s="114" t="str" cm="1">
        <f t="array" ref="C1816">IFERROR(INDEX('03.Muestra'!$F$8:$F$42,SMALL(IF("Página Web"='03.Muestra'!$D$8:$D$42,ROW('03.Muestra'!$F$8:$F$42)-MIN(ROW('03.Muestra'!$D$8:$D$42))+1,""),ROW()-1804)),"")</f>
        <v>https://participa.madrid.org/content/proyecto-decreto-regula-desempeno-reconocimiento-los-funcionarios-los-cuerpos-catedraticos</v>
      </c>
      <c r="D1816" s="130" t="s">
        <v>27</v>
      </c>
      <c r="E1816" s="107" t="str">
        <f t="shared" si="96"/>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Doctorados</v>
      </c>
      <c r="C1817" s="114" t="str" cm="1">
        <f t="array" ref="C1817">IFERROR(INDEX('03.Muestra'!$F$8:$F$42,SMALL(IF("Página Web"='03.Muestra'!$D$8:$D$42,ROW('03.Muestra'!$F$8:$F$42)-MIN(ROW('03.Muestra'!$D$8:$D$42))+1,""),ROW()-1804)),"")</f>
        <v>https://participa.madrid.org/content/proyecto-orden-se-establecen-las-bases-reguladoras-las-ayudas-para-realizacion-doctorados</v>
      </c>
      <c r="D1817" s="130" t="s">
        <v>27</v>
      </c>
      <c r="E1817" s="107" t="str">
        <f t="shared" si="96"/>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Complemento</v>
      </c>
      <c r="C1818" s="114" t="str" cm="1">
        <f t="array" ref="C1818">IFERROR(INDEX('03.Muestra'!$F$8:$F$42,SMALL(IF("Página Web"='03.Muestra'!$D$8:$D$42,ROW('03.Muestra'!$F$8:$F$42)-MIN(ROW('03.Muestra'!$D$8:$D$42))+1,""),ROW()-1804)),"")</f>
        <v>https://participa.madrid.org/content/proyecto-decreto-se-regula-procedimiento-para-seleccion-renovacion-consolidacion-complemento</v>
      </c>
      <c r="D1818" s="130" t="s">
        <v>27</v>
      </c>
      <c r="E1818" s="107" t="str">
        <f t="shared" si="96"/>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Concesión plazas</v>
      </c>
      <c r="C1819" s="114" t="str" cm="1">
        <f t="array" ref="C1819">IFERROR(INDEX('03.Muestra'!$F$8:$F$42,SMALL(IF("Página Web"='03.Muestra'!$D$8:$D$42,ROW('03.Muestra'!$F$8:$F$42)-MIN(ROW('03.Muestra'!$D$8:$D$42))+1,""),ROW()-1804)),"")</f>
        <v>https://participa.madrid.org/content/proyecto-orden-consejeria-familia-juventud-politica-social-se-regula-concesion-plazas-los-0</v>
      </c>
      <c r="D1819" s="130" t="s">
        <v>27</v>
      </c>
      <c r="E1819" s="107" t="str">
        <f t="shared" si="96"/>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Áridos reciclados</v>
      </c>
      <c r="C1820" s="114" t="str" cm="1">
        <f t="array" ref="C1820">IFERROR(INDEX('03.Muestra'!$F$8:$F$42,SMALL(IF("Página Web"='03.Muestra'!$D$8:$D$42,ROW('03.Muestra'!$F$8:$F$42)-MIN(ROW('03.Muestra'!$D$8:$D$42))+1,""),ROW()-1804)),"")</f>
        <v>https://participa.madrid.org/content/proyecto-orden-se-regula-los-requisitos-utilizacion-aridos-reciclados-procedentes</v>
      </c>
      <c r="D1820" s="130" t="s">
        <v>27</v>
      </c>
      <c r="E1820" s="107" t="str">
        <f t="shared" si="96"/>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c r="E1821" s="107" t="str">
        <f t="shared" si="96"/>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ref="D1822:D1839" si="97">IF(AND(B1822&lt;&gt;"",C1822&lt;&gt;""),"N/T","")</f>
        <v/>
      </c>
      <c r="E1822" s="107" t="str">
        <f t="shared" si="96"/>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7"/>
        <v/>
      </c>
      <c r="E1823" s="107" t="str">
        <f t="shared" si="96"/>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7"/>
        <v/>
      </c>
      <c r="E1824" s="107" t="str">
        <f t="shared" si="96"/>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7"/>
        <v/>
      </c>
      <c r="E1825" s="107" t="str">
        <f t="shared" si="96"/>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7"/>
        <v/>
      </c>
      <c r="E1826" s="107" t="str">
        <f t="shared" si="96"/>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7"/>
        <v/>
      </c>
      <c r="E1827" s="107" t="str">
        <f t="shared" si="96"/>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7"/>
        <v/>
      </c>
      <c r="E1828" s="107" t="str">
        <f t="shared" si="96"/>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7"/>
        <v/>
      </c>
      <c r="E1829" s="107" t="str">
        <f t="shared" si="96"/>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7"/>
        <v/>
      </c>
      <c r="E1830" s="107" t="str">
        <f t="shared" si="96"/>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7"/>
        <v/>
      </c>
      <c r="E1831" s="107" t="str">
        <f t="shared" si="96"/>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7"/>
        <v/>
      </c>
      <c r="E1832" s="107" t="str">
        <f t="shared" si="96"/>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7"/>
        <v/>
      </c>
      <c r="E1833" s="107" t="str">
        <f t="shared" si="96"/>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7"/>
        <v/>
      </c>
      <c r="E1834" s="107" t="str">
        <f t="shared" si="96"/>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7"/>
        <v/>
      </c>
      <c r="E1835" s="107" t="str">
        <f t="shared" si="96"/>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7"/>
        <v/>
      </c>
      <c r="E1836" s="107" t="str">
        <f t="shared" si="96"/>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7"/>
        <v/>
      </c>
      <c r="E1837" s="107" t="str">
        <f t="shared" si="96"/>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7"/>
        <v/>
      </c>
      <c r="E1838" s="107" t="str">
        <f t="shared" si="96"/>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7"/>
        <v/>
      </c>
      <c r="E1839" s="107" t="str">
        <f t="shared" si="96"/>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Home</v>
      </c>
      <c r="C1843" s="114" t="str" cm="1">
        <f t="array" ref="C1843">IFERROR(INDEX('03.Muestra'!$F$8:$F$42,SMALL(IF("Página Web"='03.Muestra'!$D$8:$D$42,ROW('03.Muestra'!$F$8:$F$42)-MIN(ROW('03.Muestra'!$D$8:$D$42))+1,""),ROW()-1842)),"")</f>
        <v>https://participa.madrid.org/</v>
      </c>
      <c r="D1843" s="130" t="s">
        <v>34</v>
      </c>
      <c r="E1843" s="107" t="str">
        <f t="shared" ref="E1843:E1877" si="98">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Grupos parlamentarios</v>
      </c>
      <c r="C1844" s="114" t="str" cm="1">
        <f t="array" ref="C1844">IFERROR(INDEX('03.Muestra'!$F$8:$F$42,SMALL(IF("Página Web"='03.Muestra'!$D$8:$D$42,ROW('03.Muestra'!$F$8:$F$42)-MIN(ROW('03.Muestra'!$D$8:$D$42))+1,""),ROW()-1842)),"")</f>
        <v>https://participa.madrid.org/grupos-parlamentarios</v>
      </c>
      <c r="D1844" s="130" t="s">
        <v>34</v>
      </c>
      <c r="E1844" s="107" t="str">
        <f t="shared" si="98"/>
        <v/>
      </c>
      <c r="F1844" s="120">
        <f ca="1">COUNTIF($D1843:INDIRECT("$D" &amp;  SUM(ROW()-1,'03.Muestra'!$D$45)-1),F1843)</f>
        <v>0</v>
      </c>
      <c r="G1844" s="120">
        <f ca="1">COUNTIF($D1843:INDIRECT("$D" &amp;  SUM(ROW()-1,'03.Muestra'!$D$45)-1),G1843)</f>
        <v>0</v>
      </c>
      <c r="H1844" s="120">
        <f ca="1">COUNTIF($D1843:INDIRECT("$D" &amp;  SUM(ROW()-1,'03.Muestra'!$D$45)-1),H1843)</f>
        <v>16</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Participación ciudadana</v>
      </c>
      <c r="C1845" s="114" t="str" cm="1">
        <f t="array" ref="C1845">IFERROR(INDEX('03.Muestra'!$F$8:$F$42,SMALL(IF("Página Web"='03.Muestra'!$D$8:$D$42,ROW('03.Muestra'!$F$8:$F$42)-MIN(ROW('03.Muestra'!$D$8:$D$42))+1,""),ROW()-1842)),"")</f>
        <v>https://participa.madrid.org/participacion-ciudadana</v>
      </c>
      <c r="D1845" s="130" t="s">
        <v>34</v>
      </c>
      <c r="E1845" s="107" t="str">
        <f t="shared" si="98"/>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Condiciones de uso</v>
      </c>
      <c r="C1846" s="114" t="str" cm="1">
        <f t="array" ref="C1846">IFERROR(INDEX('03.Muestra'!$F$8:$F$42,SMALL(IF("Página Web"='03.Muestra'!$D$8:$D$42,ROW('03.Muestra'!$F$8:$F$42)-MIN(ROW('03.Muestra'!$D$8:$D$42))+1,""),ROW()-1842)),"")</f>
        <v>https://participa.madrid.org/condiciones-uso</v>
      </c>
      <c r="D1846" s="130" t="s">
        <v>34</v>
      </c>
      <c r="E1846" s="107" t="str">
        <f t="shared" si="98"/>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Aviso legal</v>
      </c>
      <c r="C1847" s="114" t="str" cm="1">
        <f t="array" ref="C1847">IFERROR(INDEX('03.Muestra'!$F$8:$F$42,SMALL(IF("Página Web"='03.Muestra'!$D$8:$D$42,ROW('03.Muestra'!$F$8:$F$42)-MIN(ROW('03.Muestra'!$D$8:$D$42))+1,""),ROW()-1842)),"")</f>
        <v>https://participa.madrid.org/aviso-legal-privacidad</v>
      </c>
      <c r="D1847" s="130" t="s">
        <v>34</v>
      </c>
      <c r="E1847" s="107" t="str">
        <f t="shared" si="98"/>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Acuerdo consejo</v>
      </c>
      <c r="C1848" s="114" t="str" cm="1">
        <f t="array" ref="C1848">IFERROR(INDEX('03.Muestra'!$F$8:$F$42,SMALL(IF("Página Web"='03.Muestra'!$D$8:$D$42,ROW('03.Muestra'!$F$8:$F$42)-MIN(ROW('03.Muestra'!$D$8:$D$42))+1,""),ROW()-1842)),"")</f>
        <v>https://participa.madrid.org/content/proyecto-acuerdo-consejo-gobierno-se-aprueban-las-normas-reguladoras-se-establece</v>
      </c>
      <c r="D1848" s="130" t="s">
        <v>34</v>
      </c>
      <c r="E1848" s="107" t="str">
        <f t="shared" si="98"/>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Ayudas económicas</v>
      </c>
      <c r="C1849" s="114" t="str" cm="1">
        <f t="array" ref="C1849">IFERROR(INDEX('03.Muestra'!$F$8:$F$42,SMALL(IF("Página Web"='03.Muestra'!$D$8:$D$42,ROW('03.Muestra'!$F$8:$F$42)-MIN(ROW('03.Muestra'!$D$8:$D$42))+1,""),ROW()-1842)),"")</f>
        <v>https://participa.madrid.org/content/proyecto-orden-se-aprueban-bases-reguladoras-concesion-ayudas-economicas-pago-unico-para</v>
      </c>
      <c r="D1849" s="130" t="s">
        <v>34</v>
      </c>
      <c r="E1849" s="107" t="str">
        <f t="shared" si="98"/>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Ayudas municipios</v>
      </c>
      <c r="C1850" s="114" t="str" cm="1">
        <f t="array" ref="C1850">IFERROR(INDEX('03.Muestra'!$F$8:$F$42,SMALL(IF("Página Web"='03.Muestra'!$D$8:$D$42,ROW('03.Muestra'!$F$8:$F$42)-MIN(ROW('03.Muestra'!$D$8:$D$42))+1,""),ROW()-1842)),"")</f>
        <v>https://participa.madrid.org/content/consulta-publica-sobre-proyecto-se-establecen-las-bases-reguladoras-las-ayudas-municipios</v>
      </c>
      <c r="D1850" s="130" t="s">
        <v>34</v>
      </c>
      <c r="E1850" s="107" t="str">
        <f t="shared" si="98"/>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Derogación órdenes</v>
      </c>
      <c r="C1851" s="114" t="str" cm="1">
        <f t="array" ref="C1851">IFERROR(INDEX('03.Muestra'!$F$8:$F$42,SMALL(IF("Página Web"='03.Muestra'!$D$8:$D$42,ROW('03.Muestra'!$F$8:$F$42)-MIN(ROW('03.Muestra'!$D$8:$D$42))+1,""),ROW()-1842)),"")</f>
        <v>https://participa.madrid.org/content/proyecto-orden-se-derogan-las-ordenes-5591997-5601997-11022003-10851998-6502004-2222014</v>
      </c>
      <c r="D1851" s="130" t="s">
        <v>34</v>
      </c>
      <c r="E1851" s="107" t="str">
        <f t="shared" si="98"/>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Artesanía Alimentaria</v>
      </c>
      <c r="C1852" s="114" t="str" cm="1">
        <f t="array" ref="C1852">IFERROR(INDEX('03.Muestra'!$F$8:$F$42,SMALL(IF("Página Web"='03.Muestra'!$D$8:$D$42,ROW('03.Muestra'!$F$8:$F$42)-MIN(ROW('03.Muestra'!$D$8:$D$42))+1,""),ROW()-1842)),"")</f>
        <v>https://participa.madrid.org/content/proyecto-decreto-sobre-ordenacion-regulacion-artesania-alimentaria-los-alimentos-montana</v>
      </c>
      <c r="D1852" s="130" t="s">
        <v>34</v>
      </c>
      <c r="E1852" s="107" t="str">
        <f t="shared" si="98"/>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Grado discapacidad</v>
      </c>
      <c r="C1853" s="114" t="str" cm="1">
        <f t="array" ref="C1853">IFERROR(INDEX('03.Muestra'!$F$8:$F$42,SMALL(IF("Página Web"='03.Muestra'!$D$8:$D$42,ROW('03.Muestra'!$F$8:$F$42)-MIN(ROW('03.Muestra'!$D$8:$D$42))+1,""),ROW()-1842)),"")</f>
        <v>https://participa.madrid.org/content/proyecto-orden-se-desarrolla-real-decreto-88822-18-octubre-se-establece-procedimiento-para-0</v>
      </c>
      <c r="D1853" s="130" t="s">
        <v>34</v>
      </c>
      <c r="E1853" s="107" t="str">
        <f t="shared" si="98"/>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Regula desempeño</v>
      </c>
      <c r="C1854" s="114" t="str" cm="1">
        <f t="array" ref="C1854">IFERROR(INDEX('03.Muestra'!$F$8:$F$42,SMALL(IF("Página Web"='03.Muestra'!$D$8:$D$42,ROW('03.Muestra'!$F$8:$F$42)-MIN(ROW('03.Muestra'!$D$8:$D$42))+1,""),ROW()-1842)),"")</f>
        <v>https://participa.madrid.org/content/proyecto-decreto-regula-desempeno-reconocimiento-los-funcionarios-los-cuerpos-catedraticos</v>
      </c>
      <c r="D1854" s="130" t="s">
        <v>34</v>
      </c>
      <c r="E1854" s="107" t="str">
        <f t="shared" si="98"/>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Doctorados</v>
      </c>
      <c r="C1855" s="114" t="str" cm="1">
        <f t="array" ref="C1855">IFERROR(INDEX('03.Muestra'!$F$8:$F$42,SMALL(IF("Página Web"='03.Muestra'!$D$8:$D$42,ROW('03.Muestra'!$F$8:$F$42)-MIN(ROW('03.Muestra'!$D$8:$D$42))+1,""),ROW()-1842)),"")</f>
        <v>https://participa.madrid.org/content/proyecto-orden-se-establecen-las-bases-reguladoras-las-ayudas-para-realizacion-doctorados</v>
      </c>
      <c r="D1855" s="130" t="s">
        <v>34</v>
      </c>
      <c r="E1855" s="107" t="str">
        <f t="shared" si="98"/>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Complemento</v>
      </c>
      <c r="C1856" s="114" t="str" cm="1">
        <f t="array" ref="C1856">IFERROR(INDEX('03.Muestra'!$F$8:$F$42,SMALL(IF("Página Web"='03.Muestra'!$D$8:$D$42,ROW('03.Muestra'!$F$8:$F$42)-MIN(ROW('03.Muestra'!$D$8:$D$42))+1,""),ROW()-1842)),"")</f>
        <v>https://participa.madrid.org/content/proyecto-decreto-se-regula-procedimiento-para-seleccion-renovacion-consolidacion-complemento</v>
      </c>
      <c r="D1856" s="130" t="s">
        <v>34</v>
      </c>
      <c r="E1856" s="107" t="str">
        <f t="shared" si="98"/>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Concesión plazas</v>
      </c>
      <c r="C1857" s="114" t="str" cm="1">
        <f t="array" ref="C1857">IFERROR(INDEX('03.Muestra'!$F$8:$F$42,SMALL(IF("Página Web"='03.Muestra'!$D$8:$D$42,ROW('03.Muestra'!$F$8:$F$42)-MIN(ROW('03.Muestra'!$D$8:$D$42))+1,""),ROW()-1842)),"")</f>
        <v>https://participa.madrid.org/content/proyecto-orden-consejeria-familia-juventud-politica-social-se-regula-concesion-plazas-los-0</v>
      </c>
      <c r="D1857" s="130" t="s">
        <v>34</v>
      </c>
      <c r="E1857" s="107" t="str">
        <f t="shared" si="98"/>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Áridos reciclados</v>
      </c>
      <c r="C1858" s="114" t="str" cm="1">
        <f t="array" ref="C1858">IFERROR(INDEX('03.Muestra'!$F$8:$F$42,SMALL(IF("Página Web"='03.Muestra'!$D$8:$D$42,ROW('03.Muestra'!$F$8:$F$42)-MIN(ROW('03.Muestra'!$D$8:$D$42))+1,""),ROW()-1842)),"")</f>
        <v>https://participa.madrid.org/content/proyecto-orden-se-regula-los-requisitos-utilizacion-aridos-reciclados-procedentes</v>
      </c>
      <c r="D1858" s="130" t="s">
        <v>34</v>
      </c>
      <c r="E1858" s="107" t="str">
        <f t="shared" si="98"/>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c r="E1859" s="107" t="str">
        <f t="shared" si="98"/>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ref="D1860:D1877" si="99">IF(AND(B1860&lt;&gt;"",C1860&lt;&gt;""),"N/T","")</f>
        <v/>
      </c>
      <c r="E1860" s="107" t="str">
        <f t="shared" si="98"/>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9"/>
        <v/>
      </c>
      <c r="E1861" s="107" t="str">
        <f t="shared" si="98"/>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9"/>
        <v/>
      </c>
      <c r="E1862" s="107" t="str">
        <f t="shared" si="98"/>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9"/>
        <v/>
      </c>
      <c r="E1863" s="107" t="str">
        <f t="shared" si="98"/>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9"/>
        <v/>
      </c>
      <c r="E1864" s="107" t="str">
        <f t="shared" si="98"/>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9"/>
        <v/>
      </c>
      <c r="E1865" s="107" t="str">
        <f t="shared" si="98"/>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9"/>
        <v/>
      </c>
      <c r="E1866" s="107" t="str">
        <f t="shared" si="98"/>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9"/>
        <v/>
      </c>
      <c r="E1867" s="107" t="str">
        <f t="shared" si="98"/>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9"/>
        <v/>
      </c>
      <c r="E1868" s="107" t="str">
        <f t="shared" si="98"/>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9"/>
        <v/>
      </c>
      <c r="E1869" s="107" t="str">
        <f t="shared" si="98"/>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9"/>
        <v/>
      </c>
      <c r="E1870" s="107" t="str">
        <f t="shared" si="98"/>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9"/>
        <v/>
      </c>
      <c r="E1871" s="107" t="str">
        <f t="shared" si="98"/>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9"/>
        <v/>
      </c>
      <c r="E1872" s="107" t="str">
        <f t="shared" si="98"/>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9"/>
        <v/>
      </c>
      <c r="E1873" s="107" t="str">
        <f t="shared" si="98"/>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9"/>
        <v/>
      </c>
      <c r="E1874" s="107" t="str">
        <f t="shared" si="98"/>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9"/>
        <v/>
      </c>
      <c r="E1875" s="107" t="str">
        <f t="shared" si="98"/>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9"/>
        <v/>
      </c>
      <c r="E1876" s="107" t="str">
        <f t="shared" si="98"/>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9"/>
        <v/>
      </c>
      <c r="E1877" s="107" t="str">
        <f t="shared" si="98"/>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Home</v>
      </c>
      <c r="C1881" s="114" t="str" cm="1">
        <f t="array" ref="C1881">IFERROR(INDEX('03.Muestra'!$F$8:$F$42,SMALL(IF("Página Web"='03.Muestra'!$D$8:$D$42,ROW('03.Muestra'!$F$8:$F$42)-MIN(ROW('03.Muestra'!$D$8:$D$42))+1,""),ROW()-1880)),"")</f>
        <v>https://participa.madrid.org/</v>
      </c>
      <c r="D1881" s="130" t="s">
        <v>27</v>
      </c>
      <c r="E1881" s="107" t="str">
        <f t="shared" ref="E1881:E1915" si="100">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Grupos parlamentarios</v>
      </c>
      <c r="C1882" s="114" t="str" cm="1">
        <f t="array" ref="C1882">IFERROR(INDEX('03.Muestra'!$F$8:$F$42,SMALL(IF("Página Web"='03.Muestra'!$D$8:$D$42,ROW('03.Muestra'!$F$8:$F$42)-MIN(ROW('03.Muestra'!$D$8:$D$42))+1,""),ROW()-1880)),"")</f>
        <v>https://participa.madrid.org/grupos-parlamentarios</v>
      </c>
      <c r="D1882" s="130" t="s">
        <v>27</v>
      </c>
      <c r="E1882" s="107" t="str">
        <f t="shared" si="100"/>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16</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Participación ciudadana</v>
      </c>
      <c r="C1883" s="114" t="str" cm="1">
        <f t="array" ref="C1883">IFERROR(INDEX('03.Muestra'!$F$8:$F$42,SMALL(IF("Página Web"='03.Muestra'!$D$8:$D$42,ROW('03.Muestra'!$F$8:$F$42)-MIN(ROW('03.Muestra'!$D$8:$D$42))+1,""),ROW()-1880)),"")</f>
        <v>https://participa.madrid.org/participacion-ciudadana</v>
      </c>
      <c r="D1883" s="130" t="s">
        <v>27</v>
      </c>
      <c r="E1883" s="107" t="str">
        <f t="shared" si="100"/>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Condiciones de uso</v>
      </c>
      <c r="C1884" s="114" t="str" cm="1">
        <f t="array" ref="C1884">IFERROR(INDEX('03.Muestra'!$F$8:$F$42,SMALL(IF("Página Web"='03.Muestra'!$D$8:$D$42,ROW('03.Muestra'!$F$8:$F$42)-MIN(ROW('03.Muestra'!$D$8:$D$42))+1,""),ROW()-1880)),"")</f>
        <v>https://participa.madrid.org/condiciones-uso</v>
      </c>
      <c r="D1884" s="130" t="s">
        <v>27</v>
      </c>
      <c r="E1884" s="107" t="str">
        <f t="shared" si="100"/>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Aviso legal</v>
      </c>
      <c r="C1885" s="114" t="str" cm="1">
        <f t="array" ref="C1885">IFERROR(INDEX('03.Muestra'!$F$8:$F$42,SMALL(IF("Página Web"='03.Muestra'!$D$8:$D$42,ROW('03.Muestra'!$F$8:$F$42)-MIN(ROW('03.Muestra'!$D$8:$D$42))+1,""),ROW()-1880)),"")</f>
        <v>https://participa.madrid.org/aviso-legal-privacidad</v>
      </c>
      <c r="D1885" s="130" t="s">
        <v>27</v>
      </c>
      <c r="E1885" s="107" t="str">
        <f t="shared" si="100"/>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Acuerdo consejo</v>
      </c>
      <c r="C1886" s="114" t="str" cm="1">
        <f t="array" ref="C1886">IFERROR(INDEX('03.Muestra'!$F$8:$F$42,SMALL(IF("Página Web"='03.Muestra'!$D$8:$D$42,ROW('03.Muestra'!$F$8:$F$42)-MIN(ROW('03.Muestra'!$D$8:$D$42))+1,""),ROW()-1880)),"")</f>
        <v>https://participa.madrid.org/content/proyecto-acuerdo-consejo-gobierno-se-aprueban-las-normas-reguladoras-se-establece</v>
      </c>
      <c r="D1886" s="130" t="s">
        <v>27</v>
      </c>
      <c r="E1886" s="107" t="str">
        <f t="shared" si="100"/>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Ayudas económicas</v>
      </c>
      <c r="C1887" s="114" t="str" cm="1">
        <f t="array" ref="C1887">IFERROR(INDEX('03.Muestra'!$F$8:$F$42,SMALL(IF("Página Web"='03.Muestra'!$D$8:$D$42,ROW('03.Muestra'!$F$8:$F$42)-MIN(ROW('03.Muestra'!$D$8:$D$42))+1,""),ROW()-1880)),"")</f>
        <v>https://participa.madrid.org/content/proyecto-orden-se-aprueban-bases-reguladoras-concesion-ayudas-economicas-pago-unico-para</v>
      </c>
      <c r="D1887" s="130" t="s">
        <v>27</v>
      </c>
      <c r="E1887" s="107" t="str">
        <f t="shared" si="100"/>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Ayudas municipios</v>
      </c>
      <c r="C1888" s="114" t="str" cm="1">
        <f t="array" ref="C1888">IFERROR(INDEX('03.Muestra'!$F$8:$F$42,SMALL(IF("Página Web"='03.Muestra'!$D$8:$D$42,ROW('03.Muestra'!$F$8:$F$42)-MIN(ROW('03.Muestra'!$D$8:$D$42))+1,""),ROW()-1880)),"")</f>
        <v>https://participa.madrid.org/content/consulta-publica-sobre-proyecto-se-establecen-las-bases-reguladoras-las-ayudas-municipios</v>
      </c>
      <c r="D1888" s="130" t="s">
        <v>27</v>
      </c>
      <c r="E1888" s="107" t="str">
        <f t="shared" si="100"/>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Derogación órdenes</v>
      </c>
      <c r="C1889" s="114" t="str" cm="1">
        <f t="array" ref="C1889">IFERROR(INDEX('03.Muestra'!$F$8:$F$42,SMALL(IF("Página Web"='03.Muestra'!$D$8:$D$42,ROW('03.Muestra'!$F$8:$F$42)-MIN(ROW('03.Muestra'!$D$8:$D$42))+1,""),ROW()-1880)),"")</f>
        <v>https://participa.madrid.org/content/proyecto-orden-se-derogan-las-ordenes-5591997-5601997-11022003-10851998-6502004-2222014</v>
      </c>
      <c r="D1889" s="130" t="s">
        <v>27</v>
      </c>
      <c r="E1889" s="107" t="str">
        <f t="shared" si="100"/>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Artesanía Alimentaria</v>
      </c>
      <c r="C1890" s="114" t="str" cm="1">
        <f t="array" ref="C1890">IFERROR(INDEX('03.Muestra'!$F$8:$F$42,SMALL(IF("Página Web"='03.Muestra'!$D$8:$D$42,ROW('03.Muestra'!$F$8:$F$42)-MIN(ROW('03.Muestra'!$D$8:$D$42))+1,""),ROW()-1880)),"")</f>
        <v>https://participa.madrid.org/content/proyecto-decreto-sobre-ordenacion-regulacion-artesania-alimentaria-los-alimentos-montana</v>
      </c>
      <c r="D1890" s="130" t="s">
        <v>27</v>
      </c>
      <c r="E1890" s="107" t="str">
        <f t="shared" si="100"/>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Grado discapacidad</v>
      </c>
      <c r="C1891" s="114" t="str" cm="1">
        <f t="array" ref="C1891">IFERROR(INDEX('03.Muestra'!$F$8:$F$42,SMALL(IF("Página Web"='03.Muestra'!$D$8:$D$42,ROW('03.Muestra'!$F$8:$F$42)-MIN(ROW('03.Muestra'!$D$8:$D$42))+1,""),ROW()-1880)),"")</f>
        <v>https://participa.madrid.org/content/proyecto-orden-se-desarrolla-real-decreto-88822-18-octubre-se-establece-procedimiento-para-0</v>
      </c>
      <c r="D1891" s="130" t="s">
        <v>27</v>
      </c>
      <c r="E1891" s="107" t="str">
        <f t="shared" si="100"/>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Regula desempeño</v>
      </c>
      <c r="C1892" s="114" t="str" cm="1">
        <f t="array" ref="C1892">IFERROR(INDEX('03.Muestra'!$F$8:$F$42,SMALL(IF("Página Web"='03.Muestra'!$D$8:$D$42,ROW('03.Muestra'!$F$8:$F$42)-MIN(ROW('03.Muestra'!$D$8:$D$42))+1,""),ROW()-1880)),"")</f>
        <v>https://participa.madrid.org/content/proyecto-decreto-regula-desempeno-reconocimiento-los-funcionarios-los-cuerpos-catedraticos</v>
      </c>
      <c r="D1892" s="130" t="s">
        <v>27</v>
      </c>
      <c r="E1892" s="107" t="str">
        <f t="shared" si="100"/>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Doctorados</v>
      </c>
      <c r="C1893" s="114" t="str" cm="1">
        <f t="array" ref="C1893">IFERROR(INDEX('03.Muestra'!$F$8:$F$42,SMALL(IF("Página Web"='03.Muestra'!$D$8:$D$42,ROW('03.Muestra'!$F$8:$F$42)-MIN(ROW('03.Muestra'!$D$8:$D$42))+1,""),ROW()-1880)),"")</f>
        <v>https://participa.madrid.org/content/proyecto-orden-se-establecen-las-bases-reguladoras-las-ayudas-para-realizacion-doctorados</v>
      </c>
      <c r="D1893" s="130" t="s">
        <v>27</v>
      </c>
      <c r="E1893" s="107" t="str">
        <f t="shared" si="100"/>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Complemento</v>
      </c>
      <c r="C1894" s="114" t="str" cm="1">
        <f t="array" ref="C1894">IFERROR(INDEX('03.Muestra'!$F$8:$F$42,SMALL(IF("Página Web"='03.Muestra'!$D$8:$D$42,ROW('03.Muestra'!$F$8:$F$42)-MIN(ROW('03.Muestra'!$D$8:$D$42))+1,""),ROW()-1880)),"")</f>
        <v>https://participa.madrid.org/content/proyecto-decreto-se-regula-procedimiento-para-seleccion-renovacion-consolidacion-complemento</v>
      </c>
      <c r="D1894" s="130" t="s">
        <v>27</v>
      </c>
      <c r="E1894" s="107" t="str">
        <f t="shared" si="100"/>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Concesión plazas</v>
      </c>
      <c r="C1895" s="114" t="str" cm="1">
        <f t="array" ref="C1895">IFERROR(INDEX('03.Muestra'!$F$8:$F$42,SMALL(IF("Página Web"='03.Muestra'!$D$8:$D$42,ROW('03.Muestra'!$F$8:$F$42)-MIN(ROW('03.Muestra'!$D$8:$D$42))+1,""),ROW()-1880)),"")</f>
        <v>https://participa.madrid.org/content/proyecto-orden-consejeria-familia-juventud-politica-social-se-regula-concesion-plazas-los-0</v>
      </c>
      <c r="D1895" s="130" t="s">
        <v>27</v>
      </c>
      <c r="E1895" s="107" t="str">
        <f t="shared" si="100"/>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Áridos reciclados</v>
      </c>
      <c r="C1896" s="114" t="str" cm="1">
        <f t="array" ref="C1896">IFERROR(INDEX('03.Muestra'!$F$8:$F$42,SMALL(IF("Página Web"='03.Muestra'!$D$8:$D$42,ROW('03.Muestra'!$F$8:$F$42)-MIN(ROW('03.Muestra'!$D$8:$D$42))+1,""),ROW()-1880)),"")</f>
        <v>https://participa.madrid.org/content/proyecto-orden-se-regula-los-requisitos-utilizacion-aridos-reciclados-procedentes</v>
      </c>
      <c r="D1896" s="130" t="s">
        <v>27</v>
      </c>
      <c r="E1896" s="107" t="str">
        <f t="shared" si="100"/>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c r="E1897" s="107" t="str">
        <f t="shared" si="100"/>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ref="D1898:D1915" si="101">IF(AND(B1898&lt;&gt;"",C1898&lt;&gt;""),"N/T","")</f>
        <v/>
      </c>
      <c r="E1898" s="107" t="str">
        <f t="shared" si="100"/>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101"/>
        <v/>
      </c>
      <c r="E1899" s="107" t="str">
        <f t="shared" si="100"/>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101"/>
        <v/>
      </c>
      <c r="E1900" s="107" t="str">
        <f t="shared" si="100"/>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101"/>
        <v/>
      </c>
      <c r="E1901" s="107" t="str">
        <f t="shared" si="100"/>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101"/>
        <v/>
      </c>
      <c r="E1902" s="107" t="str">
        <f t="shared" si="100"/>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101"/>
        <v/>
      </c>
      <c r="E1903" s="107" t="str">
        <f t="shared" si="100"/>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101"/>
        <v/>
      </c>
      <c r="E1904" s="107" t="str">
        <f t="shared" si="100"/>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101"/>
        <v/>
      </c>
      <c r="E1905" s="107" t="str">
        <f t="shared" si="100"/>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101"/>
        <v/>
      </c>
      <c r="E1906" s="107" t="str">
        <f t="shared" si="100"/>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101"/>
        <v/>
      </c>
      <c r="E1907" s="107" t="str">
        <f t="shared" si="100"/>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101"/>
        <v/>
      </c>
      <c r="E1908" s="107" t="str">
        <f t="shared" si="100"/>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101"/>
        <v/>
      </c>
      <c r="E1909" s="107" t="str">
        <f t="shared" si="100"/>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101"/>
        <v/>
      </c>
      <c r="E1910" s="107" t="str">
        <f t="shared" si="100"/>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101"/>
        <v/>
      </c>
      <c r="E1911" s="107" t="str">
        <f t="shared" si="100"/>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101"/>
        <v/>
      </c>
      <c r="E1912" s="107" t="str">
        <f t="shared" si="100"/>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101"/>
        <v/>
      </c>
      <c r="E1913" s="107" t="str">
        <f t="shared" si="100"/>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101"/>
        <v/>
      </c>
      <c r="E1914" s="107" t="str">
        <f t="shared" si="100"/>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101"/>
        <v/>
      </c>
      <c r="E1915" s="107" t="str">
        <f t="shared" si="100"/>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216" priority="1118"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215" priority="1112" stopIfTrue="1">
      <formula>ISBLANK(F19)</formula>
    </cfRule>
    <cfRule type="cellIs" dxfId="1214" priority="1113" stopIfTrue="1" operator="equal">
      <formula>"Pasa"</formula>
    </cfRule>
    <cfRule type="cellIs" dxfId="1213" priority="1114" stopIfTrue="1" operator="equal">
      <formula>"Falla"</formula>
    </cfRule>
    <cfRule type="cellIs" dxfId="1212" priority="1115" stopIfTrue="1" operator="equal">
      <formula>"N/A"</formula>
    </cfRule>
    <cfRule type="cellIs" dxfId="1211" priority="1116" stopIfTrue="1" operator="equal">
      <formula>"N/T"</formula>
    </cfRule>
    <cfRule type="cellIs" dxfId="1210" priority="1117" stopIfTrue="1" operator="equal">
      <formula>"N/D"</formula>
    </cfRule>
  </conditionalFormatting>
  <conditionalFormatting sqref="E741:E775 E779:E813 E817:E851 E855:E889 E893:E927 E931:E965 E1045:E1079 E1083:E1117 E1159:E1193 E1197:E1231 E1235:E1269 E1273:E1307 E1311:E1345 E1349:E1383">
    <cfRule type="cellIs" dxfId="1209" priority="997" stopIfTrue="1" operator="equal">
      <formula>"ERR"</formula>
    </cfRule>
  </conditionalFormatting>
  <conditionalFormatting sqref="E1387:E1421 E1463:E1497 E1501:E1535 E1615:E1649 E1653:E1687 E1691:E1725 E1729:E1763">
    <cfRule type="cellIs" dxfId="1208" priority="906" operator="equal">
      <formula>"ERR"</formula>
    </cfRule>
  </conditionalFormatting>
  <conditionalFormatting sqref="E1767:E1801 E1805:E1839">
    <cfRule type="cellIs" dxfId="1207" priority="857" stopIfTrue="1" operator="equal">
      <formula>"ERR"</formula>
    </cfRule>
  </conditionalFormatting>
  <conditionalFormatting sqref="E969:E1003 E1007:E1042">
    <cfRule type="cellIs" dxfId="1206" priority="838" stopIfTrue="1" operator="equal">
      <formula>"ERR"</formula>
    </cfRule>
  </conditionalFormatting>
  <conditionalFormatting sqref="D1042">
    <cfRule type="expression" dxfId="1205" priority="832" stopIfTrue="1">
      <formula>ISBLANK(D1042)</formula>
    </cfRule>
    <cfRule type="cellIs" dxfId="1204" priority="833" stopIfTrue="1" operator="equal">
      <formula>"Pasa"</formula>
    </cfRule>
    <cfRule type="cellIs" dxfId="1203" priority="834" stopIfTrue="1" operator="equal">
      <formula>"Falla"</formula>
    </cfRule>
    <cfRule type="cellIs" dxfId="1202" priority="835" stopIfTrue="1" operator="equal">
      <formula>"N/A"</formula>
    </cfRule>
    <cfRule type="cellIs" dxfId="1201" priority="836" stopIfTrue="1" operator="equal">
      <formula>"N/T"</formula>
    </cfRule>
    <cfRule type="cellIs" dxfId="1200" priority="837" stopIfTrue="1" operator="equal">
      <formula>"N/D"</formula>
    </cfRule>
  </conditionalFormatting>
  <conditionalFormatting sqref="E1121:E1155">
    <cfRule type="cellIs" dxfId="1199" priority="819" stopIfTrue="1" operator="equal">
      <formula>"ERR"</formula>
    </cfRule>
  </conditionalFormatting>
  <conditionalFormatting sqref="E1425:E1459">
    <cfRule type="cellIs" dxfId="1198" priority="806" operator="equal">
      <formula>"ERR"</formula>
    </cfRule>
  </conditionalFormatting>
  <conditionalFormatting sqref="E1539:E1573 E1577:E1611">
    <cfRule type="cellIs" dxfId="1197" priority="793" operator="equal">
      <formula>"ERR"</formula>
    </cfRule>
  </conditionalFormatting>
  <conditionalFormatting sqref="E1843:E1877">
    <cfRule type="cellIs" dxfId="1196" priority="774" stopIfTrue="1" operator="equal">
      <formula>"ERR"</formula>
    </cfRule>
  </conditionalFormatting>
  <conditionalFormatting sqref="D36:D53 D19">
    <cfRule type="expression" dxfId="1195" priority="756" stopIfTrue="1">
      <formula>ISBLANK(D19)</formula>
    </cfRule>
    <cfRule type="cellIs" dxfId="1194" priority="757" stopIfTrue="1" operator="equal">
      <formula>"Pasa"</formula>
    </cfRule>
    <cfRule type="cellIs" dxfId="1193" priority="758" stopIfTrue="1" operator="equal">
      <formula>"Falla"</formula>
    </cfRule>
    <cfRule type="cellIs" dxfId="1192" priority="759" stopIfTrue="1" operator="equal">
      <formula>"N/A"</formula>
    </cfRule>
    <cfRule type="cellIs" dxfId="1191" priority="760" stopIfTrue="1" operator="equal">
      <formula>"N/T"</formula>
    </cfRule>
    <cfRule type="cellIs" dxfId="1190" priority="761" stopIfTrue="1" operator="equal">
      <formula>"N/D"</formula>
    </cfRule>
  </conditionalFormatting>
  <conditionalFormatting sqref="D36:D53 D19">
    <cfRule type="cellIs" dxfId="1189" priority="755" stopIfTrue="1" operator="equal">
      <formula>"-"</formula>
    </cfRule>
  </conditionalFormatting>
  <conditionalFormatting sqref="D74:D91">
    <cfRule type="expression" dxfId="1188" priority="749" stopIfTrue="1">
      <formula>ISBLANK(D74)</formula>
    </cfRule>
    <cfRule type="cellIs" dxfId="1187" priority="750" stopIfTrue="1" operator="equal">
      <formula>"Pasa"</formula>
    </cfRule>
    <cfRule type="cellIs" dxfId="1186" priority="751" stopIfTrue="1" operator="equal">
      <formula>"Falla"</formula>
    </cfRule>
    <cfRule type="cellIs" dxfId="1185" priority="752" stopIfTrue="1" operator="equal">
      <formula>"N/A"</formula>
    </cfRule>
    <cfRule type="cellIs" dxfId="1184" priority="753" stopIfTrue="1" operator="equal">
      <formula>"N/T"</formula>
    </cfRule>
    <cfRule type="cellIs" dxfId="1183" priority="754" stopIfTrue="1" operator="equal">
      <formula>"N/D"</formula>
    </cfRule>
  </conditionalFormatting>
  <conditionalFormatting sqref="D74:D91">
    <cfRule type="cellIs" dxfId="1182" priority="748" stopIfTrue="1" operator="equal">
      <formula>"-"</formula>
    </cfRule>
  </conditionalFormatting>
  <conditionalFormatting sqref="D112:D129">
    <cfRule type="expression" dxfId="1181" priority="742" stopIfTrue="1">
      <formula>ISBLANK(D112)</formula>
    </cfRule>
    <cfRule type="cellIs" dxfId="1180" priority="743" stopIfTrue="1" operator="equal">
      <formula>"Pasa"</formula>
    </cfRule>
    <cfRule type="cellIs" dxfId="1179" priority="744" stopIfTrue="1" operator="equal">
      <formula>"Falla"</formula>
    </cfRule>
    <cfRule type="cellIs" dxfId="1178" priority="745" stopIfTrue="1" operator="equal">
      <formula>"N/A"</formula>
    </cfRule>
    <cfRule type="cellIs" dxfId="1177" priority="746" stopIfTrue="1" operator="equal">
      <formula>"N/T"</formula>
    </cfRule>
    <cfRule type="cellIs" dxfId="1176" priority="747" stopIfTrue="1" operator="equal">
      <formula>"N/D"</formula>
    </cfRule>
  </conditionalFormatting>
  <conditionalFormatting sqref="D112:D129">
    <cfRule type="cellIs" dxfId="1175" priority="741" stopIfTrue="1" operator="equal">
      <formula>"-"</formula>
    </cfRule>
  </conditionalFormatting>
  <conditionalFormatting sqref="D150:D167">
    <cfRule type="expression" dxfId="1174" priority="735" stopIfTrue="1">
      <formula>ISBLANK(D150)</formula>
    </cfRule>
    <cfRule type="cellIs" dxfId="1173" priority="736" stopIfTrue="1" operator="equal">
      <formula>"Pasa"</formula>
    </cfRule>
    <cfRule type="cellIs" dxfId="1172" priority="737" stopIfTrue="1" operator="equal">
      <formula>"Falla"</formula>
    </cfRule>
    <cfRule type="cellIs" dxfId="1171" priority="738" stopIfTrue="1" operator="equal">
      <formula>"N/A"</formula>
    </cfRule>
    <cfRule type="cellIs" dxfId="1170" priority="739" stopIfTrue="1" operator="equal">
      <formula>"N/T"</formula>
    </cfRule>
    <cfRule type="cellIs" dxfId="1169" priority="740" stopIfTrue="1" operator="equal">
      <formula>"N/D"</formula>
    </cfRule>
  </conditionalFormatting>
  <conditionalFormatting sqref="D150:D167">
    <cfRule type="cellIs" dxfId="1168" priority="734" stopIfTrue="1" operator="equal">
      <formula>"-"</formula>
    </cfRule>
  </conditionalFormatting>
  <conditionalFormatting sqref="D188:D205">
    <cfRule type="expression" dxfId="1167" priority="721" stopIfTrue="1">
      <formula>ISBLANK(D188)</formula>
    </cfRule>
    <cfRule type="cellIs" dxfId="1166" priority="722" stopIfTrue="1" operator="equal">
      <formula>"Pasa"</formula>
    </cfRule>
    <cfRule type="cellIs" dxfId="1165" priority="723" stopIfTrue="1" operator="equal">
      <formula>"Falla"</formula>
    </cfRule>
    <cfRule type="cellIs" dxfId="1164" priority="724" stopIfTrue="1" operator="equal">
      <formula>"N/A"</formula>
    </cfRule>
    <cfRule type="cellIs" dxfId="1163" priority="725" stopIfTrue="1" operator="equal">
      <formula>"N/T"</formula>
    </cfRule>
    <cfRule type="cellIs" dxfId="1162" priority="726" stopIfTrue="1" operator="equal">
      <formula>"N/D"</formula>
    </cfRule>
  </conditionalFormatting>
  <conditionalFormatting sqref="D188:D205">
    <cfRule type="cellIs" dxfId="1161" priority="720" stopIfTrue="1" operator="equal">
      <formula>"-"</formula>
    </cfRule>
  </conditionalFormatting>
  <conditionalFormatting sqref="D225:D243">
    <cfRule type="expression" dxfId="1160" priority="714" stopIfTrue="1">
      <formula>ISBLANK(D225)</formula>
    </cfRule>
    <cfRule type="cellIs" dxfId="1159" priority="715" stopIfTrue="1" operator="equal">
      <formula>"Pasa"</formula>
    </cfRule>
    <cfRule type="cellIs" dxfId="1158" priority="716" stopIfTrue="1" operator="equal">
      <formula>"Falla"</formula>
    </cfRule>
    <cfRule type="cellIs" dxfId="1157" priority="717" stopIfTrue="1" operator="equal">
      <formula>"N/A"</formula>
    </cfRule>
    <cfRule type="cellIs" dxfId="1156" priority="718" stopIfTrue="1" operator="equal">
      <formula>"N/T"</formula>
    </cfRule>
    <cfRule type="cellIs" dxfId="1155" priority="719" stopIfTrue="1" operator="equal">
      <formula>"N/D"</formula>
    </cfRule>
  </conditionalFormatting>
  <conditionalFormatting sqref="D225:D243">
    <cfRule type="cellIs" dxfId="1154" priority="713" stopIfTrue="1" operator="equal">
      <formula>"-"</formula>
    </cfRule>
  </conditionalFormatting>
  <conditionalFormatting sqref="D247:D281">
    <cfRule type="expression" dxfId="1153" priority="707" stopIfTrue="1">
      <formula>ISBLANK(D247)</formula>
    </cfRule>
    <cfRule type="cellIs" dxfId="1152" priority="708" stopIfTrue="1" operator="equal">
      <formula>"Pasa"</formula>
    </cfRule>
    <cfRule type="cellIs" dxfId="1151" priority="709" stopIfTrue="1" operator="equal">
      <formula>"Falla"</formula>
    </cfRule>
    <cfRule type="cellIs" dxfId="1150" priority="710" stopIfTrue="1" operator="equal">
      <formula>"N/A"</formula>
    </cfRule>
    <cfRule type="cellIs" dxfId="1149" priority="711" stopIfTrue="1" operator="equal">
      <formula>"N/T"</formula>
    </cfRule>
    <cfRule type="cellIs" dxfId="1148" priority="712" stopIfTrue="1" operator="equal">
      <formula>"N/D"</formula>
    </cfRule>
  </conditionalFormatting>
  <conditionalFormatting sqref="D247:D281">
    <cfRule type="cellIs" dxfId="1147" priority="706" stopIfTrue="1" operator="equal">
      <formula>"-"</formula>
    </cfRule>
  </conditionalFormatting>
  <conditionalFormatting sqref="D285:D319">
    <cfRule type="expression" dxfId="1146" priority="700" stopIfTrue="1">
      <formula>ISBLANK(D285)</formula>
    </cfRule>
    <cfRule type="cellIs" dxfId="1145" priority="701" stopIfTrue="1" operator="equal">
      <formula>"Pasa"</formula>
    </cfRule>
    <cfRule type="cellIs" dxfId="1144" priority="702" stopIfTrue="1" operator="equal">
      <formula>"Falla"</formula>
    </cfRule>
    <cfRule type="cellIs" dxfId="1143" priority="703" stopIfTrue="1" operator="equal">
      <formula>"N/A"</formula>
    </cfRule>
    <cfRule type="cellIs" dxfId="1142" priority="704" stopIfTrue="1" operator="equal">
      <formula>"N/T"</formula>
    </cfRule>
    <cfRule type="cellIs" dxfId="1141" priority="705" stopIfTrue="1" operator="equal">
      <formula>"N/D"</formula>
    </cfRule>
  </conditionalFormatting>
  <conditionalFormatting sqref="D285:D319">
    <cfRule type="cellIs" dxfId="1140" priority="699" stopIfTrue="1" operator="equal">
      <formula>"-"</formula>
    </cfRule>
  </conditionalFormatting>
  <conditionalFormatting sqref="D323:D357">
    <cfRule type="expression" dxfId="1139" priority="693" stopIfTrue="1">
      <formula>ISBLANK(D323)</formula>
    </cfRule>
    <cfRule type="cellIs" dxfId="1138" priority="694" stopIfTrue="1" operator="equal">
      <formula>"Pasa"</formula>
    </cfRule>
    <cfRule type="cellIs" dxfId="1137" priority="695" stopIfTrue="1" operator="equal">
      <formula>"Falla"</formula>
    </cfRule>
    <cfRule type="cellIs" dxfId="1136" priority="696" stopIfTrue="1" operator="equal">
      <formula>"N/A"</formula>
    </cfRule>
    <cfRule type="cellIs" dxfId="1135" priority="697" stopIfTrue="1" operator="equal">
      <formula>"N/T"</formula>
    </cfRule>
    <cfRule type="cellIs" dxfId="1134" priority="698" stopIfTrue="1" operator="equal">
      <formula>"N/D"</formula>
    </cfRule>
  </conditionalFormatting>
  <conditionalFormatting sqref="D323:D357">
    <cfRule type="cellIs" dxfId="1133" priority="692" stopIfTrue="1" operator="equal">
      <formula>"-"</formula>
    </cfRule>
  </conditionalFormatting>
  <conditionalFormatting sqref="D361:D395">
    <cfRule type="expression" dxfId="1132" priority="686" stopIfTrue="1">
      <formula>ISBLANK(D361)</formula>
    </cfRule>
    <cfRule type="cellIs" dxfId="1131" priority="687" stopIfTrue="1" operator="equal">
      <formula>"Pasa"</formula>
    </cfRule>
    <cfRule type="cellIs" dxfId="1130" priority="688" stopIfTrue="1" operator="equal">
      <formula>"Falla"</formula>
    </cfRule>
    <cfRule type="cellIs" dxfId="1129" priority="689" stopIfTrue="1" operator="equal">
      <formula>"N/A"</formula>
    </cfRule>
    <cfRule type="cellIs" dxfId="1128" priority="690" stopIfTrue="1" operator="equal">
      <formula>"N/T"</formula>
    </cfRule>
    <cfRule type="cellIs" dxfId="1127" priority="691" stopIfTrue="1" operator="equal">
      <formula>"N/D"</formula>
    </cfRule>
  </conditionalFormatting>
  <conditionalFormatting sqref="D361:D395">
    <cfRule type="cellIs" dxfId="1126" priority="685" stopIfTrue="1" operator="equal">
      <formula>"-"</formula>
    </cfRule>
  </conditionalFormatting>
  <conditionalFormatting sqref="D399:D433">
    <cfRule type="expression" dxfId="1125" priority="679" stopIfTrue="1">
      <formula>ISBLANK(D399)</formula>
    </cfRule>
    <cfRule type="cellIs" dxfId="1124" priority="680" stopIfTrue="1" operator="equal">
      <formula>"Pasa"</formula>
    </cfRule>
    <cfRule type="cellIs" dxfId="1123" priority="681" stopIfTrue="1" operator="equal">
      <formula>"Falla"</formula>
    </cfRule>
    <cfRule type="cellIs" dxfId="1122" priority="682" stopIfTrue="1" operator="equal">
      <formula>"N/A"</formula>
    </cfRule>
    <cfRule type="cellIs" dxfId="1121" priority="683" stopIfTrue="1" operator="equal">
      <formula>"N/T"</formula>
    </cfRule>
    <cfRule type="cellIs" dxfId="1120" priority="684" stopIfTrue="1" operator="equal">
      <formula>"N/D"</formula>
    </cfRule>
  </conditionalFormatting>
  <conditionalFormatting sqref="D399:D433">
    <cfRule type="cellIs" dxfId="1119" priority="678" stopIfTrue="1" operator="equal">
      <formula>"-"</formula>
    </cfRule>
  </conditionalFormatting>
  <conditionalFormatting sqref="D437:D471">
    <cfRule type="expression" dxfId="1118" priority="672" stopIfTrue="1">
      <formula>ISBLANK(D437)</formula>
    </cfRule>
    <cfRule type="cellIs" dxfId="1117" priority="673" stopIfTrue="1" operator="equal">
      <formula>"Pasa"</formula>
    </cfRule>
    <cfRule type="cellIs" dxfId="1116" priority="674" stopIfTrue="1" operator="equal">
      <formula>"Falla"</formula>
    </cfRule>
    <cfRule type="cellIs" dxfId="1115" priority="675" stopIfTrue="1" operator="equal">
      <formula>"N/A"</formula>
    </cfRule>
    <cfRule type="cellIs" dxfId="1114" priority="676" stopIfTrue="1" operator="equal">
      <formula>"N/T"</formula>
    </cfRule>
    <cfRule type="cellIs" dxfId="1113" priority="677" stopIfTrue="1" operator="equal">
      <formula>"N/D"</formula>
    </cfRule>
  </conditionalFormatting>
  <conditionalFormatting sqref="D437:D471">
    <cfRule type="cellIs" dxfId="1112" priority="671" stopIfTrue="1" operator="equal">
      <formula>"-"</formula>
    </cfRule>
  </conditionalFormatting>
  <conditionalFormatting sqref="D475:D509">
    <cfRule type="expression" dxfId="1111" priority="665" stopIfTrue="1">
      <formula>ISBLANK(D475)</formula>
    </cfRule>
    <cfRule type="cellIs" dxfId="1110" priority="666" stopIfTrue="1" operator="equal">
      <formula>"Pasa"</formula>
    </cfRule>
    <cfRule type="cellIs" dxfId="1109" priority="667" stopIfTrue="1" operator="equal">
      <formula>"Falla"</formula>
    </cfRule>
    <cfRule type="cellIs" dxfId="1108" priority="668" stopIfTrue="1" operator="equal">
      <formula>"N/A"</formula>
    </cfRule>
    <cfRule type="cellIs" dxfId="1107" priority="669" stopIfTrue="1" operator="equal">
      <formula>"N/T"</formula>
    </cfRule>
    <cfRule type="cellIs" dxfId="1106" priority="670" stopIfTrue="1" operator="equal">
      <formula>"N/D"</formula>
    </cfRule>
  </conditionalFormatting>
  <conditionalFormatting sqref="D475:D509">
    <cfRule type="cellIs" dxfId="1105" priority="664" stopIfTrue="1" operator="equal">
      <formula>"-"</formula>
    </cfRule>
  </conditionalFormatting>
  <conditionalFormatting sqref="D513:D547">
    <cfRule type="expression" dxfId="1104" priority="658" stopIfTrue="1">
      <formula>ISBLANK(D513)</formula>
    </cfRule>
    <cfRule type="cellIs" dxfId="1103" priority="659" stopIfTrue="1" operator="equal">
      <formula>"Pasa"</formula>
    </cfRule>
    <cfRule type="cellIs" dxfId="1102" priority="660" stopIfTrue="1" operator="equal">
      <formula>"Falla"</formula>
    </cfRule>
    <cfRule type="cellIs" dxfId="1101" priority="661" stopIfTrue="1" operator="equal">
      <formula>"N/A"</formula>
    </cfRule>
    <cfRule type="cellIs" dxfId="1100" priority="662" stopIfTrue="1" operator="equal">
      <formula>"N/T"</formula>
    </cfRule>
    <cfRule type="cellIs" dxfId="1099" priority="663" stopIfTrue="1" operator="equal">
      <formula>"N/D"</formula>
    </cfRule>
  </conditionalFormatting>
  <conditionalFormatting sqref="D513:D547">
    <cfRule type="cellIs" dxfId="1098" priority="657" stopIfTrue="1" operator="equal">
      <formula>"-"</formula>
    </cfRule>
  </conditionalFormatting>
  <conditionalFormatting sqref="D551:D585">
    <cfRule type="expression" dxfId="1097" priority="651" stopIfTrue="1">
      <formula>ISBLANK(D551)</formula>
    </cfRule>
    <cfRule type="cellIs" dxfId="1096" priority="652" stopIfTrue="1" operator="equal">
      <formula>"Pasa"</formula>
    </cfRule>
    <cfRule type="cellIs" dxfId="1095" priority="653" stopIfTrue="1" operator="equal">
      <formula>"Falla"</formula>
    </cfRule>
    <cfRule type="cellIs" dxfId="1094" priority="654" stopIfTrue="1" operator="equal">
      <formula>"N/A"</formula>
    </cfRule>
    <cfRule type="cellIs" dxfId="1093" priority="655" stopIfTrue="1" operator="equal">
      <formula>"N/T"</formula>
    </cfRule>
    <cfRule type="cellIs" dxfId="1092" priority="656" stopIfTrue="1" operator="equal">
      <formula>"N/D"</formula>
    </cfRule>
  </conditionalFormatting>
  <conditionalFormatting sqref="D551:D585">
    <cfRule type="cellIs" dxfId="1091" priority="650" stopIfTrue="1" operator="equal">
      <formula>"-"</formula>
    </cfRule>
  </conditionalFormatting>
  <conditionalFormatting sqref="D589:D623">
    <cfRule type="expression" dxfId="1090" priority="644" stopIfTrue="1">
      <formula>ISBLANK(D589)</formula>
    </cfRule>
    <cfRule type="cellIs" dxfId="1089" priority="645" stopIfTrue="1" operator="equal">
      <formula>"Pasa"</formula>
    </cfRule>
    <cfRule type="cellIs" dxfId="1088" priority="646" stopIfTrue="1" operator="equal">
      <formula>"Falla"</formula>
    </cfRule>
    <cfRule type="cellIs" dxfId="1087" priority="647" stopIfTrue="1" operator="equal">
      <formula>"N/A"</formula>
    </cfRule>
    <cfRule type="cellIs" dxfId="1086" priority="648" stopIfTrue="1" operator="equal">
      <formula>"N/T"</formula>
    </cfRule>
    <cfRule type="cellIs" dxfId="1085" priority="649" stopIfTrue="1" operator="equal">
      <formula>"N/D"</formula>
    </cfRule>
  </conditionalFormatting>
  <conditionalFormatting sqref="D589:D623">
    <cfRule type="cellIs" dxfId="1084" priority="643" stopIfTrue="1" operator="equal">
      <formula>"-"</formula>
    </cfRule>
  </conditionalFormatting>
  <conditionalFormatting sqref="D627:D661">
    <cfRule type="expression" dxfId="1083" priority="637" stopIfTrue="1">
      <formula>ISBLANK(D627)</formula>
    </cfRule>
    <cfRule type="cellIs" dxfId="1082" priority="638" stopIfTrue="1" operator="equal">
      <formula>"Pasa"</formula>
    </cfRule>
    <cfRule type="cellIs" dxfId="1081" priority="639" stopIfTrue="1" operator="equal">
      <formula>"Falla"</formula>
    </cfRule>
    <cfRule type="cellIs" dxfId="1080" priority="640" stopIfTrue="1" operator="equal">
      <formula>"N/A"</formula>
    </cfRule>
    <cfRule type="cellIs" dxfId="1079" priority="641" stopIfTrue="1" operator="equal">
      <formula>"N/T"</formula>
    </cfRule>
    <cfRule type="cellIs" dxfId="1078" priority="642" stopIfTrue="1" operator="equal">
      <formula>"N/D"</formula>
    </cfRule>
  </conditionalFormatting>
  <conditionalFormatting sqref="D627:D661">
    <cfRule type="cellIs" dxfId="1077" priority="636" stopIfTrue="1" operator="equal">
      <formula>"-"</formula>
    </cfRule>
  </conditionalFormatting>
  <conditionalFormatting sqref="D682:D699">
    <cfRule type="expression" dxfId="1076" priority="630" stopIfTrue="1">
      <formula>ISBLANK(D682)</formula>
    </cfRule>
    <cfRule type="cellIs" dxfId="1075" priority="631" stopIfTrue="1" operator="equal">
      <formula>"Pasa"</formula>
    </cfRule>
    <cfRule type="cellIs" dxfId="1074" priority="632" stopIfTrue="1" operator="equal">
      <formula>"Falla"</formula>
    </cfRule>
    <cfRule type="cellIs" dxfId="1073" priority="633" stopIfTrue="1" operator="equal">
      <formula>"N/A"</formula>
    </cfRule>
    <cfRule type="cellIs" dxfId="1072" priority="634" stopIfTrue="1" operator="equal">
      <formula>"N/T"</formula>
    </cfRule>
    <cfRule type="cellIs" dxfId="1071" priority="635" stopIfTrue="1" operator="equal">
      <formula>"N/D"</formula>
    </cfRule>
  </conditionalFormatting>
  <conditionalFormatting sqref="D682:D699">
    <cfRule type="cellIs" dxfId="1070" priority="629" stopIfTrue="1" operator="equal">
      <formula>"-"</formula>
    </cfRule>
  </conditionalFormatting>
  <conditionalFormatting sqref="D720:D737">
    <cfRule type="expression" dxfId="1069" priority="623" stopIfTrue="1">
      <formula>ISBLANK(D720)</formula>
    </cfRule>
    <cfRule type="cellIs" dxfId="1068" priority="624" stopIfTrue="1" operator="equal">
      <formula>"Pasa"</formula>
    </cfRule>
    <cfRule type="cellIs" dxfId="1067" priority="625" stopIfTrue="1" operator="equal">
      <formula>"Falla"</formula>
    </cfRule>
    <cfRule type="cellIs" dxfId="1066" priority="626" stopIfTrue="1" operator="equal">
      <formula>"N/A"</formula>
    </cfRule>
    <cfRule type="cellIs" dxfId="1065" priority="627" stopIfTrue="1" operator="equal">
      <formula>"N/T"</formula>
    </cfRule>
    <cfRule type="cellIs" dxfId="1064" priority="628" stopIfTrue="1" operator="equal">
      <formula>"N/D"</formula>
    </cfRule>
  </conditionalFormatting>
  <conditionalFormatting sqref="D720:D737">
    <cfRule type="cellIs" dxfId="1063" priority="622" stopIfTrue="1" operator="equal">
      <formula>"-"</formula>
    </cfRule>
  </conditionalFormatting>
  <conditionalFormatting sqref="D741:D775">
    <cfRule type="expression" dxfId="1062" priority="616" stopIfTrue="1">
      <formula>ISBLANK(D741)</formula>
    </cfRule>
    <cfRule type="cellIs" dxfId="1061" priority="617" stopIfTrue="1" operator="equal">
      <formula>"Pasa"</formula>
    </cfRule>
    <cfRule type="cellIs" dxfId="1060" priority="618" stopIfTrue="1" operator="equal">
      <formula>"Falla"</formula>
    </cfRule>
    <cfRule type="cellIs" dxfId="1059" priority="619" stopIfTrue="1" operator="equal">
      <formula>"N/A"</formula>
    </cfRule>
    <cfRule type="cellIs" dxfId="1058" priority="620" stopIfTrue="1" operator="equal">
      <formula>"N/T"</formula>
    </cfRule>
    <cfRule type="cellIs" dxfId="1057" priority="621" stopIfTrue="1" operator="equal">
      <formula>"N/D"</formula>
    </cfRule>
  </conditionalFormatting>
  <conditionalFormatting sqref="D741:D775">
    <cfRule type="cellIs" dxfId="1056" priority="615" stopIfTrue="1" operator="equal">
      <formula>"-"</formula>
    </cfRule>
  </conditionalFormatting>
  <conditionalFormatting sqref="D779:D813">
    <cfRule type="expression" dxfId="1055" priority="609" stopIfTrue="1">
      <formula>ISBLANK(D779)</formula>
    </cfRule>
    <cfRule type="cellIs" dxfId="1054" priority="610" stopIfTrue="1" operator="equal">
      <formula>"Pasa"</formula>
    </cfRule>
    <cfRule type="cellIs" dxfId="1053" priority="611" stopIfTrue="1" operator="equal">
      <formula>"Falla"</formula>
    </cfRule>
    <cfRule type="cellIs" dxfId="1052" priority="612" stopIfTrue="1" operator="equal">
      <formula>"N/A"</formula>
    </cfRule>
    <cfRule type="cellIs" dxfId="1051" priority="613" stopIfTrue="1" operator="equal">
      <formula>"N/T"</formula>
    </cfRule>
    <cfRule type="cellIs" dxfId="1050" priority="614" stopIfTrue="1" operator="equal">
      <formula>"N/D"</formula>
    </cfRule>
  </conditionalFormatting>
  <conditionalFormatting sqref="D779:D813">
    <cfRule type="cellIs" dxfId="1049" priority="608" stopIfTrue="1" operator="equal">
      <formula>"-"</formula>
    </cfRule>
  </conditionalFormatting>
  <conditionalFormatting sqref="D817:D851">
    <cfRule type="expression" dxfId="1048" priority="602" stopIfTrue="1">
      <formula>ISBLANK(D817)</formula>
    </cfRule>
    <cfRule type="cellIs" dxfId="1047" priority="603" stopIfTrue="1" operator="equal">
      <formula>"Pasa"</formula>
    </cfRule>
    <cfRule type="cellIs" dxfId="1046" priority="604" stopIfTrue="1" operator="equal">
      <formula>"Falla"</formula>
    </cfRule>
    <cfRule type="cellIs" dxfId="1045" priority="605" stopIfTrue="1" operator="equal">
      <formula>"N/A"</formula>
    </cfRule>
    <cfRule type="cellIs" dxfId="1044" priority="606" stopIfTrue="1" operator="equal">
      <formula>"N/T"</formula>
    </cfRule>
    <cfRule type="cellIs" dxfId="1043" priority="607" stopIfTrue="1" operator="equal">
      <formula>"N/D"</formula>
    </cfRule>
  </conditionalFormatting>
  <conditionalFormatting sqref="D817:D851">
    <cfRule type="cellIs" dxfId="1042" priority="601" stopIfTrue="1" operator="equal">
      <formula>"-"</formula>
    </cfRule>
  </conditionalFormatting>
  <conditionalFormatting sqref="D872:D889">
    <cfRule type="expression" dxfId="1041" priority="595" stopIfTrue="1">
      <formula>ISBLANK(D872)</formula>
    </cfRule>
    <cfRule type="cellIs" dxfId="1040" priority="596" stopIfTrue="1" operator="equal">
      <formula>"Pasa"</formula>
    </cfRule>
    <cfRule type="cellIs" dxfId="1039" priority="597" stopIfTrue="1" operator="equal">
      <formula>"Falla"</formula>
    </cfRule>
    <cfRule type="cellIs" dxfId="1038" priority="598" stopIfTrue="1" operator="equal">
      <formula>"N/A"</formula>
    </cfRule>
    <cfRule type="cellIs" dxfId="1037" priority="599" stopIfTrue="1" operator="equal">
      <formula>"N/T"</formula>
    </cfRule>
    <cfRule type="cellIs" dxfId="1036" priority="600" stopIfTrue="1" operator="equal">
      <formula>"N/D"</formula>
    </cfRule>
  </conditionalFormatting>
  <conditionalFormatting sqref="D872:D889">
    <cfRule type="cellIs" dxfId="1035" priority="594" stopIfTrue="1" operator="equal">
      <formula>"-"</formula>
    </cfRule>
  </conditionalFormatting>
  <conditionalFormatting sqref="D893:D927">
    <cfRule type="expression" dxfId="1034" priority="588" stopIfTrue="1">
      <formula>ISBLANK(D893)</formula>
    </cfRule>
    <cfRule type="cellIs" dxfId="1033" priority="589" stopIfTrue="1" operator="equal">
      <formula>"Pasa"</formula>
    </cfRule>
    <cfRule type="cellIs" dxfId="1032" priority="590" stopIfTrue="1" operator="equal">
      <formula>"Falla"</formula>
    </cfRule>
    <cfRule type="cellIs" dxfId="1031" priority="591" stopIfTrue="1" operator="equal">
      <formula>"N/A"</formula>
    </cfRule>
    <cfRule type="cellIs" dxfId="1030" priority="592" stopIfTrue="1" operator="equal">
      <formula>"N/T"</formula>
    </cfRule>
    <cfRule type="cellIs" dxfId="1029" priority="593" stopIfTrue="1" operator="equal">
      <formula>"N/D"</formula>
    </cfRule>
  </conditionalFormatting>
  <conditionalFormatting sqref="D893:D927">
    <cfRule type="cellIs" dxfId="1028" priority="587" stopIfTrue="1" operator="equal">
      <formula>"-"</formula>
    </cfRule>
  </conditionalFormatting>
  <conditionalFormatting sqref="D948:D965">
    <cfRule type="expression" dxfId="1027" priority="581" stopIfTrue="1">
      <formula>ISBLANK(D948)</formula>
    </cfRule>
    <cfRule type="cellIs" dxfId="1026" priority="582" stopIfTrue="1" operator="equal">
      <formula>"Pasa"</formula>
    </cfRule>
    <cfRule type="cellIs" dxfId="1025" priority="583" stopIfTrue="1" operator="equal">
      <formula>"Falla"</formula>
    </cfRule>
    <cfRule type="cellIs" dxfId="1024" priority="584" stopIfTrue="1" operator="equal">
      <formula>"N/A"</formula>
    </cfRule>
    <cfRule type="cellIs" dxfId="1023" priority="585" stopIfTrue="1" operator="equal">
      <formula>"N/T"</formula>
    </cfRule>
    <cfRule type="cellIs" dxfId="1022" priority="586" stopIfTrue="1" operator="equal">
      <formula>"N/D"</formula>
    </cfRule>
  </conditionalFormatting>
  <conditionalFormatting sqref="D948:D965">
    <cfRule type="cellIs" dxfId="1021" priority="580" stopIfTrue="1" operator="equal">
      <formula>"-"</formula>
    </cfRule>
  </conditionalFormatting>
  <conditionalFormatting sqref="D986:D1003">
    <cfRule type="expression" dxfId="1020" priority="574" stopIfTrue="1">
      <formula>ISBLANK(D986)</formula>
    </cfRule>
    <cfRule type="cellIs" dxfId="1019" priority="575" stopIfTrue="1" operator="equal">
      <formula>"Pasa"</formula>
    </cfRule>
    <cfRule type="cellIs" dxfId="1018" priority="576" stopIfTrue="1" operator="equal">
      <formula>"Falla"</formula>
    </cfRule>
    <cfRule type="cellIs" dxfId="1017" priority="577" stopIfTrue="1" operator="equal">
      <formula>"N/A"</formula>
    </cfRule>
    <cfRule type="cellIs" dxfId="1016" priority="578" stopIfTrue="1" operator="equal">
      <formula>"N/T"</formula>
    </cfRule>
    <cfRule type="cellIs" dxfId="1015" priority="579" stopIfTrue="1" operator="equal">
      <formula>"N/D"</formula>
    </cfRule>
  </conditionalFormatting>
  <conditionalFormatting sqref="D986:D1003">
    <cfRule type="cellIs" dxfId="1014" priority="573" stopIfTrue="1" operator="equal">
      <formula>"-"</formula>
    </cfRule>
  </conditionalFormatting>
  <conditionalFormatting sqref="D1007:D1041">
    <cfRule type="expression" dxfId="1013" priority="567" stopIfTrue="1">
      <formula>ISBLANK(D1007)</formula>
    </cfRule>
    <cfRule type="cellIs" dxfId="1012" priority="568" stopIfTrue="1" operator="equal">
      <formula>"Pasa"</formula>
    </cfRule>
    <cfRule type="cellIs" dxfId="1011" priority="569" stopIfTrue="1" operator="equal">
      <formula>"Falla"</formula>
    </cfRule>
    <cfRule type="cellIs" dxfId="1010" priority="570" stopIfTrue="1" operator="equal">
      <formula>"N/A"</formula>
    </cfRule>
    <cfRule type="cellIs" dxfId="1009" priority="571" stopIfTrue="1" operator="equal">
      <formula>"N/T"</formula>
    </cfRule>
    <cfRule type="cellIs" dxfId="1008" priority="572" stopIfTrue="1" operator="equal">
      <formula>"N/D"</formula>
    </cfRule>
  </conditionalFormatting>
  <conditionalFormatting sqref="D1007:D1041">
    <cfRule type="cellIs" dxfId="1007" priority="566" stopIfTrue="1" operator="equal">
      <formula>"-"</formula>
    </cfRule>
  </conditionalFormatting>
  <conditionalFormatting sqref="D1045:D1079">
    <cfRule type="expression" dxfId="1006" priority="560" stopIfTrue="1">
      <formula>ISBLANK(D1045)</formula>
    </cfRule>
    <cfRule type="cellIs" dxfId="1005" priority="561" stopIfTrue="1" operator="equal">
      <formula>"Pasa"</formula>
    </cfRule>
    <cfRule type="cellIs" dxfId="1004" priority="562" stopIfTrue="1" operator="equal">
      <formula>"Falla"</formula>
    </cfRule>
    <cfRule type="cellIs" dxfId="1003" priority="563" stopIfTrue="1" operator="equal">
      <formula>"N/A"</formula>
    </cfRule>
    <cfRule type="cellIs" dxfId="1002" priority="564" stopIfTrue="1" operator="equal">
      <formula>"N/T"</formula>
    </cfRule>
    <cfRule type="cellIs" dxfId="1001" priority="565" stopIfTrue="1" operator="equal">
      <formula>"N/D"</formula>
    </cfRule>
  </conditionalFormatting>
  <conditionalFormatting sqref="D1045:D1079">
    <cfRule type="cellIs" dxfId="1000" priority="559" stopIfTrue="1" operator="equal">
      <formula>"-"</formula>
    </cfRule>
  </conditionalFormatting>
  <conditionalFormatting sqref="D1083:D1117">
    <cfRule type="expression" dxfId="999" priority="553" stopIfTrue="1">
      <formula>ISBLANK(D1083)</formula>
    </cfRule>
    <cfRule type="cellIs" dxfId="998" priority="554" stopIfTrue="1" operator="equal">
      <formula>"Pasa"</formula>
    </cfRule>
    <cfRule type="cellIs" dxfId="997" priority="555" stopIfTrue="1" operator="equal">
      <formula>"Falla"</formula>
    </cfRule>
    <cfRule type="cellIs" dxfId="996" priority="556" stopIfTrue="1" operator="equal">
      <formula>"N/A"</formula>
    </cfRule>
    <cfRule type="cellIs" dxfId="995" priority="557" stopIfTrue="1" operator="equal">
      <formula>"N/T"</formula>
    </cfRule>
    <cfRule type="cellIs" dxfId="994" priority="558" stopIfTrue="1" operator="equal">
      <formula>"N/D"</formula>
    </cfRule>
  </conditionalFormatting>
  <conditionalFormatting sqref="D1083:D1117">
    <cfRule type="cellIs" dxfId="993" priority="552" stopIfTrue="1" operator="equal">
      <formula>"-"</formula>
    </cfRule>
  </conditionalFormatting>
  <conditionalFormatting sqref="D1138:D1155">
    <cfRule type="expression" dxfId="992" priority="546" stopIfTrue="1">
      <formula>ISBLANK(D1138)</formula>
    </cfRule>
    <cfRule type="cellIs" dxfId="991" priority="547" stopIfTrue="1" operator="equal">
      <formula>"Pasa"</formula>
    </cfRule>
    <cfRule type="cellIs" dxfId="990" priority="548" stopIfTrue="1" operator="equal">
      <formula>"Falla"</formula>
    </cfRule>
    <cfRule type="cellIs" dxfId="989" priority="549" stopIfTrue="1" operator="equal">
      <formula>"N/A"</formula>
    </cfRule>
    <cfRule type="cellIs" dxfId="988" priority="550" stopIfTrue="1" operator="equal">
      <formula>"N/T"</formula>
    </cfRule>
    <cfRule type="cellIs" dxfId="987" priority="551" stopIfTrue="1" operator="equal">
      <formula>"N/D"</formula>
    </cfRule>
  </conditionalFormatting>
  <conditionalFormatting sqref="D1138:D1155">
    <cfRule type="cellIs" dxfId="986" priority="545" stopIfTrue="1" operator="equal">
      <formula>"-"</formula>
    </cfRule>
  </conditionalFormatting>
  <conditionalFormatting sqref="D1159:D1193">
    <cfRule type="expression" dxfId="985" priority="539" stopIfTrue="1">
      <formula>ISBLANK(D1159)</formula>
    </cfRule>
    <cfRule type="cellIs" dxfId="984" priority="540" stopIfTrue="1" operator="equal">
      <formula>"Pasa"</formula>
    </cfRule>
    <cfRule type="cellIs" dxfId="983" priority="541" stopIfTrue="1" operator="equal">
      <formula>"Falla"</formula>
    </cfRule>
    <cfRule type="cellIs" dxfId="982" priority="542" stopIfTrue="1" operator="equal">
      <formula>"N/A"</formula>
    </cfRule>
    <cfRule type="cellIs" dxfId="981" priority="543" stopIfTrue="1" operator="equal">
      <formula>"N/T"</formula>
    </cfRule>
    <cfRule type="cellIs" dxfId="980" priority="544" stopIfTrue="1" operator="equal">
      <formula>"N/D"</formula>
    </cfRule>
  </conditionalFormatting>
  <conditionalFormatting sqref="D1159:D1193">
    <cfRule type="cellIs" dxfId="979" priority="538" stopIfTrue="1" operator="equal">
      <formula>"-"</formula>
    </cfRule>
  </conditionalFormatting>
  <conditionalFormatting sqref="D1197:D1231">
    <cfRule type="expression" dxfId="978" priority="532" stopIfTrue="1">
      <formula>ISBLANK(D1197)</formula>
    </cfRule>
    <cfRule type="cellIs" dxfId="977" priority="533" stopIfTrue="1" operator="equal">
      <formula>"Pasa"</formula>
    </cfRule>
    <cfRule type="cellIs" dxfId="976" priority="534" stopIfTrue="1" operator="equal">
      <formula>"Falla"</formula>
    </cfRule>
    <cfRule type="cellIs" dxfId="975" priority="535" stopIfTrue="1" operator="equal">
      <formula>"N/A"</formula>
    </cfRule>
    <cfRule type="cellIs" dxfId="974" priority="536" stopIfTrue="1" operator="equal">
      <formula>"N/T"</formula>
    </cfRule>
    <cfRule type="cellIs" dxfId="973" priority="537" stopIfTrue="1" operator="equal">
      <formula>"N/D"</formula>
    </cfRule>
  </conditionalFormatting>
  <conditionalFormatting sqref="D1197:D1231">
    <cfRule type="cellIs" dxfId="972" priority="531" stopIfTrue="1" operator="equal">
      <formula>"-"</formula>
    </cfRule>
  </conditionalFormatting>
  <conditionalFormatting sqref="D1235:D1269">
    <cfRule type="expression" dxfId="971" priority="525" stopIfTrue="1">
      <formula>ISBLANK(D1235)</formula>
    </cfRule>
    <cfRule type="cellIs" dxfId="970" priority="526" stopIfTrue="1" operator="equal">
      <formula>"Pasa"</formula>
    </cfRule>
    <cfRule type="cellIs" dxfId="969" priority="527" stopIfTrue="1" operator="equal">
      <formula>"Falla"</formula>
    </cfRule>
    <cfRule type="cellIs" dxfId="968" priority="528" stopIfTrue="1" operator="equal">
      <formula>"N/A"</formula>
    </cfRule>
    <cfRule type="cellIs" dxfId="967" priority="529" stopIfTrue="1" operator="equal">
      <formula>"N/T"</formula>
    </cfRule>
    <cfRule type="cellIs" dxfId="966" priority="530" stopIfTrue="1" operator="equal">
      <formula>"N/D"</formula>
    </cfRule>
  </conditionalFormatting>
  <conditionalFormatting sqref="D1235:D1269">
    <cfRule type="cellIs" dxfId="965" priority="524" stopIfTrue="1" operator="equal">
      <formula>"-"</formula>
    </cfRule>
  </conditionalFormatting>
  <conditionalFormatting sqref="D1290:D1307">
    <cfRule type="expression" dxfId="964" priority="518" stopIfTrue="1">
      <formula>ISBLANK(D1290)</formula>
    </cfRule>
    <cfRule type="cellIs" dxfId="963" priority="519" stopIfTrue="1" operator="equal">
      <formula>"Pasa"</formula>
    </cfRule>
    <cfRule type="cellIs" dxfId="962" priority="520" stopIfTrue="1" operator="equal">
      <formula>"Falla"</formula>
    </cfRule>
    <cfRule type="cellIs" dxfId="961" priority="521" stopIfTrue="1" operator="equal">
      <formula>"N/A"</formula>
    </cfRule>
    <cfRule type="cellIs" dxfId="960" priority="522" stopIfTrue="1" operator="equal">
      <formula>"N/T"</formula>
    </cfRule>
    <cfRule type="cellIs" dxfId="959" priority="523" stopIfTrue="1" operator="equal">
      <formula>"N/D"</formula>
    </cfRule>
  </conditionalFormatting>
  <conditionalFormatting sqref="D1290:D1307">
    <cfRule type="cellIs" dxfId="958" priority="517" stopIfTrue="1" operator="equal">
      <formula>"-"</formula>
    </cfRule>
  </conditionalFormatting>
  <conditionalFormatting sqref="D1311:D1345">
    <cfRule type="expression" dxfId="957" priority="511" stopIfTrue="1">
      <formula>ISBLANK(D1311)</formula>
    </cfRule>
    <cfRule type="cellIs" dxfId="956" priority="512" stopIfTrue="1" operator="equal">
      <formula>"Pasa"</formula>
    </cfRule>
    <cfRule type="cellIs" dxfId="955" priority="513" stopIfTrue="1" operator="equal">
      <formula>"Falla"</formula>
    </cfRule>
    <cfRule type="cellIs" dxfId="954" priority="514" stopIfTrue="1" operator="equal">
      <formula>"N/A"</formula>
    </cfRule>
    <cfRule type="cellIs" dxfId="953" priority="515" stopIfTrue="1" operator="equal">
      <formula>"N/T"</formula>
    </cfRule>
    <cfRule type="cellIs" dxfId="952" priority="516" stopIfTrue="1" operator="equal">
      <formula>"N/D"</formula>
    </cfRule>
  </conditionalFormatting>
  <conditionalFormatting sqref="D1311:D1345">
    <cfRule type="cellIs" dxfId="951" priority="510" stopIfTrue="1" operator="equal">
      <formula>"-"</formula>
    </cfRule>
  </conditionalFormatting>
  <conditionalFormatting sqref="D1349:D1383">
    <cfRule type="expression" dxfId="950" priority="504" stopIfTrue="1">
      <formula>ISBLANK(D1349)</formula>
    </cfRule>
    <cfRule type="cellIs" dxfId="949" priority="505" stopIfTrue="1" operator="equal">
      <formula>"Pasa"</formula>
    </cfRule>
    <cfRule type="cellIs" dxfId="948" priority="506" stopIfTrue="1" operator="equal">
      <formula>"Falla"</formula>
    </cfRule>
    <cfRule type="cellIs" dxfId="947" priority="507" stopIfTrue="1" operator="equal">
      <formula>"N/A"</formula>
    </cfRule>
    <cfRule type="cellIs" dxfId="946" priority="508" stopIfTrue="1" operator="equal">
      <formula>"N/T"</formula>
    </cfRule>
    <cfRule type="cellIs" dxfId="945" priority="509" stopIfTrue="1" operator="equal">
      <formula>"N/D"</formula>
    </cfRule>
  </conditionalFormatting>
  <conditionalFormatting sqref="D1349:D1383">
    <cfRule type="cellIs" dxfId="944" priority="503" stopIfTrue="1" operator="equal">
      <formula>"-"</formula>
    </cfRule>
  </conditionalFormatting>
  <conditionalFormatting sqref="D1387:D1421">
    <cfRule type="expression" dxfId="943" priority="497" stopIfTrue="1">
      <formula>ISBLANK(D1387)</formula>
    </cfRule>
    <cfRule type="cellIs" dxfId="942" priority="498" stopIfTrue="1" operator="equal">
      <formula>"Pasa"</formula>
    </cfRule>
    <cfRule type="cellIs" dxfId="941" priority="499" stopIfTrue="1" operator="equal">
      <formula>"Falla"</formula>
    </cfRule>
    <cfRule type="cellIs" dxfId="940" priority="500" stopIfTrue="1" operator="equal">
      <formula>"N/A"</formula>
    </cfRule>
    <cfRule type="cellIs" dxfId="939" priority="501" stopIfTrue="1" operator="equal">
      <formula>"N/T"</formula>
    </cfRule>
    <cfRule type="cellIs" dxfId="938" priority="502" stopIfTrue="1" operator="equal">
      <formula>"N/D"</formula>
    </cfRule>
  </conditionalFormatting>
  <conditionalFormatting sqref="D1387:D1421">
    <cfRule type="cellIs" dxfId="937" priority="496" stopIfTrue="1" operator="equal">
      <formula>"-"</formula>
    </cfRule>
  </conditionalFormatting>
  <conditionalFormatting sqref="D1425:D1459">
    <cfRule type="expression" dxfId="936" priority="490" stopIfTrue="1">
      <formula>ISBLANK(D1425)</formula>
    </cfRule>
    <cfRule type="cellIs" dxfId="935" priority="491" stopIfTrue="1" operator="equal">
      <formula>"Pasa"</formula>
    </cfRule>
    <cfRule type="cellIs" dxfId="934" priority="492" stopIfTrue="1" operator="equal">
      <formula>"Falla"</formula>
    </cfRule>
    <cfRule type="cellIs" dxfId="933" priority="493" stopIfTrue="1" operator="equal">
      <formula>"N/A"</formula>
    </cfRule>
    <cfRule type="cellIs" dxfId="932" priority="494" stopIfTrue="1" operator="equal">
      <formula>"N/T"</formula>
    </cfRule>
    <cfRule type="cellIs" dxfId="931" priority="495" stopIfTrue="1" operator="equal">
      <formula>"N/D"</formula>
    </cfRule>
  </conditionalFormatting>
  <conditionalFormatting sqref="D1425:D1459">
    <cfRule type="cellIs" dxfId="930" priority="489" stopIfTrue="1" operator="equal">
      <formula>"-"</formula>
    </cfRule>
  </conditionalFormatting>
  <conditionalFormatting sqref="D1463:D1497">
    <cfRule type="expression" dxfId="929" priority="483" stopIfTrue="1">
      <formula>ISBLANK(D1463)</formula>
    </cfRule>
    <cfRule type="cellIs" dxfId="928" priority="484" stopIfTrue="1" operator="equal">
      <formula>"Pasa"</formula>
    </cfRule>
    <cfRule type="cellIs" dxfId="927" priority="485" stopIfTrue="1" operator="equal">
      <formula>"Falla"</formula>
    </cfRule>
    <cfRule type="cellIs" dxfId="926" priority="486" stopIfTrue="1" operator="equal">
      <formula>"N/A"</formula>
    </cfRule>
    <cfRule type="cellIs" dxfId="925" priority="487" stopIfTrue="1" operator="equal">
      <formula>"N/T"</formula>
    </cfRule>
    <cfRule type="cellIs" dxfId="924" priority="488" stopIfTrue="1" operator="equal">
      <formula>"N/D"</formula>
    </cfRule>
  </conditionalFormatting>
  <conditionalFormatting sqref="D1463:D1497">
    <cfRule type="cellIs" dxfId="923" priority="482" stopIfTrue="1" operator="equal">
      <formula>"-"</formula>
    </cfRule>
  </conditionalFormatting>
  <conditionalFormatting sqref="D1501:D1535">
    <cfRule type="expression" dxfId="922" priority="476" stopIfTrue="1">
      <formula>ISBLANK(D1501)</formula>
    </cfRule>
    <cfRule type="cellIs" dxfId="921" priority="477" stopIfTrue="1" operator="equal">
      <formula>"Pasa"</formula>
    </cfRule>
    <cfRule type="cellIs" dxfId="920" priority="478" stopIfTrue="1" operator="equal">
      <formula>"Falla"</formula>
    </cfRule>
    <cfRule type="cellIs" dxfId="919" priority="479" stopIfTrue="1" operator="equal">
      <formula>"N/A"</formula>
    </cfRule>
    <cfRule type="cellIs" dxfId="918" priority="480" stopIfTrue="1" operator="equal">
      <formula>"N/T"</formula>
    </cfRule>
    <cfRule type="cellIs" dxfId="917" priority="481" stopIfTrue="1" operator="equal">
      <formula>"N/D"</formula>
    </cfRule>
  </conditionalFormatting>
  <conditionalFormatting sqref="D1501:D1535">
    <cfRule type="cellIs" dxfId="916" priority="475" stopIfTrue="1" operator="equal">
      <formula>"-"</formula>
    </cfRule>
  </conditionalFormatting>
  <conditionalFormatting sqref="D1539:D1573">
    <cfRule type="expression" dxfId="915" priority="469" stopIfTrue="1">
      <formula>ISBLANK(D1539)</formula>
    </cfRule>
    <cfRule type="cellIs" dxfId="914" priority="470" stopIfTrue="1" operator="equal">
      <formula>"Pasa"</formula>
    </cfRule>
    <cfRule type="cellIs" dxfId="913" priority="471" stopIfTrue="1" operator="equal">
      <formula>"Falla"</formula>
    </cfRule>
    <cfRule type="cellIs" dxfId="912" priority="472" stopIfTrue="1" operator="equal">
      <formula>"N/A"</formula>
    </cfRule>
    <cfRule type="cellIs" dxfId="911" priority="473" stopIfTrue="1" operator="equal">
      <formula>"N/T"</formula>
    </cfRule>
    <cfRule type="cellIs" dxfId="910" priority="474" stopIfTrue="1" operator="equal">
      <formula>"N/D"</formula>
    </cfRule>
  </conditionalFormatting>
  <conditionalFormatting sqref="D1539:D1573">
    <cfRule type="cellIs" dxfId="909" priority="468" stopIfTrue="1" operator="equal">
      <formula>"-"</formula>
    </cfRule>
  </conditionalFormatting>
  <conditionalFormatting sqref="D1594:D1611">
    <cfRule type="expression" dxfId="908" priority="462" stopIfTrue="1">
      <formula>ISBLANK(D1594)</formula>
    </cfRule>
    <cfRule type="cellIs" dxfId="907" priority="463" stopIfTrue="1" operator="equal">
      <formula>"Pasa"</formula>
    </cfRule>
    <cfRule type="cellIs" dxfId="906" priority="464" stopIfTrue="1" operator="equal">
      <formula>"Falla"</formula>
    </cfRule>
    <cfRule type="cellIs" dxfId="905" priority="465" stopIfTrue="1" operator="equal">
      <formula>"N/A"</formula>
    </cfRule>
    <cfRule type="cellIs" dxfId="904" priority="466" stopIfTrue="1" operator="equal">
      <formula>"N/T"</formula>
    </cfRule>
    <cfRule type="cellIs" dxfId="903" priority="467" stopIfTrue="1" operator="equal">
      <formula>"N/D"</formula>
    </cfRule>
  </conditionalFormatting>
  <conditionalFormatting sqref="D1594:D1611">
    <cfRule type="cellIs" dxfId="902" priority="461" stopIfTrue="1" operator="equal">
      <formula>"-"</formula>
    </cfRule>
  </conditionalFormatting>
  <conditionalFormatting sqref="D1632:D1649">
    <cfRule type="expression" dxfId="901" priority="455" stopIfTrue="1">
      <formula>ISBLANK(D1632)</formula>
    </cfRule>
    <cfRule type="cellIs" dxfId="900" priority="456" stopIfTrue="1" operator="equal">
      <formula>"Pasa"</formula>
    </cfRule>
    <cfRule type="cellIs" dxfId="899" priority="457" stopIfTrue="1" operator="equal">
      <formula>"Falla"</formula>
    </cfRule>
    <cfRule type="cellIs" dxfId="898" priority="458" stopIfTrue="1" operator="equal">
      <formula>"N/A"</formula>
    </cfRule>
    <cfRule type="cellIs" dxfId="897" priority="459" stopIfTrue="1" operator="equal">
      <formula>"N/T"</formula>
    </cfRule>
    <cfRule type="cellIs" dxfId="896" priority="460" stopIfTrue="1" operator="equal">
      <formula>"N/D"</formula>
    </cfRule>
  </conditionalFormatting>
  <conditionalFormatting sqref="D1632:D1649">
    <cfRule type="cellIs" dxfId="895" priority="454" stopIfTrue="1" operator="equal">
      <formula>"-"</formula>
    </cfRule>
  </conditionalFormatting>
  <conditionalFormatting sqref="D1653:D1687">
    <cfRule type="expression" dxfId="894" priority="448" stopIfTrue="1">
      <formula>ISBLANK(D1653)</formula>
    </cfRule>
    <cfRule type="cellIs" dxfId="893" priority="449" stopIfTrue="1" operator="equal">
      <formula>"Pasa"</formula>
    </cfRule>
    <cfRule type="cellIs" dxfId="892" priority="450" stopIfTrue="1" operator="equal">
      <formula>"Falla"</formula>
    </cfRule>
    <cfRule type="cellIs" dxfId="891" priority="451" stopIfTrue="1" operator="equal">
      <formula>"N/A"</formula>
    </cfRule>
    <cfRule type="cellIs" dxfId="890" priority="452" stopIfTrue="1" operator="equal">
      <formula>"N/T"</formula>
    </cfRule>
    <cfRule type="cellIs" dxfId="889" priority="453" stopIfTrue="1" operator="equal">
      <formula>"N/D"</formula>
    </cfRule>
  </conditionalFormatting>
  <conditionalFormatting sqref="D1653:D1687">
    <cfRule type="cellIs" dxfId="888" priority="447" stopIfTrue="1" operator="equal">
      <formula>"-"</formula>
    </cfRule>
  </conditionalFormatting>
  <conditionalFormatting sqref="D1691:D1725">
    <cfRule type="expression" dxfId="887" priority="441" stopIfTrue="1">
      <formula>ISBLANK(D1691)</formula>
    </cfRule>
    <cfRule type="cellIs" dxfId="886" priority="442" stopIfTrue="1" operator="equal">
      <formula>"Pasa"</formula>
    </cfRule>
    <cfRule type="cellIs" dxfId="885" priority="443" stopIfTrue="1" operator="equal">
      <formula>"Falla"</formula>
    </cfRule>
    <cfRule type="cellIs" dxfId="884" priority="444" stopIfTrue="1" operator="equal">
      <formula>"N/A"</formula>
    </cfRule>
    <cfRule type="cellIs" dxfId="883" priority="445" stopIfTrue="1" operator="equal">
      <formula>"N/T"</formula>
    </cfRule>
    <cfRule type="cellIs" dxfId="882" priority="446" stopIfTrue="1" operator="equal">
      <formula>"N/D"</formula>
    </cfRule>
  </conditionalFormatting>
  <conditionalFormatting sqref="D1691:D1725">
    <cfRule type="cellIs" dxfId="881" priority="440" stopIfTrue="1" operator="equal">
      <formula>"-"</formula>
    </cfRule>
  </conditionalFormatting>
  <conditionalFormatting sqref="D1746:D1763">
    <cfRule type="expression" dxfId="880" priority="434" stopIfTrue="1">
      <formula>ISBLANK(D1746)</formula>
    </cfRule>
    <cfRule type="cellIs" dxfId="879" priority="435" stopIfTrue="1" operator="equal">
      <formula>"Pasa"</formula>
    </cfRule>
    <cfRule type="cellIs" dxfId="878" priority="436" stopIfTrue="1" operator="equal">
      <formula>"Falla"</formula>
    </cfRule>
    <cfRule type="cellIs" dxfId="877" priority="437" stopIfTrue="1" operator="equal">
      <formula>"N/A"</formula>
    </cfRule>
    <cfRule type="cellIs" dxfId="876" priority="438" stopIfTrue="1" operator="equal">
      <formula>"N/T"</formula>
    </cfRule>
    <cfRule type="cellIs" dxfId="875" priority="439" stopIfTrue="1" operator="equal">
      <formula>"N/D"</formula>
    </cfRule>
  </conditionalFormatting>
  <conditionalFormatting sqref="D1746:D1763">
    <cfRule type="cellIs" dxfId="874" priority="433" stopIfTrue="1" operator="equal">
      <formula>"-"</formula>
    </cfRule>
  </conditionalFormatting>
  <conditionalFormatting sqref="D1767:D1801">
    <cfRule type="expression" dxfId="873" priority="427" stopIfTrue="1">
      <formula>ISBLANK(D1767)</formula>
    </cfRule>
    <cfRule type="cellIs" dxfId="872" priority="428" stopIfTrue="1" operator="equal">
      <formula>"Pasa"</formula>
    </cfRule>
    <cfRule type="cellIs" dxfId="871" priority="429" stopIfTrue="1" operator="equal">
      <formula>"Falla"</formula>
    </cfRule>
    <cfRule type="cellIs" dxfId="870" priority="430" stopIfTrue="1" operator="equal">
      <formula>"N/A"</formula>
    </cfRule>
    <cfRule type="cellIs" dxfId="869" priority="431" stopIfTrue="1" operator="equal">
      <formula>"N/T"</formula>
    </cfRule>
    <cfRule type="cellIs" dxfId="868" priority="432" stopIfTrue="1" operator="equal">
      <formula>"N/D"</formula>
    </cfRule>
  </conditionalFormatting>
  <conditionalFormatting sqref="D1767:D1801">
    <cfRule type="cellIs" dxfId="867" priority="426" stopIfTrue="1" operator="equal">
      <formula>"-"</formula>
    </cfRule>
  </conditionalFormatting>
  <conditionalFormatting sqref="D1805:D1839">
    <cfRule type="expression" dxfId="866" priority="420" stopIfTrue="1">
      <formula>ISBLANK(D1805)</formula>
    </cfRule>
    <cfRule type="cellIs" dxfId="865" priority="421" stopIfTrue="1" operator="equal">
      <formula>"Pasa"</formula>
    </cfRule>
    <cfRule type="cellIs" dxfId="864" priority="422" stopIfTrue="1" operator="equal">
      <formula>"Falla"</formula>
    </cfRule>
    <cfRule type="cellIs" dxfId="863" priority="423" stopIfTrue="1" operator="equal">
      <formula>"N/A"</formula>
    </cfRule>
    <cfRule type="cellIs" dxfId="862" priority="424" stopIfTrue="1" operator="equal">
      <formula>"N/T"</formula>
    </cfRule>
    <cfRule type="cellIs" dxfId="861" priority="425" stopIfTrue="1" operator="equal">
      <formula>"N/D"</formula>
    </cfRule>
  </conditionalFormatting>
  <conditionalFormatting sqref="D1805:D1839">
    <cfRule type="cellIs" dxfId="860" priority="419" stopIfTrue="1" operator="equal">
      <formula>"-"</formula>
    </cfRule>
  </conditionalFormatting>
  <conditionalFormatting sqref="D1843:D1877">
    <cfRule type="expression" dxfId="859" priority="413" stopIfTrue="1">
      <formula>ISBLANK(D1843)</formula>
    </cfRule>
    <cfRule type="cellIs" dxfId="858" priority="414" stopIfTrue="1" operator="equal">
      <formula>"Pasa"</formula>
    </cfRule>
    <cfRule type="cellIs" dxfId="857" priority="415" stopIfTrue="1" operator="equal">
      <formula>"Falla"</formula>
    </cfRule>
    <cfRule type="cellIs" dxfId="856" priority="416" stopIfTrue="1" operator="equal">
      <formula>"N/A"</formula>
    </cfRule>
    <cfRule type="cellIs" dxfId="855" priority="417" stopIfTrue="1" operator="equal">
      <formula>"N/T"</formula>
    </cfRule>
    <cfRule type="cellIs" dxfId="854" priority="418" stopIfTrue="1" operator="equal">
      <formula>"N/D"</formula>
    </cfRule>
  </conditionalFormatting>
  <conditionalFormatting sqref="D1843:D1877">
    <cfRule type="cellIs" dxfId="853" priority="412" stopIfTrue="1" operator="equal">
      <formula>"-"</formula>
    </cfRule>
  </conditionalFormatting>
  <conditionalFormatting sqref="K23">
    <cfRule type="expression" dxfId="852" priority="406" stopIfTrue="1">
      <formula>ISBLANK(K23)</formula>
    </cfRule>
    <cfRule type="cellIs" dxfId="851" priority="407" stopIfTrue="1" operator="equal">
      <formula>"Pasa"</formula>
    </cfRule>
    <cfRule type="cellIs" dxfId="850" priority="408" stopIfTrue="1" operator="equal">
      <formula>"Falla"</formula>
    </cfRule>
    <cfRule type="cellIs" dxfId="849" priority="409" stopIfTrue="1" operator="equal">
      <formula>"N/A"</formula>
    </cfRule>
    <cfRule type="cellIs" dxfId="848" priority="410" stopIfTrue="1" operator="equal">
      <formula>"N/T"</formula>
    </cfRule>
    <cfRule type="cellIs" dxfId="847" priority="411" stopIfTrue="1" operator="equal">
      <formula>"N/D"</formula>
    </cfRule>
  </conditionalFormatting>
  <conditionalFormatting sqref="K24">
    <cfRule type="expression" dxfId="846" priority="400" stopIfTrue="1">
      <formula>ISBLANK(K24)</formula>
    </cfRule>
    <cfRule type="cellIs" dxfId="845" priority="401" stopIfTrue="1" operator="equal">
      <formula>"Pasa"</formula>
    </cfRule>
    <cfRule type="cellIs" dxfId="844" priority="402" stopIfTrue="1" operator="equal">
      <formula>"Falla"</formula>
    </cfRule>
    <cfRule type="cellIs" dxfId="843" priority="403" stopIfTrue="1" operator="equal">
      <formula>"N/A"</formula>
    </cfRule>
    <cfRule type="cellIs" dxfId="842" priority="404" stopIfTrue="1" operator="equal">
      <formula>"N/T"</formula>
    </cfRule>
    <cfRule type="cellIs" dxfId="841" priority="405" stopIfTrue="1" operator="equal">
      <formula>"N/D"</formula>
    </cfRule>
  </conditionalFormatting>
  <conditionalFormatting sqref="E1881:E1915">
    <cfRule type="cellIs" dxfId="840" priority="393" stopIfTrue="1" operator="equal">
      <formula>"ERR"</formula>
    </cfRule>
  </conditionalFormatting>
  <conditionalFormatting sqref="D1881:D1915">
    <cfRule type="expression" dxfId="839" priority="387" stopIfTrue="1">
      <formula>ISBLANK(D1881)</formula>
    </cfRule>
    <cfRule type="cellIs" dxfId="838" priority="388" stopIfTrue="1" operator="equal">
      <formula>"Pasa"</formula>
    </cfRule>
    <cfRule type="cellIs" dxfId="837" priority="389" stopIfTrue="1" operator="equal">
      <formula>"Falla"</formula>
    </cfRule>
    <cfRule type="cellIs" dxfId="836" priority="390" stopIfTrue="1" operator="equal">
      <formula>"N/A"</formula>
    </cfRule>
    <cfRule type="cellIs" dxfId="835" priority="391" stopIfTrue="1" operator="equal">
      <formula>"N/T"</formula>
    </cfRule>
    <cfRule type="cellIs" dxfId="834" priority="392" stopIfTrue="1" operator="equal">
      <formula>"N/D"</formula>
    </cfRule>
  </conditionalFormatting>
  <conditionalFormatting sqref="D1881:D1915">
    <cfRule type="cellIs" dxfId="833" priority="386" stopIfTrue="1" operator="equal">
      <formula>"-"</formula>
    </cfRule>
  </conditionalFormatting>
  <conditionalFormatting sqref="D57:D73">
    <cfRule type="expression" dxfId="832" priority="380" stopIfTrue="1">
      <formula>ISBLANK(D57)</formula>
    </cfRule>
    <cfRule type="cellIs" dxfId="831" priority="381" stopIfTrue="1" operator="equal">
      <formula>"Pasa"</formula>
    </cfRule>
    <cfRule type="cellIs" dxfId="830" priority="382" stopIfTrue="1" operator="equal">
      <formula>"Falla"</formula>
    </cfRule>
    <cfRule type="cellIs" dxfId="829" priority="383" stopIfTrue="1" operator="equal">
      <formula>"N/A"</formula>
    </cfRule>
    <cfRule type="cellIs" dxfId="828" priority="384" stopIfTrue="1" operator="equal">
      <formula>"N/T"</formula>
    </cfRule>
    <cfRule type="cellIs" dxfId="827" priority="385" stopIfTrue="1" operator="equal">
      <formula>"N/D"</formula>
    </cfRule>
  </conditionalFormatting>
  <conditionalFormatting sqref="D57:D73">
    <cfRule type="cellIs" dxfId="826" priority="379" stopIfTrue="1" operator="equal">
      <formula>"-"</formula>
    </cfRule>
  </conditionalFormatting>
  <conditionalFormatting sqref="D95:D111">
    <cfRule type="expression" dxfId="825" priority="373" stopIfTrue="1">
      <formula>ISBLANK(D95)</formula>
    </cfRule>
    <cfRule type="cellIs" dxfId="824" priority="374" stopIfTrue="1" operator="equal">
      <formula>"Pasa"</formula>
    </cfRule>
    <cfRule type="cellIs" dxfId="823" priority="375" stopIfTrue="1" operator="equal">
      <formula>"Falla"</formula>
    </cfRule>
    <cfRule type="cellIs" dxfId="822" priority="376" stopIfTrue="1" operator="equal">
      <formula>"N/A"</formula>
    </cfRule>
    <cfRule type="cellIs" dxfId="821" priority="377" stopIfTrue="1" operator="equal">
      <formula>"N/T"</formula>
    </cfRule>
    <cfRule type="cellIs" dxfId="820" priority="378" stopIfTrue="1" operator="equal">
      <formula>"N/D"</formula>
    </cfRule>
  </conditionalFormatting>
  <conditionalFormatting sqref="D95:D111">
    <cfRule type="cellIs" dxfId="819" priority="372" stopIfTrue="1" operator="equal">
      <formula>"-"</formula>
    </cfRule>
  </conditionalFormatting>
  <conditionalFormatting sqref="D133:D149">
    <cfRule type="expression" dxfId="818" priority="366" stopIfTrue="1">
      <formula>ISBLANK(D133)</formula>
    </cfRule>
    <cfRule type="cellIs" dxfId="817" priority="367" stopIfTrue="1" operator="equal">
      <formula>"Pasa"</formula>
    </cfRule>
    <cfRule type="cellIs" dxfId="816" priority="368" stopIfTrue="1" operator="equal">
      <formula>"Falla"</formula>
    </cfRule>
    <cfRule type="cellIs" dxfId="815" priority="369" stopIfTrue="1" operator="equal">
      <formula>"N/A"</formula>
    </cfRule>
    <cfRule type="cellIs" dxfId="814" priority="370" stopIfTrue="1" operator="equal">
      <formula>"N/T"</formula>
    </cfRule>
    <cfRule type="cellIs" dxfId="813" priority="371" stopIfTrue="1" operator="equal">
      <formula>"N/D"</formula>
    </cfRule>
  </conditionalFormatting>
  <conditionalFormatting sqref="D133:D149">
    <cfRule type="cellIs" dxfId="812" priority="365" stopIfTrue="1" operator="equal">
      <formula>"-"</formula>
    </cfRule>
  </conditionalFormatting>
  <conditionalFormatting sqref="D171:D187">
    <cfRule type="expression" dxfId="811" priority="359" stopIfTrue="1">
      <formula>ISBLANK(D171)</formula>
    </cfRule>
    <cfRule type="cellIs" dxfId="810" priority="360" stopIfTrue="1" operator="equal">
      <formula>"Pasa"</formula>
    </cfRule>
    <cfRule type="cellIs" dxfId="809" priority="361" stopIfTrue="1" operator="equal">
      <formula>"Falla"</formula>
    </cfRule>
    <cfRule type="cellIs" dxfId="808" priority="362" stopIfTrue="1" operator="equal">
      <formula>"N/A"</formula>
    </cfRule>
    <cfRule type="cellIs" dxfId="807" priority="363" stopIfTrue="1" operator="equal">
      <formula>"N/T"</formula>
    </cfRule>
    <cfRule type="cellIs" dxfId="806" priority="364" stopIfTrue="1" operator="equal">
      <formula>"N/D"</formula>
    </cfRule>
  </conditionalFormatting>
  <conditionalFormatting sqref="D171:D187">
    <cfRule type="cellIs" dxfId="805" priority="358" stopIfTrue="1" operator="equal">
      <formula>"-"</formula>
    </cfRule>
  </conditionalFormatting>
  <conditionalFormatting sqref="D35">
    <cfRule type="expression" dxfId="804" priority="338" stopIfTrue="1">
      <formula>ISBLANK(D35)</formula>
    </cfRule>
    <cfRule type="cellIs" dxfId="803" priority="339" stopIfTrue="1" operator="equal">
      <formula>"Pasa"</formula>
    </cfRule>
    <cfRule type="cellIs" dxfId="802" priority="340" stopIfTrue="1" operator="equal">
      <formula>"Falla"</formula>
    </cfRule>
    <cfRule type="cellIs" dxfId="801" priority="341" stopIfTrue="1" operator="equal">
      <formula>"N/A"</formula>
    </cfRule>
    <cfRule type="cellIs" dxfId="800" priority="342" stopIfTrue="1" operator="equal">
      <formula>"N/T"</formula>
    </cfRule>
    <cfRule type="cellIs" dxfId="799" priority="343" stopIfTrue="1" operator="equal">
      <formula>"N/D"</formula>
    </cfRule>
  </conditionalFormatting>
  <conditionalFormatting sqref="D35">
    <cfRule type="cellIs" dxfId="798" priority="337" stopIfTrue="1" operator="equal">
      <formula>"-"</formula>
    </cfRule>
  </conditionalFormatting>
  <conditionalFormatting sqref="D665:D681">
    <cfRule type="expression" dxfId="797" priority="331" stopIfTrue="1">
      <formula>ISBLANK(D665)</formula>
    </cfRule>
    <cfRule type="cellIs" dxfId="796" priority="332" stopIfTrue="1" operator="equal">
      <formula>"Pasa"</formula>
    </cfRule>
    <cfRule type="cellIs" dxfId="795" priority="333" stopIfTrue="1" operator="equal">
      <formula>"Falla"</formula>
    </cfRule>
    <cfRule type="cellIs" dxfId="794" priority="334" stopIfTrue="1" operator="equal">
      <formula>"N/A"</formula>
    </cfRule>
    <cfRule type="cellIs" dxfId="793" priority="335" stopIfTrue="1" operator="equal">
      <formula>"N/T"</formula>
    </cfRule>
    <cfRule type="cellIs" dxfId="792" priority="336" stopIfTrue="1" operator="equal">
      <formula>"N/D"</formula>
    </cfRule>
  </conditionalFormatting>
  <conditionalFormatting sqref="D665:D681">
    <cfRule type="cellIs" dxfId="791" priority="330" stopIfTrue="1" operator="equal">
      <formula>"-"</formula>
    </cfRule>
  </conditionalFormatting>
  <conditionalFormatting sqref="D703:D719">
    <cfRule type="expression" dxfId="790" priority="324" stopIfTrue="1">
      <formula>ISBLANK(D703)</formula>
    </cfRule>
    <cfRule type="cellIs" dxfId="789" priority="325" stopIfTrue="1" operator="equal">
      <formula>"Pasa"</formula>
    </cfRule>
    <cfRule type="cellIs" dxfId="788" priority="326" stopIfTrue="1" operator="equal">
      <formula>"Falla"</formula>
    </cfRule>
    <cfRule type="cellIs" dxfId="787" priority="327" stopIfTrue="1" operator="equal">
      <formula>"N/A"</formula>
    </cfRule>
    <cfRule type="cellIs" dxfId="786" priority="328" stopIfTrue="1" operator="equal">
      <formula>"N/T"</formula>
    </cfRule>
    <cfRule type="cellIs" dxfId="785" priority="329" stopIfTrue="1" operator="equal">
      <formula>"N/D"</formula>
    </cfRule>
  </conditionalFormatting>
  <conditionalFormatting sqref="D703:D719">
    <cfRule type="cellIs" dxfId="784" priority="323" stopIfTrue="1" operator="equal">
      <formula>"-"</formula>
    </cfRule>
  </conditionalFormatting>
  <conditionalFormatting sqref="D855:D871">
    <cfRule type="expression" dxfId="783" priority="317" stopIfTrue="1">
      <formula>ISBLANK(D855)</formula>
    </cfRule>
    <cfRule type="cellIs" dxfId="782" priority="318" stopIfTrue="1" operator="equal">
      <formula>"Pasa"</formula>
    </cfRule>
    <cfRule type="cellIs" dxfId="781" priority="319" stopIfTrue="1" operator="equal">
      <formula>"Falla"</formula>
    </cfRule>
    <cfRule type="cellIs" dxfId="780" priority="320" stopIfTrue="1" operator="equal">
      <formula>"N/A"</formula>
    </cfRule>
    <cfRule type="cellIs" dxfId="779" priority="321" stopIfTrue="1" operator="equal">
      <formula>"N/T"</formula>
    </cfRule>
    <cfRule type="cellIs" dxfId="778" priority="322" stopIfTrue="1" operator="equal">
      <formula>"N/D"</formula>
    </cfRule>
  </conditionalFormatting>
  <conditionalFormatting sqref="D855:D871">
    <cfRule type="cellIs" dxfId="777" priority="316" stopIfTrue="1" operator="equal">
      <formula>"-"</formula>
    </cfRule>
  </conditionalFormatting>
  <conditionalFormatting sqref="D931:D947">
    <cfRule type="expression" dxfId="776" priority="310" stopIfTrue="1">
      <formula>ISBLANK(D931)</formula>
    </cfRule>
    <cfRule type="cellIs" dxfId="775" priority="311" stopIfTrue="1" operator="equal">
      <formula>"Pasa"</formula>
    </cfRule>
    <cfRule type="cellIs" dxfId="774" priority="312" stopIfTrue="1" operator="equal">
      <formula>"Falla"</formula>
    </cfRule>
    <cfRule type="cellIs" dxfId="773" priority="313" stopIfTrue="1" operator="equal">
      <formula>"N/A"</formula>
    </cfRule>
    <cfRule type="cellIs" dxfId="772" priority="314" stopIfTrue="1" operator="equal">
      <formula>"N/T"</formula>
    </cfRule>
    <cfRule type="cellIs" dxfId="771" priority="315" stopIfTrue="1" operator="equal">
      <formula>"N/D"</formula>
    </cfRule>
  </conditionalFormatting>
  <conditionalFormatting sqref="D931:D947">
    <cfRule type="cellIs" dxfId="770" priority="309" stopIfTrue="1" operator="equal">
      <formula>"-"</formula>
    </cfRule>
  </conditionalFormatting>
  <conditionalFormatting sqref="D969:D985">
    <cfRule type="expression" dxfId="769" priority="303" stopIfTrue="1">
      <formula>ISBLANK(D969)</formula>
    </cfRule>
    <cfRule type="cellIs" dxfId="768" priority="304" stopIfTrue="1" operator="equal">
      <formula>"Pasa"</formula>
    </cfRule>
    <cfRule type="cellIs" dxfId="767" priority="305" stopIfTrue="1" operator="equal">
      <formula>"Falla"</formula>
    </cfRule>
    <cfRule type="cellIs" dxfId="766" priority="306" stopIfTrue="1" operator="equal">
      <formula>"N/A"</formula>
    </cfRule>
    <cfRule type="cellIs" dxfId="765" priority="307" stopIfTrue="1" operator="equal">
      <formula>"N/T"</formula>
    </cfRule>
    <cfRule type="cellIs" dxfId="764" priority="308" stopIfTrue="1" operator="equal">
      <formula>"N/D"</formula>
    </cfRule>
  </conditionalFormatting>
  <conditionalFormatting sqref="D969:D985">
    <cfRule type="cellIs" dxfId="763" priority="302" stopIfTrue="1" operator="equal">
      <formula>"-"</formula>
    </cfRule>
  </conditionalFormatting>
  <conditionalFormatting sqref="D1121:D1137">
    <cfRule type="expression" dxfId="762" priority="296" stopIfTrue="1">
      <formula>ISBLANK(D1121)</formula>
    </cfRule>
    <cfRule type="cellIs" dxfId="761" priority="297" stopIfTrue="1" operator="equal">
      <formula>"Pasa"</formula>
    </cfRule>
    <cfRule type="cellIs" dxfId="760" priority="298" stopIfTrue="1" operator="equal">
      <formula>"Falla"</formula>
    </cfRule>
    <cfRule type="cellIs" dxfId="759" priority="299" stopIfTrue="1" operator="equal">
      <formula>"N/A"</formula>
    </cfRule>
    <cfRule type="cellIs" dxfId="758" priority="300" stopIfTrue="1" operator="equal">
      <formula>"N/T"</formula>
    </cfRule>
    <cfRule type="cellIs" dxfId="757" priority="301" stopIfTrue="1" operator="equal">
      <formula>"N/D"</formula>
    </cfRule>
  </conditionalFormatting>
  <conditionalFormatting sqref="D1121:D1137">
    <cfRule type="cellIs" dxfId="756" priority="295" stopIfTrue="1" operator="equal">
      <formula>"-"</formula>
    </cfRule>
  </conditionalFormatting>
  <conditionalFormatting sqref="D1273:D1289">
    <cfRule type="expression" dxfId="755" priority="289" stopIfTrue="1">
      <formula>ISBLANK(D1273)</formula>
    </cfRule>
    <cfRule type="cellIs" dxfId="754" priority="290" stopIfTrue="1" operator="equal">
      <formula>"Pasa"</formula>
    </cfRule>
    <cfRule type="cellIs" dxfId="753" priority="291" stopIfTrue="1" operator="equal">
      <formula>"Falla"</formula>
    </cfRule>
    <cfRule type="cellIs" dxfId="752" priority="292" stopIfTrue="1" operator="equal">
      <formula>"N/A"</formula>
    </cfRule>
    <cfRule type="cellIs" dxfId="751" priority="293" stopIfTrue="1" operator="equal">
      <formula>"N/T"</formula>
    </cfRule>
    <cfRule type="cellIs" dxfId="750" priority="294" stopIfTrue="1" operator="equal">
      <formula>"N/D"</formula>
    </cfRule>
  </conditionalFormatting>
  <conditionalFormatting sqref="D1273:D1289">
    <cfRule type="cellIs" dxfId="749" priority="288" stopIfTrue="1" operator="equal">
      <formula>"-"</formula>
    </cfRule>
  </conditionalFormatting>
  <conditionalFormatting sqref="D1577:D1593">
    <cfRule type="expression" dxfId="748" priority="282" stopIfTrue="1">
      <formula>ISBLANK(D1577)</formula>
    </cfRule>
    <cfRule type="cellIs" dxfId="747" priority="283" stopIfTrue="1" operator="equal">
      <formula>"Pasa"</formula>
    </cfRule>
    <cfRule type="cellIs" dxfId="746" priority="284" stopIfTrue="1" operator="equal">
      <formula>"Falla"</formula>
    </cfRule>
    <cfRule type="cellIs" dxfId="745" priority="285" stopIfTrue="1" operator="equal">
      <formula>"N/A"</formula>
    </cfRule>
    <cfRule type="cellIs" dxfId="744" priority="286" stopIfTrue="1" operator="equal">
      <formula>"N/T"</formula>
    </cfRule>
    <cfRule type="cellIs" dxfId="743" priority="287" stopIfTrue="1" operator="equal">
      <formula>"N/D"</formula>
    </cfRule>
  </conditionalFormatting>
  <conditionalFormatting sqref="D1577:D1593">
    <cfRule type="cellIs" dxfId="742" priority="281" stopIfTrue="1" operator="equal">
      <formula>"-"</formula>
    </cfRule>
  </conditionalFormatting>
  <conditionalFormatting sqref="D1615:D1631">
    <cfRule type="expression" dxfId="741" priority="275" stopIfTrue="1">
      <formula>ISBLANK(D1615)</formula>
    </cfRule>
    <cfRule type="cellIs" dxfId="740" priority="276" stopIfTrue="1" operator="equal">
      <formula>"Pasa"</formula>
    </cfRule>
    <cfRule type="cellIs" dxfId="739" priority="277" stopIfTrue="1" operator="equal">
      <formula>"Falla"</formula>
    </cfRule>
    <cfRule type="cellIs" dxfId="738" priority="278" stopIfTrue="1" operator="equal">
      <formula>"N/A"</formula>
    </cfRule>
    <cfRule type="cellIs" dxfId="737" priority="279" stopIfTrue="1" operator="equal">
      <formula>"N/T"</formula>
    </cfRule>
    <cfRule type="cellIs" dxfId="736" priority="280" stopIfTrue="1" operator="equal">
      <formula>"N/D"</formula>
    </cfRule>
  </conditionalFormatting>
  <conditionalFormatting sqref="D1615:D1631">
    <cfRule type="cellIs" dxfId="735" priority="274" stopIfTrue="1" operator="equal">
      <formula>"-"</formula>
    </cfRule>
  </conditionalFormatting>
  <conditionalFormatting sqref="D1729:D1745">
    <cfRule type="expression" dxfId="734" priority="268" stopIfTrue="1">
      <formula>ISBLANK(D1729)</formula>
    </cfRule>
    <cfRule type="cellIs" dxfId="733" priority="269" stopIfTrue="1" operator="equal">
      <formula>"Pasa"</formula>
    </cfRule>
    <cfRule type="cellIs" dxfId="732" priority="270" stopIfTrue="1" operator="equal">
      <formula>"Falla"</formula>
    </cfRule>
    <cfRule type="cellIs" dxfId="731" priority="271" stopIfTrue="1" operator="equal">
      <formula>"N/A"</formula>
    </cfRule>
    <cfRule type="cellIs" dxfId="730" priority="272" stopIfTrue="1" operator="equal">
      <formula>"N/T"</formula>
    </cfRule>
    <cfRule type="cellIs" dxfId="729" priority="273" stopIfTrue="1" operator="equal">
      <formula>"N/D"</formula>
    </cfRule>
  </conditionalFormatting>
  <conditionalFormatting sqref="D1729:D1745">
    <cfRule type="cellIs" dxfId="728" priority="267" stopIfTrue="1" operator="equal">
      <formula>"-"</formula>
    </cfRule>
  </conditionalFormatting>
  <conditionalFormatting sqref="D209:D210">
    <cfRule type="expression" dxfId="727" priority="261" stopIfTrue="1">
      <formula>ISBLANK(D209)</formula>
    </cfRule>
    <cfRule type="cellIs" dxfId="726" priority="262" stopIfTrue="1" operator="equal">
      <formula>"Pasa"</formula>
    </cfRule>
    <cfRule type="cellIs" dxfId="725" priority="263" stopIfTrue="1" operator="equal">
      <formula>"Falla"</formula>
    </cfRule>
    <cfRule type="cellIs" dxfId="724" priority="264" stopIfTrue="1" operator="equal">
      <formula>"N/A"</formula>
    </cfRule>
    <cfRule type="cellIs" dxfId="723" priority="265" stopIfTrue="1" operator="equal">
      <formula>"N/T"</formula>
    </cfRule>
    <cfRule type="cellIs" dxfId="722" priority="266" stopIfTrue="1" operator="equal">
      <formula>"N/D"</formula>
    </cfRule>
  </conditionalFormatting>
  <conditionalFormatting sqref="D209:D210">
    <cfRule type="cellIs" dxfId="721" priority="260" stopIfTrue="1" operator="equal">
      <formula>"-"</formula>
    </cfRule>
  </conditionalFormatting>
  <conditionalFormatting sqref="D211">
    <cfRule type="expression" dxfId="720" priority="86" stopIfTrue="1">
      <formula>ISBLANK(D211)</formula>
    </cfRule>
    <cfRule type="cellIs" dxfId="719" priority="87" stopIfTrue="1" operator="equal">
      <formula>"Pasa"</formula>
    </cfRule>
    <cfRule type="cellIs" dxfId="718" priority="88" stopIfTrue="1" operator="equal">
      <formula>"Falla"</formula>
    </cfRule>
    <cfRule type="cellIs" dxfId="717" priority="89" stopIfTrue="1" operator="equal">
      <formula>"N/A"</formula>
    </cfRule>
    <cfRule type="cellIs" dxfId="716" priority="90" stopIfTrue="1" operator="equal">
      <formula>"N/T"</formula>
    </cfRule>
    <cfRule type="cellIs" dxfId="715" priority="91" stopIfTrue="1" operator="equal">
      <formula>"N/D"</formula>
    </cfRule>
  </conditionalFormatting>
  <conditionalFormatting sqref="D211">
    <cfRule type="cellIs" dxfId="714" priority="85" stopIfTrue="1" operator="equal">
      <formula>"-"</formula>
    </cfRule>
  </conditionalFormatting>
  <conditionalFormatting sqref="D212">
    <cfRule type="expression" dxfId="713" priority="79" stopIfTrue="1">
      <formula>ISBLANK(D212)</formula>
    </cfRule>
    <cfRule type="cellIs" dxfId="712" priority="80" stopIfTrue="1" operator="equal">
      <formula>"Pasa"</formula>
    </cfRule>
    <cfRule type="cellIs" dxfId="711" priority="81" stopIfTrue="1" operator="equal">
      <formula>"Falla"</formula>
    </cfRule>
    <cfRule type="cellIs" dxfId="710" priority="82" stopIfTrue="1" operator="equal">
      <formula>"N/A"</formula>
    </cfRule>
    <cfRule type="cellIs" dxfId="709" priority="83" stopIfTrue="1" operator="equal">
      <formula>"N/T"</formula>
    </cfRule>
    <cfRule type="cellIs" dxfId="708" priority="84" stopIfTrue="1" operator="equal">
      <formula>"N/D"</formula>
    </cfRule>
  </conditionalFormatting>
  <conditionalFormatting sqref="D212">
    <cfRule type="cellIs" dxfId="707" priority="78" stopIfTrue="1" operator="equal">
      <formula>"-"</formula>
    </cfRule>
  </conditionalFormatting>
  <conditionalFormatting sqref="D213">
    <cfRule type="expression" dxfId="706" priority="72" stopIfTrue="1">
      <formula>ISBLANK(D213)</formula>
    </cfRule>
    <cfRule type="cellIs" dxfId="705" priority="73" stopIfTrue="1" operator="equal">
      <formula>"Pasa"</formula>
    </cfRule>
    <cfRule type="cellIs" dxfId="704" priority="74" stopIfTrue="1" operator="equal">
      <formula>"Falla"</formula>
    </cfRule>
    <cfRule type="cellIs" dxfId="703" priority="75" stopIfTrue="1" operator="equal">
      <formula>"N/A"</formula>
    </cfRule>
    <cfRule type="cellIs" dxfId="702" priority="76" stopIfTrue="1" operator="equal">
      <formula>"N/T"</formula>
    </cfRule>
    <cfRule type="cellIs" dxfId="701" priority="77" stopIfTrue="1" operator="equal">
      <formula>"N/D"</formula>
    </cfRule>
  </conditionalFormatting>
  <conditionalFormatting sqref="D213">
    <cfRule type="cellIs" dxfId="700" priority="71" stopIfTrue="1" operator="equal">
      <formula>"-"</formula>
    </cfRule>
  </conditionalFormatting>
  <conditionalFormatting sqref="D214">
    <cfRule type="expression" dxfId="699" priority="65" stopIfTrue="1">
      <formula>ISBLANK(D214)</formula>
    </cfRule>
    <cfRule type="cellIs" dxfId="698" priority="66" stopIfTrue="1" operator="equal">
      <formula>"Pasa"</formula>
    </cfRule>
    <cfRule type="cellIs" dxfId="697" priority="67" stopIfTrue="1" operator="equal">
      <formula>"Falla"</formula>
    </cfRule>
    <cfRule type="cellIs" dxfId="696" priority="68" stopIfTrue="1" operator="equal">
      <formula>"N/A"</formula>
    </cfRule>
    <cfRule type="cellIs" dxfId="695" priority="69" stopIfTrue="1" operator="equal">
      <formula>"N/T"</formula>
    </cfRule>
    <cfRule type="cellIs" dxfId="694" priority="70" stopIfTrue="1" operator="equal">
      <formula>"N/D"</formula>
    </cfRule>
  </conditionalFormatting>
  <conditionalFormatting sqref="D214">
    <cfRule type="cellIs" dxfId="693" priority="64" stopIfTrue="1" operator="equal">
      <formula>"-"</formula>
    </cfRule>
  </conditionalFormatting>
  <conditionalFormatting sqref="D215">
    <cfRule type="expression" dxfId="692" priority="58" stopIfTrue="1">
      <formula>ISBLANK(D215)</formula>
    </cfRule>
    <cfRule type="cellIs" dxfId="691" priority="59" stopIfTrue="1" operator="equal">
      <formula>"Pasa"</formula>
    </cfRule>
    <cfRule type="cellIs" dxfId="690" priority="60" stopIfTrue="1" operator="equal">
      <formula>"Falla"</formula>
    </cfRule>
    <cfRule type="cellIs" dxfId="689" priority="61" stopIfTrue="1" operator="equal">
      <formula>"N/A"</formula>
    </cfRule>
    <cfRule type="cellIs" dxfId="688" priority="62" stopIfTrue="1" operator="equal">
      <formula>"N/T"</formula>
    </cfRule>
    <cfRule type="cellIs" dxfId="687" priority="63" stopIfTrue="1" operator="equal">
      <formula>"N/D"</formula>
    </cfRule>
  </conditionalFormatting>
  <conditionalFormatting sqref="D215">
    <cfRule type="cellIs" dxfId="686" priority="57" stopIfTrue="1" operator="equal">
      <formula>"-"</formula>
    </cfRule>
  </conditionalFormatting>
  <conditionalFormatting sqref="D216">
    <cfRule type="expression" dxfId="685" priority="51" stopIfTrue="1">
      <formula>ISBLANK(D216)</formula>
    </cfRule>
    <cfRule type="cellIs" dxfId="684" priority="52" stopIfTrue="1" operator="equal">
      <formula>"Pasa"</formula>
    </cfRule>
    <cfRule type="cellIs" dxfId="683" priority="53" stopIfTrue="1" operator="equal">
      <formula>"Falla"</formula>
    </cfRule>
    <cfRule type="cellIs" dxfId="682" priority="54" stopIfTrue="1" operator="equal">
      <formula>"N/A"</formula>
    </cfRule>
    <cfRule type="cellIs" dxfId="681" priority="55" stopIfTrue="1" operator="equal">
      <formula>"N/T"</formula>
    </cfRule>
    <cfRule type="cellIs" dxfId="680" priority="56" stopIfTrue="1" operator="equal">
      <formula>"N/D"</formula>
    </cfRule>
  </conditionalFormatting>
  <conditionalFormatting sqref="D216">
    <cfRule type="cellIs" dxfId="679" priority="50" stopIfTrue="1" operator="equal">
      <formula>"-"</formula>
    </cfRule>
  </conditionalFormatting>
  <conditionalFormatting sqref="D217">
    <cfRule type="expression" dxfId="678" priority="44" stopIfTrue="1">
      <formula>ISBLANK(D217)</formula>
    </cfRule>
    <cfRule type="cellIs" dxfId="677" priority="45" stopIfTrue="1" operator="equal">
      <formula>"Pasa"</formula>
    </cfRule>
    <cfRule type="cellIs" dxfId="676" priority="46" stopIfTrue="1" operator="equal">
      <formula>"Falla"</formula>
    </cfRule>
    <cfRule type="cellIs" dxfId="675" priority="47" stopIfTrue="1" operator="equal">
      <formula>"N/A"</formula>
    </cfRule>
    <cfRule type="cellIs" dxfId="674" priority="48" stopIfTrue="1" operator="equal">
      <formula>"N/T"</formula>
    </cfRule>
    <cfRule type="cellIs" dxfId="673" priority="49" stopIfTrue="1" operator="equal">
      <formula>"N/D"</formula>
    </cfRule>
  </conditionalFormatting>
  <conditionalFormatting sqref="D217">
    <cfRule type="cellIs" dxfId="672" priority="43" stopIfTrue="1" operator="equal">
      <formula>"-"</formula>
    </cfRule>
  </conditionalFormatting>
  <conditionalFormatting sqref="D218">
    <cfRule type="expression" dxfId="671" priority="37" stopIfTrue="1">
      <formula>ISBLANK(D218)</formula>
    </cfRule>
    <cfRule type="cellIs" dxfId="670" priority="38" stopIfTrue="1" operator="equal">
      <formula>"Pasa"</formula>
    </cfRule>
    <cfRule type="cellIs" dxfId="669" priority="39" stopIfTrue="1" operator="equal">
      <formula>"Falla"</formula>
    </cfRule>
    <cfRule type="cellIs" dxfId="668" priority="40" stopIfTrue="1" operator="equal">
      <formula>"N/A"</formula>
    </cfRule>
    <cfRule type="cellIs" dxfId="667" priority="41" stopIfTrue="1" operator="equal">
      <formula>"N/T"</formula>
    </cfRule>
    <cfRule type="cellIs" dxfId="666" priority="42" stopIfTrue="1" operator="equal">
      <formula>"N/D"</formula>
    </cfRule>
  </conditionalFormatting>
  <conditionalFormatting sqref="D218">
    <cfRule type="cellIs" dxfId="665" priority="36" stopIfTrue="1" operator="equal">
      <formula>"-"</formula>
    </cfRule>
  </conditionalFormatting>
  <conditionalFormatting sqref="D219">
    <cfRule type="expression" dxfId="664" priority="30" stopIfTrue="1">
      <formula>ISBLANK(D219)</formula>
    </cfRule>
    <cfRule type="cellIs" dxfId="663" priority="31" stopIfTrue="1" operator="equal">
      <formula>"Pasa"</formula>
    </cfRule>
    <cfRule type="cellIs" dxfId="662" priority="32" stopIfTrue="1" operator="equal">
      <formula>"Falla"</formula>
    </cfRule>
    <cfRule type="cellIs" dxfId="661" priority="33" stopIfTrue="1" operator="equal">
      <formula>"N/A"</formula>
    </cfRule>
    <cfRule type="cellIs" dxfId="660" priority="34" stopIfTrue="1" operator="equal">
      <formula>"N/T"</formula>
    </cfRule>
    <cfRule type="cellIs" dxfId="659" priority="35" stopIfTrue="1" operator="equal">
      <formula>"N/D"</formula>
    </cfRule>
  </conditionalFormatting>
  <conditionalFormatting sqref="D219">
    <cfRule type="cellIs" dxfId="658" priority="29" stopIfTrue="1" operator="equal">
      <formula>"-"</formula>
    </cfRule>
  </conditionalFormatting>
  <conditionalFormatting sqref="D220">
    <cfRule type="expression" dxfId="657" priority="23" stopIfTrue="1">
      <formula>ISBLANK(D220)</formula>
    </cfRule>
    <cfRule type="cellIs" dxfId="656" priority="24" stopIfTrue="1" operator="equal">
      <formula>"Pasa"</formula>
    </cfRule>
    <cfRule type="cellIs" dxfId="655" priority="25" stopIfTrue="1" operator="equal">
      <formula>"Falla"</formula>
    </cfRule>
    <cfRule type="cellIs" dxfId="654" priority="26" stopIfTrue="1" operator="equal">
      <formula>"N/A"</formula>
    </cfRule>
    <cfRule type="cellIs" dxfId="653" priority="27" stopIfTrue="1" operator="equal">
      <formula>"N/T"</formula>
    </cfRule>
    <cfRule type="cellIs" dxfId="652" priority="28" stopIfTrue="1" operator="equal">
      <formula>"N/D"</formula>
    </cfRule>
  </conditionalFormatting>
  <conditionalFormatting sqref="D220">
    <cfRule type="cellIs" dxfId="651" priority="22" stopIfTrue="1" operator="equal">
      <formula>"-"</formula>
    </cfRule>
  </conditionalFormatting>
  <conditionalFormatting sqref="D221">
    <cfRule type="expression" dxfId="650" priority="16" stopIfTrue="1">
      <formula>ISBLANK(D221)</formula>
    </cfRule>
    <cfRule type="cellIs" dxfId="649" priority="17" stopIfTrue="1" operator="equal">
      <formula>"Pasa"</formula>
    </cfRule>
    <cfRule type="cellIs" dxfId="648" priority="18" stopIfTrue="1" operator="equal">
      <formula>"Falla"</formula>
    </cfRule>
    <cfRule type="cellIs" dxfId="647" priority="19" stopIfTrue="1" operator="equal">
      <formula>"N/A"</formula>
    </cfRule>
    <cfRule type="cellIs" dxfId="646" priority="20" stopIfTrue="1" operator="equal">
      <formula>"N/T"</formula>
    </cfRule>
    <cfRule type="cellIs" dxfId="645" priority="21" stopIfTrue="1" operator="equal">
      <formula>"N/D"</formula>
    </cfRule>
  </conditionalFormatting>
  <conditionalFormatting sqref="D221">
    <cfRule type="cellIs" dxfId="644" priority="15" stopIfTrue="1" operator="equal">
      <formula>"-"</formula>
    </cfRule>
  </conditionalFormatting>
  <conditionalFormatting sqref="D222:D224">
    <cfRule type="expression" dxfId="643" priority="9" stopIfTrue="1">
      <formula>ISBLANK(D222)</formula>
    </cfRule>
    <cfRule type="cellIs" dxfId="642" priority="10" stopIfTrue="1" operator="equal">
      <formula>"Pasa"</formula>
    </cfRule>
    <cfRule type="cellIs" dxfId="641" priority="11" stopIfTrue="1" operator="equal">
      <formula>"Falla"</formula>
    </cfRule>
    <cfRule type="cellIs" dxfId="640" priority="12" stopIfTrue="1" operator="equal">
      <formula>"N/A"</formula>
    </cfRule>
    <cfRule type="cellIs" dxfId="639" priority="13" stopIfTrue="1" operator="equal">
      <formula>"N/T"</formula>
    </cfRule>
    <cfRule type="cellIs" dxfId="638" priority="14" stopIfTrue="1" operator="equal">
      <formula>"N/D"</formula>
    </cfRule>
  </conditionalFormatting>
  <conditionalFormatting sqref="D222:D224">
    <cfRule type="cellIs" dxfId="637" priority="8" stopIfTrue="1" operator="equal">
      <formula>"-"</formula>
    </cfRule>
  </conditionalFormatting>
  <conditionalFormatting sqref="D20:D34">
    <cfRule type="expression" dxfId="636" priority="2" stopIfTrue="1">
      <formula>ISBLANK(D20)</formula>
    </cfRule>
    <cfRule type="cellIs" dxfId="635" priority="3" stopIfTrue="1" operator="equal">
      <formula>"Pasa"</formula>
    </cfRule>
    <cfRule type="cellIs" dxfId="634" priority="4" stopIfTrue="1" operator="equal">
      <formula>"Falla"</formula>
    </cfRule>
    <cfRule type="cellIs" dxfId="633" priority="5" stopIfTrue="1" operator="equal">
      <formula>"N/A"</formula>
    </cfRule>
    <cfRule type="cellIs" dxfId="632" priority="6" stopIfTrue="1" operator="equal">
      <formula>"N/T"</formula>
    </cfRule>
    <cfRule type="cellIs" dxfId="631" priority="7" stopIfTrue="1" operator="equal">
      <formula>"N/D"</formula>
    </cfRule>
  </conditionalFormatting>
  <conditionalFormatting sqref="D20:D34">
    <cfRule type="cellIs" dxfId="63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5"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6" t="s">
        <v>270</v>
      </c>
      <c r="C8" s="266"/>
      <c r="D8" s="266"/>
      <c r="E8" s="266"/>
      <c r="F8" s="266"/>
      <c r="G8" s="266"/>
      <c r="H8" s="266"/>
      <c r="I8" s="266"/>
      <c r="J8" s="266"/>
      <c r="K8" s="266"/>
      <c r="L8" s="266"/>
      <c r="M8" s="266"/>
      <c r="N8" s="19"/>
      <c r="O8" s="19"/>
    </row>
    <row r="9" spans="1:64" ht="24"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267</v>
      </c>
      <c r="B1614" s="24" t="s">
        <v>89</v>
      </c>
      <c r="C1614" s="25" t="s">
        <v>463</v>
      </c>
      <c r="D1614" s="26" t="s">
        <v>31</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267</v>
      </c>
      <c r="B1652" s="24" t="s">
        <v>89</v>
      </c>
      <c r="C1652" s="25" t="s">
        <v>464</v>
      </c>
      <c r="D1652" s="26" t="s">
        <v>31</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267</v>
      </c>
      <c r="B1690" s="24" t="s">
        <v>89</v>
      </c>
      <c r="C1690" s="25" t="s">
        <v>465</v>
      </c>
      <c r="D1690" s="26" t="s">
        <v>31</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2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681" stopIfTrue="1">
      <formula>ISBLANK(F19)</formula>
    </cfRule>
    <cfRule type="cellIs" dxfId="627" priority="682" stopIfTrue="1" operator="equal">
      <formula>"Pasa"</formula>
    </cfRule>
    <cfRule type="cellIs" dxfId="626" priority="683" stopIfTrue="1" operator="equal">
      <formula>"Falla"</formula>
    </cfRule>
    <cfRule type="cellIs" dxfId="625" priority="684" stopIfTrue="1" operator="equal">
      <formula>"N/A"</formula>
    </cfRule>
    <cfRule type="cellIs" dxfId="624" priority="685" stopIfTrue="1" operator="equal">
      <formula>"N/T"</formula>
    </cfRule>
    <cfRule type="cellIs" dxfId="623" priority="686" stopIfTrue="1" operator="equal">
      <formula>"N/D"</formula>
    </cfRule>
  </conditionalFormatting>
  <conditionalFormatting sqref="E741:E775 E779:E813 E817:E851 E855:E889 E893:E927 E931:E965 E1007:E1041 E1045:E1079 E1083:E1117 E1121:E1155 E1159:E1193 E1197:E1231 E1235:E1269 E1273:E1307">
    <cfRule type="cellIs" dxfId="622" priority="566" stopIfTrue="1" operator="equal">
      <formula>"ERR"</formula>
    </cfRule>
  </conditionalFormatting>
  <conditionalFormatting sqref="E1311:E1345 E1387:E1421 E1425:E1459 E1463:E1497 E1501:E1535 E1539:E1573 E1577:E1611">
    <cfRule type="cellIs" dxfId="621" priority="475" operator="equal">
      <formula>"ERR"</formula>
    </cfRule>
  </conditionalFormatting>
  <conditionalFormatting sqref="E1615:E1649 E1653:E1687">
    <cfRule type="cellIs" dxfId="620" priority="426" stopIfTrue="1" operator="equal">
      <formula>"ERR"</formula>
    </cfRule>
  </conditionalFormatting>
  <conditionalFormatting sqref="E969:E1004">
    <cfRule type="cellIs" dxfId="619" priority="407" stopIfTrue="1" operator="equal">
      <formula>"ERR"</formula>
    </cfRule>
  </conditionalFormatting>
  <conditionalFormatting sqref="E1349:E1383">
    <cfRule type="cellIs" dxfId="618" priority="394" operator="equal">
      <formula>"ERR"</formula>
    </cfRule>
  </conditionalFormatting>
  <conditionalFormatting sqref="D19:D53">
    <cfRule type="expression" dxfId="617" priority="350" stopIfTrue="1">
      <formula>ISBLANK(D19)</formula>
    </cfRule>
    <cfRule type="cellIs" dxfId="616" priority="351" stopIfTrue="1" operator="equal">
      <formula>"Pasa"</formula>
    </cfRule>
    <cfRule type="cellIs" dxfId="615" priority="352" stopIfTrue="1" operator="equal">
      <formula>"Falla"</formula>
    </cfRule>
    <cfRule type="cellIs" dxfId="614" priority="353" stopIfTrue="1" operator="equal">
      <formula>"N/A"</formula>
    </cfRule>
    <cfRule type="cellIs" dxfId="613" priority="354" stopIfTrue="1" operator="equal">
      <formula>"N/T"</formula>
    </cfRule>
    <cfRule type="cellIs" dxfId="612" priority="355" stopIfTrue="1" operator="equal">
      <formula>"N/D"</formula>
    </cfRule>
  </conditionalFormatting>
  <conditionalFormatting sqref="D19:D53">
    <cfRule type="cellIs" dxfId="611" priority="349" stopIfTrue="1" operator="equal">
      <formula>"-"</formula>
    </cfRule>
  </conditionalFormatting>
  <conditionalFormatting sqref="D57:D91">
    <cfRule type="expression" dxfId="610" priority="343" stopIfTrue="1">
      <formula>ISBLANK(D57)</formula>
    </cfRule>
    <cfRule type="cellIs" dxfId="609" priority="344" stopIfTrue="1" operator="equal">
      <formula>"Pasa"</formula>
    </cfRule>
    <cfRule type="cellIs" dxfId="608" priority="345" stopIfTrue="1" operator="equal">
      <formula>"Falla"</formula>
    </cfRule>
    <cfRule type="cellIs" dxfId="607" priority="346" stopIfTrue="1" operator="equal">
      <formula>"N/A"</formula>
    </cfRule>
    <cfRule type="cellIs" dxfId="606" priority="347" stopIfTrue="1" operator="equal">
      <formula>"N/T"</formula>
    </cfRule>
    <cfRule type="cellIs" dxfId="605" priority="348" stopIfTrue="1" operator="equal">
      <formula>"N/D"</formula>
    </cfRule>
  </conditionalFormatting>
  <conditionalFormatting sqref="D57:D91">
    <cfRule type="cellIs" dxfId="604" priority="342" stopIfTrue="1" operator="equal">
      <formula>"-"</formula>
    </cfRule>
  </conditionalFormatting>
  <conditionalFormatting sqref="D95:D129">
    <cfRule type="expression" dxfId="603" priority="336" stopIfTrue="1">
      <formula>ISBLANK(D95)</formula>
    </cfRule>
    <cfRule type="cellIs" dxfId="602" priority="337" stopIfTrue="1" operator="equal">
      <formula>"Pasa"</formula>
    </cfRule>
    <cfRule type="cellIs" dxfId="601" priority="338" stopIfTrue="1" operator="equal">
      <formula>"Falla"</formula>
    </cfRule>
    <cfRule type="cellIs" dxfId="600" priority="339" stopIfTrue="1" operator="equal">
      <formula>"N/A"</formula>
    </cfRule>
    <cfRule type="cellIs" dxfId="599" priority="340" stopIfTrue="1" operator="equal">
      <formula>"N/T"</formula>
    </cfRule>
    <cfRule type="cellIs" dxfId="598" priority="341" stopIfTrue="1" operator="equal">
      <formula>"N/D"</formula>
    </cfRule>
  </conditionalFormatting>
  <conditionalFormatting sqref="D95:D129">
    <cfRule type="cellIs" dxfId="597" priority="335" stopIfTrue="1" operator="equal">
      <formula>"-"</formula>
    </cfRule>
  </conditionalFormatting>
  <conditionalFormatting sqref="D133:D167">
    <cfRule type="expression" dxfId="596" priority="329" stopIfTrue="1">
      <formula>ISBLANK(D133)</formula>
    </cfRule>
    <cfRule type="cellIs" dxfId="595" priority="330" stopIfTrue="1" operator="equal">
      <formula>"Pasa"</formula>
    </cfRule>
    <cfRule type="cellIs" dxfId="594" priority="331" stopIfTrue="1" operator="equal">
      <formula>"Falla"</formula>
    </cfRule>
    <cfRule type="cellIs" dxfId="593" priority="332" stopIfTrue="1" operator="equal">
      <formula>"N/A"</formula>
    </cfRule>
    <cfRule type="cellIs" dxfId="592" priority="333" stopIfTrue="1" operator="equal">
      <formula>"N/T"</formula>
    </cfRule>
    <cfRule type="cellIs" dxfId="591" priority="334" stopIfTrue="1" operator="equal">
      <formula>"N/D"</formula>
    </cfRule>
  </conditionalFormatting>
  <conditionalFormatting sqref="D133:D167">
    <cfRule type="cellIs" dxfId="590" priority="328" stopIfTrue="1" operator="equal">
      <formula>"-"</formula>
    </cfRule>
  </conditionalFormatting>
  <conditionalFormatting sqref="D171:D205">
    <cfRule type="expression" dxfId="589" priority="315" stopIfTrue="1">
      <formula>ISBLANK(D171)</formula>
    </cfRule>
    <cfRule type="cellIs" dxfId="588" priority="316" stopIfTrue="1" operator="equal">
      <formula>"Pasa"</formula>
    </cfRule>
    <cfRule type="cellIs" dxfId="587" priority="317" stopIfTrue="1" operator="equal">
      <formula>"Falla"</formula>
    </cfRule>
    <cfRule type="cellIs" dxfId="586" priority="318" stopIfTrue="1" operator="equal">
      <formula>"N/A"</formula>
    </cfRule>
    <cfRule type="cellIs" dxfId="585" priority="319" stopIfTrue="1" operator="equal">
      <formula>"N/T"</formula>
    </cfRule>
    <cfRule type="cellIs" dxfId="584" priority="320" stopIfTrue="1" operator="equal">
      <formula>"N/D"</formula>
    </cfRule>
  </conditionalFormatting>
  <conditionalFormatting sqref="D171:D205">
    <cfRule type="cellIs" dxfId="583" priority="314" stopIfTrue="1" operator="equal">
      <formula>"-"</formula>
    </cfRule>
  </conditionalFormatting>
  <conditionalFormatting sqref="D209:D243">
    <cfRule type="expression" dxfId="582" priority="308" stopIfTrue="1">
      <formula>ISBLANK(D209)</formula>
    </cfRule>
    <cfRule type="cellIs" dxfId="581" priority="309" stopIfTrue="1" operator="equal">
      <formula>"Pasa"</formula>
    </cfRule>
    <cfRule type="cellIs" dxfId="580" priority="310" stopIfTrue="1" operator="equal">
      <formula>"Falla"</formula>
    </cfRule>
    <cfRule type="cellIs" dxfId="579" priority="311" stopIfTrue="1" operator="equal">
      <formula>"N/A"</formula>
    </cfRule>
    <cfRule type="cellIs" dxfId="578" priority="312" stopIfTrue="1" operator="equal">
      <formula>"N/T"</formula>
    </cfRule>
    <cfRule type="cellIs" dxfId="577" priority="313" stopIfTrue="1" operator="equal">
      <formula>"N/D"</formula>
    </cfRule>
  </conditionalFormatting>
  <conditionalFormatting sqref="D209:D243">
    <cfRule type="cellIs" dxfId="576" priority="307" stopIfTrue="1" operator="equal">
      <formula>"-"</formula>
    </cfRule>
  </conditionalFormatting>
  <conditionalFormatting sqref="D247:D281">
    <cfRule type="expression" dxfId="575" priority="301" stopIfTrue="1">
      <formula>ISBLANK(D247)</formula>
    </cfRule>
    <cfRule type="cellIs" dxfId="574" priority="302" stopIfTrue="1" operator="equal">
      <formula>"Pasa"</formula>
    </cfRule>
    <cfRule type="cellIs" dxfId="573" priority="303" stopIfTrue="1" operator="equal">
      <formula>"Falla"</formula>
    </cfRule>
    <cfRule type="cellIs" dxfId="572" priority="304" stopIfTrue="1" operator="equal">
      <formula>"N/A"</formula>
    </cfRule>
    <cfRule type="cellIs" dxfId="571" priority="305" stopIfTrue="1" operator="equal">
      <formula>"N/T"</formula>
    </cfRule>
    <cfRule type="cellIs" dxfId="570" priority="306" stopIfTrue="1" operator="equal">
      <formula>"N/D"</formula>
    </cfRule>
  </conditionalFormatting>
  <conditionalFormatting sqref="D247:D281">
    <cfRule type="cellIs" dxfId="569" priority="300" stopIfTrue="1" operator="equal">
      <formula>"-"</formula>
    </cfRule>
  </conditionalFormatting>
  <conditionalFormatting sqref="D285:D319">
    <cfRule type="expression" dxfId="568" priority="294" stopIfTrue="1">
      <formula>ISBLANK(D285)</formula>
    </cfRule>
    <cfRule type="cellIs" dxfId="567" priority="295" stopIfTrue="1" operator="equal">
      <formula>"Pasa"</formula>
    </cfRule>
    <cfRule type="cellIs" dxfId="566" priority="296" stopIfTrue="1" operator="equal">
      <formula>"Falla"</formula>
    </cfRule>
    <cfRule type="cellIs" dxfId="565" priority="297" stopIfTrue="1" operator="equal">
      <formula>"N/A"</formula>
    </cfRule>
    <cfRule type="cellIs" dxfId="564" priority="298" stopIfTrue="1" operator="equal">
      <formula>"N/T"</formula>
    </cfRule>
    <cfRule type="cellIs" dxfId="563" priority="299" stopIfTrue="1" operator="equal">
      <formula>"N/D"</formula>
    </cfRule>
  </conditionalFormatting>
  <conditionalFormatting sqref="D285:D319">
    <cfRule type="cellIs" dxfId="562" priority="293" stopIfTrue="1" operator="equal">
      <formula>"-"</formula>
    </cfRule>
  </conditionalFormatting>
  <conditionalFormatting sqref="D323:D357">
    <cfRule type="expression" dxfId="561" priority="287" stopIfTrue="1">
      <formula>ISBLANK(D323)</formula>
    </cfRule>
    <cfRule type="cellIs" dxfId="560" priority="288" stopIfTrue="1" operator="equal">
      <formula>"Pasa"</formula>
    </cfRule>
    <cfRule type="cellIs" dxfId="559" priority="289" stopIfTrue="1" operator="equal">
      <formula>"Falla"</formula>
    </cfRule>
    <cfRule type="cellIs" dxfId="558" priority="290" stopIfTrue="1" operator="equal">
      <formula>"N/A"</formula>
    </cfRule>
    <cfRule type="cellIs" dxfId="557" priority="291" stopIfTrue="1" operator="equal">
      <formula>"N/T"</formula>
    </cfRule>
    <cfRule type="cellIs" dxfId="556" priority="292" stopIfTrue="1" operator="equal">
      <formula>"N/D"</formula>
    </cfRule>
  </conditionalFormatting>
  <conditionalFormatting sqref="D323:D357">
    <cfRule type="cellIs" dxfId="555" priority="286" stopIfTrue="1" operator="equal">
      <formula>"-"</formula>
    </cfRule>
  </conditionalFormatting>
  <conditionalFormatting sqref="D361:D395">
    <cfRule type="expression" dxfId="554" priority="280" stopIfTrue="1">
      <formula>ISBLANK(D361)</formula>
    </cfRule>
    <cfRule type="cellIs" dxfId="553" priority="281" stopIfTrue="1" operator="equal">
      <formula>"Pasa"</formula>
    </cfRule>
    <cfRule type="cellIs" dxfId="552" priority="282" stopIfTrue="1" operator="equal">
      <formula>"Falla"</formula>
    </cfRule>
    <cfRule type="cellIs" dxfId="551" priority="283" stopIfTrue="1" operator="equal">
      <formula>"N/A"</formula>
    </cfRule>
    <cfRule type="cellIs" dxfId="550" priority="284" stopIfTrue="1" operator="equal">
      <formula>"N/T"</formula>
    </cfRule>
    <cfRule type="cellIs" dxfId="549" priority="285" stopIfTrue="1" operator="equal">
      <formula>"N/D"</formula>
    </cfRule>
  </conditionalFormatting>
  <conditionalFormatting sqref="D361:D395">
    <cfRule type="cellIs" dxfId="548" priority="279" stopIfTrue="1" operator="equal">
      <formula>"-"</formula>
    </cfRule>
  </conditionalFormatting>
  <conditionalFormatting sqref="D399:D433">
    <cfRule type="expression" dxfId="547" priority="273" stopIfTrue="1">
      <formula>ISBLANK(D399)</formula>
    </cfRule>
    <cfRule type="cellIs" dxfId="546" priority="274" stopIfTrue="1" operator="equal">
      <formula>"Pasa"</formula>
    </cfRule>
    <cfRule type="cellIs" dxfId="545" priority="275" stopIfTrue="1" operator="equal">
      <formula>"Falla"</formula>
    </cfRule>
    <cfRule type="cellIs" dxfId="544" priority="276" stopIfTrue="1" operator="equal">
      <formula>"N/A"</formula>
    </cfRule>
    <cfRule type="cellIs" dxfId="543" priority="277" stopIfTrue="1" operator="equal">
      <formula>"N/T"</formula>
    </cfRule>
    <cfRule type="cellIs" dxfId="542" priority="278" stopIfTrue="1" operator="equal">
      <formula>"N/D"</formula>
    </cfRule>
  </conditionalFormatting>
  <conditionalFormatting sqref="D399:D433">
    <cfRule type="cellIs" dxfId="541" priority="272" stopIfTrue="1" operator="equal">
      <formula>"-"</formula>
    </cfRule>
  </conditionalFormatting>
  <conditionalFormatting sqref="D437:D471">
    <cfRule type="expression" dxfId="540" priority="266" stopIfTrue="1">
      <formula>ISBLANK(D437)</formula>
    </cfRule>
    <cfRule type="cellIs" dxfId="539" priority="267" stopIfTrue="1" operator="equal">
      <formula>"Pasa"</formula>
    </cfRule>
    <cfRule type="cellIs" dxfId="538" priority="268" stopIfTrue="1" operator="equal">
      <formula>"Falla"</formula>
    </cfRule>
    <cfRule type="cellIs" dxfId="537" priority="269" stopIfTrue="1" operator="equal">
      <formula>"N/A"</formula>
    </cfRule>
    <cfRule type="cellIs" dxfId="536" priority="270" stopIfTrue="1" operator="equal">
      <formula>"N/T"</formula>
    </cfRule>
    <cfRule type="cellIs" dxfId="535" priority="271" stopIfTrue="1" operator="equal">
      <formula>"N/D"</formula>
    </cfRule>
  </conditionalFormatting>
  <conditionalFormatting sqref="D437:D471">
    <cfRule type="cellIs" dxfId="534" priority="265" stopIfTrue="1" operator="equal">
      <formula>"-"</formula>
    </cfRule>
  </conditionalFormatting>
  <conditionalFormatting sqref="D475:D509">
    <cfRule type="expression" dxfId="533" priority="259" stopIfTrue="1">
      <formula>ISBLANK(D475)</formula>
    </cfRule>
    <cfRule type="cellIs" dxfId="532" priority="260" stopIfTrue="1" operator="equal">
      <formula>"Pasa"</formula>
    </cfRule>
    <cfRule type="cellIs" dxfId="531" priority="261" stopIfTrue="1" operator="equal">
      <formula>"Falla"</formula>
    </cfRule>
    <cfRule type="cellIs" dxfId="530" priority="262" stopIfTrue="1" operator="equal">
      <formula>"N/A"</formula>
    </cfRule>
    <cfRule type="cellIs" dxfId="529" priority="263" stopIfTrue="1" operator="equal">
      <formula>"N/T"</formula>
    </cfRule>
    <cfRule type="cellIs" dxfId="528" priority="264" stopIfTrue="1" operator="equal">
      <formula>"N/D"</formula>
    </cfRule>
  </conditionalFormatting>
  <conditionalFormatting sqref="D475:D509">
    <cfRule type="cellIs" dxfId="527" priority="258" stopIfTrue="1" operator="equal">
      <formula>"-"</formula>
    </cfRule>
  </conditionalFormatting>
  <conditionalFormatting sqref="D513:D547">
    <cfRule type="expression" dxfId="526" priority="252" stopIfTrue="1">
      <formula>ISBLANK(D513)</formula>
    </cfRule>
    <cfRule type="cellIs" dxfId="525" priority="253" stopIfTrue="1" operator="equal">
      <formula>"Pasa"</formula>
    </cfRule>
    <cfRule type="cellIs" dxfId="524" priority="254" stopIfTrue="1" operator="equal">
      <formula>"Falla"</formula>
    </cfRule>
    <cfRule type="cellIs" dxfId="523" priority="255" stopIfTrue="1" operator="equal">
      <formula>"N/A"</formula>
    </cfRule>
    <cfRule type="cellIs" dxfId="522" priority="256" stopIfTrue="1" operator="equal">
      <formula>"N/T"</formula>
    </cfRule>
    <cfRule type="cellIs" dxfId="521" priority="257" stopIfTrue="1" operator="equal">
      <formula>"N/D"</formula>
    </cfRule>
  </conditionalFormatting>
  <conditionalFormatting sqref="D513:D547">
    <cfRule type="cellIs" dxfId="520" priority="251" stopIfTrue="1" operator="equal">
      <formula>"-"</formula>
    </cfRule>
  </conditionalFormatting>
  <conditionalFormatting sqref="D551:D585">
    <cfRule type="expression" dxfId="519" priority="245" stopIfTrue="1">
      <formula>ISBLANK(D551)</formula>
    </cfRule>
    <cfRule type="cellIs" dxfId="518" priority="246" stopIfTrue="1" operator="equal">
      <formula>"Pasa"</formula>
    </cfRule>
    <cfRule type="cellIs" dxfId="517" priority="247" stopIfTrue="1" operator="equal">
      <formula>"Falla"</formula>
    </cfRule>
    <cfRule type="cellIs" dxfId="516" priority="248" stopIfTrue="1" operator="equal">
      <formula>"N/A"</formula>
    </cfRule>
    <cfRule type="cellIs" dxfId="515" priority="249" stopIfTrue="1" operator="equal">
      <formula>"N/T"</formula>
    </cfRule>
    <cfRule type="cellIs" dxfId="514" priority="250" stopIfTrue="1" operator="equal">
      <formula>"N/D"</formula>
    </cfRule>
  </conditionalFormatting>
  <conditionalFormatting sqref="D551:D585">
    <cfRule type="cellIs" dxfId="513" priority="244" stopIfTrue="1" operator="equal">
      <formula>"-"</formula>
    </cfRule>
  </conditionalFormatting>
  <conditionalFormatting sqref="D589:D623">
    <cfRule type="expression" dxfId="512" priority="238" stopIfTrue="1">
      <formula>ISBLANK(D589)</formula>
    </cfRule>
    <cfRule type="cellIs" dxfId="511" priority="239" stopIfTrue="1" operator="equal">
      <formula>"Pasa"</formula>
    </cfRule>
    <cfRule type="cellIs" dxfId="510" priority="240" stopIfTrue="1" operator="equal">
      <formula>"Falla"</formula>
    </cfRule>
    <cfRule type="cellIs" dxfId="509" priority="241" stopIfTrue="1" operator="equal">
      <formula>"N/A"</formula>
    </cfRule>
    <cfRule type="cellIs" dxfId="508" priority="242" stopIfTrue="1" operator="equal">
      <formula>"N/T"</formula>
    </cfRule>
    <cfRule type="cellIs" dxfId="507" priority="243" stopIfTrue="1" operator="equal">
      <formula>"N/D"</formula>
    </cfRule>
  </conditionalFormatting>
  <conditionalFormatting sqref="D589:D623">
    <cfRule type="cellIs" dxfId="506" priority="237" stopIfTrue="1" operator="equal">
      <formula>"-"</formula>
    </cfRule>
  </conditionalFormatting>
  <conditionalFormatting sqref="D627:D661">
    <cfRule type="expression" dxfId="505" priority="231" stopIfTrue="1">
      <formula>ISBLANK(D627)</formula>
    </cfRule>
    <cfRule type="cellIs" dxfId="504" priority="232" stopIfTrue="1" operator="equal">
      <formula>"Pasa"</formula>
    </cfRule>
    <cfRule type="cellIs" dxfId="503" priority="233" stopIfTrue="1" operator="equal">
      <formula>"Falla"</formula>
    </cfRule>
    <cfRule type="cellIs" dxfId="502" priority="234" stopIfTrue="1" operator="equal">
      <formula>"N/A"</formula>
    </cfRule>
    <cfRule type="cellIs" dxfId="501" priority="235" stopIfTrue="1" operator="equal">
      <formula>"N/T"</formula>
    </cfRule>
    <cfRule type="cellIs" dxfId="500" priority="236" stopIfTrue="1" operator="equal">
      <formula>"N/D"</formula>
    </cfRule>
  </conditionalFormatting>
  <conditionalFormatting sqref="D627:D661">
    <cfRule type="cellIs" dxfId="499" priority="230" stopIfTrue="1" operator="equal">
      <formula>"-"</formula>
    </cfRule>
  </conditionalFormatting>
  <conditionalFormatting sqref="D665:D699">
    <cfRule type="expression" dxfId="498" priority="224" stopIfTrue="1">
      <formula>ISBLANK(D665)</formula>
    </cfRule>
    <cfRule type="cellIs" dxfId="497" priority="225" stopIfTrue="1" operator="equal">
      <formula>"Pasa"</formula>
    </cfRule>
    <cfRule type="cellIs" dxfId="496" priority="226" stopIfTrue="1" operator="equal">
      <formula>"Falla"</formula>
    </cfRule>
    <cfRule type="cellIs" dxfId="495" priority="227" stopIfTrue="1" operator="equal">
      <formula>"N/A"</formula>
    </cfRule>
    <cfRule type="cellIs" dxfId="494" priority="228" stopIfTrue="1" operator="equal">
      <formula>"N/T"</formula>
    </cfRule>
    <cfRule type="cellIs" dxfId="493" priority="229" stopIfTrue="1" operator="equal">
      <formula>"N/D"</formula>
    </cfRule>
  </conditionalFormatting>
  <conditionalFormatting sqref="D665:D699">
    <cfRule type="cellIs" dxfId="492" priority="223" stopIfTrue="1" operator="equal">
      <formula>"-"</formula>
    </cfRule>
  </conditionalFormatting>
  <conditionalFormatting sqref="D703:D737">
    <cfRule type="expression" dxfId="491" priority="217" stopIfTrue="1">
      <formula>ISBLANK(D703)</formula>
    </cfRule>
    <cfRule type="cellIs" dxfId="490" priority="218" stopIfTrue="1" operator="equal">
      <formula>"Pasa"</formula>
    </cfRule>
    <cfRule type="cellIs" dxfId="489" priority="219" stopIfTrue="1" operator="equal">
      <formula>"Falla"</formula>
    </cfRule>
    <cfRule type="cellIs" dxfId="488" priority="220" stopIfTrue="1" operator="equal">
      <formula>"N/A"</formula>
    </cfRule>
    <cfRule type="cellIs" dxfId="487" priority="221" stopIfTrue="1" operator="equal">
      <formula>"N/T"</formula>
    </cfRule>
    <cfRule type="cellIs" dxfId="486" priority="222" stopIfTrue="1" operator="equal">
      <formula>"N/D"</formula>
    </cfRule>
  </conditionalFormatting>
  <conditionalFormatting sqref="D703:D737">
    <cfRule type="cellIs" dxfId="485" priority="216" stopIfTrue="1" operator="equal">
      <formula>"-"</formula>
    </cfRule>
  </conditionalFormatting>
  <conditionalFormatting sqref="D741:D775">
    <cfRule type="expression" dxfId="484" priority="210" stopIfTrue="1">
      <formula>ISBLANK(D741)</formula>
    </cfRule>
    <cfRule type="cellIs" dxfId="483" priority="211" stopIfTrue="1" operator="equal">
      <formula>"Pasa"</formula>
    </cfRule>
    <cfRule type="cellIs" dxfId="482" priority="212" stopIfTrue="1" operator="equal">
      <formula>"Falla"</formula>
    </cfRule>
    <cfRule type="cellIs" dxfId="481" priority="213" stopIfTrue="1" operator="equal">
      <formula>"N/A"</formula>
    </cfRule>
    <cfRule type="cellIs" dxfId="480" priority="214" stopIfTrue="1" operator="equal">
      <formula>"N/T"</formula>
    </cfRule>
    <cfRule type="cellIs" dxfId="479" priority="215" stopIfTrue="1" operator="equal">
      <formula>"N/D"</formula>
    </cfRule>
  </conditionalFormatting>
  <conditionalFormatting sqref="D741:D775">
    <cfRule type="cellIs" dxfId="478" priority="209" stopIfTrue="1" operator="equal">
      <formula>"-"</formula>
    </cfRule>
  </conditionalFormatting>
  <conditionalFormatting sqref="D779:D813">
    <cfRule type="expression" dxfId="477" priority="203" stopIfTrue="1">
      <formula>ISBLANK(D779)</formula>
    </cfRule>
    <cfRule type="cellIs" dxfId="476" priority="204" stopIfTrue="1" operator="equal">
      <formula>"Pasa"</formula>
    </cfRule>
    <cfRule type="cellIs" dxfId="475" priority="205" stopIfTrue="1" operator="equal">
      <formula>"Falla"</formula>
    </cfRule>
    <cfRule type="cellIs" dxfId="474" priority="206" stopIfTrue="1" operator="equal">
      <formula>"N/A"</formula>
    </cfRule>
    <cfRule type="cellIs" dxfId="473" priority="207" stopIfTrue="1" operator="equal">
      <formula>"N/T"</formula>
    </cfRule>
    <cfRule type="cellIs" dxfId="472" priority="208" stopIfTrue="1" operator="equal">
      <formula>"N/D"</formula>
    </cfRule>
  </conditionalFormatting>
  <conditionalFormatting sqref="D779:D813">
    <cfRule type="cellIs" dxfId="471" priority="202" stopIfTrue="1" operator="equal">
      <formula>"-"</formula>
    </cfRule>
  </conditionalFormatting>
  <conditionalFormatting sqref="D817:D851">
    <cfRule type="expression" dxfId="470" priority="196" stopIfTrue="1">
      <formula>ISBLANK(D817)</formula>
    </cfRule>
    <cfRule type="cellIs" dxfId="469" priority="197" stopIfTrue="1" operator="equal">
      <formula>"Pasa"</formula>
    </cfRule>
    <cfRule type="cellIs" dxfId="468" priority="198" stopIfTrue="1" operator="equal">
      <formula>"Falla"</formula>
    </cfRule>
    <cfRule type="cellIs" dxfId="467" priority="199" stopIfTrue="1" operator="equal">
      <formula>"N/A"</formula>
    </cfRule>
    <cfRule type="cellIs" dxfId="466" priority="200" stopIfTrue="1" operator="equal">
      <formula>"N/T"</formula>
    </cfRule>
    <cfRule type="cellIs" dxfId="465" priority="201" stopIfTrue="1" operator="equal">
      <formula>"N/D"</formula>
    </cfRule>
  </conditionalFormatting>
  <conditionalFormatting sqref="D817:D851">
    <cfRule type="cellIs" dxfId="464" priority="195" stopIfTrue="1" operator="equal">
      <formula>"-"</formula>
    </cfRule>
  </conditionalFormatting>
  <conditionalFormatting sqref="D855:D889">
    <cfRule type="expression" dxfId="463" priority="189" stopIfTrue="1">
      <formula>ISBLANK(D855)</formula>
    </cfRule>
    <cfRule type="cellIs" dxfId="462" priority="190" stopIfTrue="1" operator="equal">
      <formula>"Pasa"</formula>
    </cfRule>
    <cfRule type="cellIs" dxfId="461" priority="191" stopIfTrue="1" operator="equal">
      <formula>"Falla"</formula>
    </cfRule>
    <cfRule type="cellIs" dxfId="460" priority="192" stopIfTrue="1" operator="equal">
      <formula>"N/A"</formula>
    </cfRule>
    <cfRule type="cellIs" dxfId="459" priority="193" stopIfTrue="1" operator="equal">
      <formula>"N/T"</formula>
    </cfRule>
    <cfRule type="cellIs" dxfId="458" priority="194" stopIfTrue="1" operator="equal">
      <formula>"N/D"</formula>
    </cfRule>
  </conditionalFormatting>
  <conditionalFormatting sqref="D855:D889">
    <cfRule type="cellIs" dxfId="457" priority="188" stopIfTrue="1" operator="equal">
      <formula>"-"</formula>
    </cfRule>
  </conditionalFormatting>
  <conditionalFormatting sqref="D893:D927">
    <cfRule type="expression" dxfId="456" priority="182" stopIfTrue="1">
      <formula>ISBLANK(D893)</formula>
    </cfRule>
    <cfRule type="cellIs" dxfId="455" priority="183" stopIfTrue="1" operator="equal">
      <formula>"Pasa"</formula>
    </cfRule>
    <cfRule type="cellIs" dxfId="454" priority="184" stopIfTrue="1" operator="equal">
      <formula>"Falla"</formula>
    </cfRule>
    <cfRule type="cellIs" dxfId="453" priority="185" stopIfTrue="1" operator="equal">
      <formula>"N/A"</formula>
    </cfRule>
    <cfRule type="cellIs" dxfId="452" priority="186" stopIfTrue="1" operator="equal">
      <formula>"N/T"</formula>
    </cfRule>
    <cfRule type="cellIs" dxfId="451" priority="187" stopIfTrue="1" operator="equal">
      <formula>"N/D"</formula>
    </cfRule>
  </conditionalFormatting>
  <conditionalFormatting sqref="D893:D927">
    <cfRule type="cellIs" dxfId="450" priority="181" stopIfTrue="1" operator="equal">
      <formula>"-"</formula>
    </cfRule>
  </conditionalFormatting>
  <conditionalFormatting sqref="D931:D965">
    <cfRule type="expression" dxfId="449" priority="175" stopIfTrue="1">
      <formula>ISBLANK(D931)</formula>
    </cfRule>
    <cfRule type="cellIs" dxfId="448" priority="176" stopIfTrue="1" operator="equal">
      <formula>"Pasa"</formula>
    </cfRule>
    <cfRule type="cellIs" dxfId="447" priority="177" stopIfTrue="1" operator="equal">
      <formula>"Falla"</formula>
    </cfRule>
    <cfRule type="cellIs" dxfId="446" priority="178" stopIfTrue="1" operator="equal">
      <formula>"N/A"</formula>
    </cfRule>
    <cfRule type="cellIs" dxfId="445" priority="179" stopIfTrue="1" operator="equal">
      <formula>"N/T"</formula>
    </cfRule>
    <cfRule type="cellIs" dxfId="444" priority="180" stopIfTrue="1" operator="equal">
      <formula>"N/D"</formula>
    </cfRule>
  </conditionalFormatting>
  <conditionalFormatting sqref="D931:D965">
    <cfRule type="cellIs" dxfId="443" priority="174" stopIfTrue="1" operator="equal">
      <formula>"-"</formula>
    </cfRule>
  </conditionalFormatting>
  <conditionalFormatting sqref="D969:D1003">
    <cfRule type="expression" dxfId="442" priority="168" stopIfTrue="1">
      <formula>ISBLANK(D969)</formula>
    </cfRule>
    <cfRule type="cellIs" dxfId="441" priority="169" stopIfTrue="1" operator="equal">
      <formula>"Pasa"</formula>
    </cfRule>
    <cfRule type="cellIs" dxfId="440" priority="170" stopIfTrue="1" operator="equal">
      <formula>"Falla"</formula>
    </cfRule>
    <cfRule type="cellIs" dxfId="439" priority="171" stopIfTrue="1" operator="equal">
      <formula>"N/A"</formula>
    </cfRule>
    <cfRule type="cellIs" dxfId="438" priority="172" stopIfTrue="1" operator="equal">
      <formula>"N/T"</formula>
    </cfRule>
    <cfRule type="cellIs" dxfId="437" priority="173" stopIfTrue="1" operator="equal">
      <formula>"N/D"</formula>
    </cfRule>
  </conditionalFormatting>
  <conditionalFormatting sqref="D969:D1003">
    <cfRule type="cellIs" dxfId="436" priority="167" stopIfTrue="1" operator="equal">
      <formula>"-"</formula>
    </cfRule>
  </conditionalFormatting>
  <conditionalFormatting sqref="D1007:D1041">
    <cfRule type="expression" dxfId="435" priority="161" stopIfTrue="1">
      <formula>ISBLANK(D1007)</formula>
    </cfRule>
    <cfRule type="cellIs" dxfId="434" priority="162" stopIfTrue="1" operator="equal">
      <formula>"Pasa"</formula>
    </cfRule>
    <cfRule type="cellIs" dxfId="433" priority="163" stopIfTrue="1" operator="equal">
      <formula>"Falla"</formula>
    </cfRule>
    <cfRule type="cellIs" dxfId="432" priority="164" stopIfTrue="1" operator="equal">
      <formula>"N/A"</formula>
    </cfRule>
    <cfRule type="cellIs" dxfId="431" priority="165" stopIfTrue="1" operator="equal">
      <formula>"N/T"</formula>
    </cfRule>
    <cfRule type="cellIs" dxfId="430" priority="166" stopIfTrue="1" operator="equal">
      <formula>"N/D"</formula>
    </cfRule>
  </conditionalFormatting>
  <conditionalFormatting sqref="D1007:D1041">
    <cfRule type="cellIs" dxfId="429" priority="160" stopIfTrue="1" operator="equal">
      <formula>"-"</formula>
    </cfRule>
  </conditionalFormatting>
  <conditionalFormatting sqref="D1045:D1079">
    <cfRule type="expression" dxfId="428" priority="154" stopIfTrue="1">
      <formula>ISBLANK(D1045)</formula>
    </cfRule>
    <cfRule type="cellIs" dxfId="427" priority="155" stopIfTrue="1" operator="equal">
      <formula>"Pasa"</formula>
    </cfRule>
    <cfRule type="cellIs" dxfId="426" priority="156" stopIfTrue="1" operator="equal">
      <formula>"Falla"</formula>
    </cfRule>
    <cfRule type="cellIs" dxfId="425" priority="157" stopIfTrue="1" operator="equal">
      <formula>"N/A"</formula>
    </cfRule>
    <cfRule type="cellIs" dxfId="424" priority="158" stopIfTrue="1" operator="equal">
      <formula>"N/T"</formula>
    </cfRule>
    <cfRule type="cellIs" dxfId="423" priority="159" stopIfTrue="1" operator="equal">
      <formula>"N/D"</formula>
    </cfRule>
  </conditionalFormatting>
  <conditionalFormatting sqref="D1045:D1079">
    <cfRule type="cellIs" dxfId="422" priority="153" stopIfTrue="1" operator="equal">
      <formula>"-"</formula>
    </cfRule>
  </conditionalFormatting>
  <conditionalFormatting sqref="D1083:D1117">
    <cfRule type="expression" dxfId="421" priority="147" stopIfTrue="1">
      <formula>ISBLANK(D1083)</formula>
    </cfRule>
    <cfRule type="cellIs" dxfId="420" priority="148" stopIfTrue="1" operator="equal">
      <formula>"Pasa"</formula>
    </cfRule>
    <cfRule type="cellIs" dxfId="419" priority="149" stopIfTrue="1" operator="equal">
      <formula>"Falla"</formula>
    </cfRule>
    <cfRule type="cellIs" dxfId="418" priority="150" stopIfTrue="1" operator="equal">
      <formula>"N/A"</formula>
    </cfRule>
    <cfRule type="cellIs" dxfId="417" priority="151" stopIfTrue="1" operator="equal">
      <formula>"N/T"</formula>
    </cfRule>
    <cfRule type="cellIs" dxfId="416" priority="152" stopIfTrue="1" operator="equal">
      <formula>"N/D"</formula>
    </cfRule>
  </conditionalFormatting>
  <conditionalFormatting sqref="D1083:D1117">
    <cfRule type="cellIs" dxfId="415" priority="146" stopIfTrue="1" operator="equal">
      <formula>"-"</formula>
    </cfRule>
  </conditionalFormatting>
  <conditionalFormatting sqref="D1121:D1155">
    <cfRule type="expression" dxfId="414" priority="140" stopIfTrue="1">
      <formula>ISBLANK(D1121)</formula>
    </cfRule>
    <cfRule type="cellIs" dxfId="413" priority="141" stopIfTrue="1" operator="equal">
      <formula>"Pasa"</formula>
    </cfRule>
    <cfRule type="cellIs" dxfId="412" priority="142" stopIfTrue="1" operator="equal">
      <formula>"Falla"</formula>
    </cfRule>
    <cfRule type="cellIs" dxfId="411" priority="143" stopIfTrue="1" operator="equal">
      <formula>"N/A"</formula>
    </cfRule>
    <cfRule type="cellIs" dxfId="410" priority="144" stopIfTrue="1" operator="equal">
      <formula>"N/T"</formula>
    </cfRule>
    <cfRule type="cellIs" dxfId="409" priority="145" stopIfTrue="1" operator="equal">
      <formula>"N/D"</formula>
    </cfRule>
  </conditionalFormatting>
  <conditionalFormatting sqref="D1121:D1155">
    <cfRule type="cellIs" dxfId="408" priority="139" stopIfTrue="1" operator="equal">
      <formula>"-"</formula>
    </cfRule>
  </conditionalFormatting>
  <conditionalFormatting sqref="D1159:D1193">
    <cfRule type="expression" dxfId="407" priority="133" stopIfTrue="1">
      <formula>ISBLANK(D1159)</formula>
    </cfRule>
    <cfRule type="cellIs" dxfId="406" priority="134" stopIfTrue="1" operator="equal">
      <formula>"Pasa"</formula>
    </cfRule>
    <cfRule type="cellIs" dxfId="405" priority="135" stopIfTrue="1" operator="equal">
      <formula>"Falla"</formula>
    </cfRule>
    <cfRule type="cellIs" dxfId="404" priority="136" stopIfTrue="1" operator="equal">
      <formula>"N/A"</formula>
    </cfRule>
    <cfRule type="cellIs" dxfId="403" priority="137" stopIfTrue="1" operator="equal">
      <formula>"N/T"</formula>
    </cfRule>
    <cfRule type="cellIs" dxfId="402" priority="138" stopIfTrue="1" operator="equal">
      <formula>"N/D"</formula>
    </cfRule>
  </conditionalFormatting>
  <conditionalFormatting sqref="D1159:D1193">
    <cfRule type="cellIs" dxfId="401" priority="132" stopIfTrue="1" operator="equal">
      <formula>"-"</formula>
    </cfRule>
  </conditionalFormatting>
  <conditionalFormatting sqref="D1197:D1231">
    <cfRule type="expression" dxfId="400" priority="126" stopIfTrue="1">
      <formula>ISBLANK(D1197)</formula>
    </cfRule>
    <cfRule type="cellIs" dxfId="399" priority="127" stopIfTrue="1" operator="equal">
      <formula>"Pasa"</formula>
    </cfRule>
    <cfRule type="cellIs" dxfId="398" priority="128" stopIfTrue="1" operator="equal">
      <formula>"Falla"</formula>
    </cfRule>
    <cfRule type="cellIs" dxfId="397" priority="129" stopIfTrue="1" operator="equal">
      <formula>"N/A"</formula>
    </cfRule>
    <cfRule type="cellIs" dxfId="396" priority="130" stopIfTrue="1" operator="equal">
      <formula>"N/T"</formula>
    </cfRule>
    <cfRule type="cellIs" dxfId="395" priority="131" stopIfTrue="1" operator="equal">
      <formula>"N/D"</formula>
    </cfRule>
  </conditionalFormatting>
  <conditionalFormatting sqref="D1197:D1231">
    <cfRule type="cellIs" dxfId="394" priority="125" stopIfTrue="1" operator="equal">
      <formula>"-"</formula>
    </cfRule>
  </conditionalFormatting>
  <conditionalFormatting sqref="D1235:D1269">
    <cfRule type="expression" dxfId="393" priority="119" stopIfTrue="1">
      <formula>ISBLANK(D1235)</formula>
    </cfRule>
    <cfRule type="cellIs" dxfId="392" priority="120" stopIfTrue="1" operator="equal">
      <formula>"Pasa"</formula>
    </cfRule>
    <cfRule type="cellIs" dxfId="391" priority="121" stopIfTrue="1" operator="equal">
      <formula>"Falla"</formula>
    </cfRule>
    <cfRule type="cellIs" dxfId="390" priority="122" stopIfTrue="1" operator="equal">
      <formula>"N/A"</formula>
    </cfRule>
    <cfRule type="cellIs" dxfId="389" priority="123" stopIfTrue="1" operator="equal">
      <formula>"N/T"</formula>
    </cfRule>
    <cfRule type="cellIs" dxfId="388" priority="124" stopIfTrue="1" operator="equal">
      <formula>"N/D"</formula>
    </cfRule>
  </conditionalFormatting>
  <conditionalFormatting sqref="D1235:D1269">
    <cfRule type="cellIs" dxfId="387" priority="118" stopIfTrue="1" operator="equal">
      <formula>"-"</formula>
    </cfRule>
  </conditionalFormatting>
  <conditionalFormatting sqref="D1273:D1307">
    <cfRule type="expression" dxfId="386" priority="112" stopIfTrue="1">
      <formula>ISBLANK(D1273)</formula>
    </cfRule>
    <cfRule type="cellIs" dxfId="385" priority="113" stopIfTrue="1" operator="equal">
      <formula>"Pasa"</formula>
    </cfRule>
    <cfRule type="cellIs" dxfId="384" priority="114" stopIfTrue="1" operator="equal">
      <formula>"Falla"</formula>
    </cfRule>
    <cfRule type="cellIs" dxfId="383" priority="115" stopIfTrue="1" operator="equal">
      <formula>"N/A"</formula>
    </cfRule>
    <cfRule type="cellIs" dxfId="382" priority="116" stopIfTrue="1" operator="equal">
      <formula>"N/T"</formula>
    </cfRule>
    <cfRule type="cellIs" dxfId="381" priority="117" stopIfTrue="1" operator="equal">
      <formula>"N/D"</formula>
    </cfRule>
  </conditionalFormatting>
  <conditionalFormatting sqref="D1273:D1307">
    <cfRule type="cellIs" dxfId="380" priority="111" stopIfTrue="1" operator="equal">
      <formula>"-"</formula>
    </cfRule>
  </conditionalFormatting>
  <conditionalFormatting sqref="D1311:D1345">
    <cfRule type="expression" dxfId="379" priority="105" stopIfTrue="1">
      <formula>ISBLANK(D1311)</formula>
    </cfRule>
    <cfRule type="cellIs" dxfId="378" priority="106" stopIfTrue="1" operator="equal">
      <formula>"Pasa"</formula>
    </cfRule>
    <cfRule type="cellIs" dxfId="377" priority="107" stopIfTrue="1" operator="equal">
      <formula>"Falla"</formula>
    </cfRule>
    <cfRule type="cellIs" dxfId="376" priority="108" stopIfTrue="1" operator="equal">
      <formula>"N/A"</formula>
    </cfRule>
    <cfRule type="cellIs" dxfId="375" priority="109" stopIfTrue="1" operator="equal">
      <formula>"N/T"</formula>
    </cfRule>
    <cfRule type="cellIs" dxfId="374" priority="110" stopIfTrue="1" operator="equal">
      <formula>"N/D"</formula>
    </cfRule>
  </conditionalFormatting>
  <conditionalFormatting sqref="D1311:D1345">
    <cfRule type="cellIs" dxfId="373" priority="104" stopIfTrue="1" operator="equal">
      <formula>"-"</formula>
    </cfRule>
  </conditionalFormatting>
  <conditionalFormatting sqref="D1349:D1383">
    <cfRule type="expression" dxfId="372" priority="98" stopIfTrue="1">
      <formula>ISBLANK(D1349)</formula>
    </cfRule>
    <cfRule type="cellIs" dxfId="371" priority="99" stopIfTrue="1" operator="equal">
      <formula>"Pasa"</formula>
    </cfRule>
    <cfRule type="cellIs" dxfId="370" priority="100" stopIfTrue="1" operator="equal">
      <formula>"Falla"</formula>
    </cfRule>
    <cfRule type="cellIs" dxfId="369" priority="101" stopIfTrue="1" operator="equal">
      <formula>"N/A"</formula>
    </cfRule>
    <cfRule type="cellIs" dxfId="368" priority="102" stopIfTrue="1" operator="equal">
      <formula>"N/T"</formula>
    </cfRule>
    <cfRule type="cellIs" dxfId="367" priority="103" stopIfTrue="1" operator="equal">
      <formula>"N/D"</formula>
    </cfRule>
  </conditionalFormatting>
  <conditionalFormatting sqref="D1349:D1383">
    <cfRule type="cellIs" dxfId="366" priority="97" stopIfTrue="1" operator="equal">
      <formula>"-"</formula>
    </cfRule>
  </conditionalFormatting>
  <conditionalFormatting sqref="D1387:D1421">
    <cfRule type="expression" dxfId="365" priority="91" stopIfTrue="1">
      <formula>ISBLANK(D1387)</formula>
    </cfRule>
    <cfRule type="cellIs" dxfId="364" priority="92" stopIfTrue="1" operator="equal">
      <formula>"Pasa"</formula>
    </cfRule>
    <cfRule type="cellIs" dxfId="363" priority="93" stopIfTrue="1" operator="equal">
      <formula>"Falla"</formula>
    </cfRule>
    <cfRule type="cellIs" dxfId="362" priority="94" stopIfTrue="1" operator="equal">
      <formula>"N/A"</formula>
    </cfRule>
    <cfRule type="cellIs" dxfId="361" priority="95" stopIfTrue="1" operator="equal">
      <formula>"N/T"</formula>
    </cfRule>
    <cfRule type="cellIs" dxfId="360" priority="96" stopIfTrue="1" operator="equal">
      <formula>"N/D"</formula>
    </cfRule>
  </conditionalFormatting>
  <conditionalFormatting sqref="D1387:D1421">
    <cfRule type="cellIs" dxfId="359" priority="90" stopIfTrue="1" operator="equal">
      <formula>"-"</formula>
    </cfRule>
  </conditionalFormatting>
  <conditionalFormatting sqref="D1425:D1459">
    <cfRule type="expression" dxfId="358" priority="84" stopIfTrue="1">
      <formula>ISBLANK(D1425)</formula>
    </cfRule>
    <cfRule type="cellIs" dxfId="357" priority="85" stopIfTrue="1" operator="equal">
      <formula>"Pasa"</formula>
    </cfRule>
    <cfRule type="cellIs" dxfId="356" priority="86" stopIfTrue="1" operator="equal">
      <formula>"Falla"</formula>
    </cfRule>
    <cfRule type="cellIs" dxfId="355" priority="87" stopIfTrue="1" operator="equal">
      <formula>"N/A"</formula>
    </cfRule>
    <cfRule type="cellIs" dxfId="354" priority="88" stopIfTrue="1" operator="equal">
      <formula>"N/T"</formula>
    </cfRule>
    <cfRule type="cellIs" dxfId="353" priority="89" stopIfTrue="1" operator="equal">
      <formula>"N/D"</formula>
    </cfRule>
  </conditionalFormatting>
  <conditionalFormatting sqref="D1425:D1459">
    <cfRule type="cellIs" dxfId="352" priority="83" stopIfTrue="1" operator="equal">
      <formula>"-"</formula>
    </cfRule>
  </conditionalFormatting>
  <conditionalFormatting sqref="D1463:D1497">
    <cfRule type="expression" dxfId="351" priority="77" stopIfTrue="1">
      <formula>ISBLANK(D1463)</formula>
    </cfRule>
    <cfRule type="cellIs" dxfId="350" priority="78" stopIfTrue="1" operator="equal">
      <formula>"Pasa"</formula>
    </cfRule>
    <cfRule type="cellIs" dxfId="349" priority="79" stopIfTrue="1" operator="equal">
      <formula>"Falla"</formula>
    </cfRule>
    <cfRule type="cellIs" dxfId="348" priority="80" stopIfTrue="1" operator="equal">
      <formula>"N/A"</formula>
    </cfRule>
    <cfRule type="cellIs" dxfId="347" priority="81" stopIfTrue="1" operator="equal">
      <formula>"N/T"</formula>
    </cfRule>
    <cfRule type="cellIs" dxfId="346" priority="82" stopIfTrue="1" operator="equal">
      <formula>"N/D"</formula>
    </cfRule>
  </conditionalFormatting>
  <conditionalFormatting sqref="D1463:D1497">
    <cfRule type="cellIs" dxfId="345" priority="76" stopIfTrue="1" operator="equal">
      <formula>"-"</formula>
    </cfRule>
  </conditionalFormatting>
  <conditionalFormatting sqref="D1501:D1535">
    <cfRule type="expression" dxfId="344" priority="70" stopIfTrue="1">
      <formula>ISBLANK(D1501)</formula>
    </cfRule>
    <cfRule type="cellIs" dxfId="343" priority="71" stopIfTrue="1" operator="equal">
      <formula>"Pasa"</formula>
    </cfRule>
    <cfRule type="cellIs" dxfId="342" priority="72" stopIfTrue="1" operator="equal">
      <formula>"Falla"</formula>
    </cfRule>
    <cfRule type="cellIs" dxfId="341" priority="73" stopIfTrue="1" operator="equal">
      <formula>"N/A"</formula>
    </cfRule>
    <cfRule type="cellIs" dxfId="340" priority="74" stopIfTrue="1" operator="equal">
      <formula>"N/T"</formula>
    </cfRule>
    <cfRule type="cellIs" dxfId="339" priority="75" stopIfTrue="1" operator="equal">
      <formula>"N/D"</formula>
    </cfRule>
  </conditionalFormatting>
  <conditionalFormatting sqref="D1501:D1535">
    <cfRule type="cellIs" dxfId="338" priority="69" stopIfTrue="1" operator="equal">
      <formula>"-"</formula>
    </cfRule>
  </conditionalFormatting>
  <conditionalFormatting sqref="D1539:D1573">
    <cfRule type="expression" dxfId="337" priority="63" stopIfTrue="1">
      <formula>ISBLANK(D1539)</formula>
    </cfRule>
    <cfRule type="cellIs" dxfId="336" priority="64" stopIfTrue="1" operator="equal">
      <formula>"Pasa"</formula>
    </cfRule>
    <cfRule type="cellIs" dxfId="335" priority="65" stopIfTrue="1" operator="equal">
      <formula>"Falla"</formula>
    </cfRule>
    <cfRule type="cellIs" dxfId="334" priority="66" stopIfTrue="1" operator="equal">
      <formula>"N/A"</formula>
    </cfRule>
    <cfRule type="cellIs" dxfId="333" priority="67" stopIfTrue="1" operator="equal">
      <formula>"N/T"</formula>
    </cfRule>
    <cfRule type="cellIs" dxfId="332" priority="68" stopIfTrue="1" operator="equal">
      <formula>"N/D"</formula>
    </cfRule>
  </conditionalFormatting>
  <conditionalFormatting sqref="D1539:D1573">
    <cfRule type="cellIs" dxfId="331" priority="62" stopIfTrue="1" operator="equal">
      <formula>"-"</formula>
    </cfRule>
  </conditionalFormatting>
  <conditionalFormatting sqref="D1577:D1611">
    <cfRule type="expression" dxfId="330" priority="56" stopIfTrue="1">
      <formula>ISBLANK(D1577)</formula>
    </cfRule>
    <cfRule type="cellIs" dxfId="329" priority="57" stopIfTrue="1" operator="equal">
      <formula>"Pasa"</formula>
    </cfRule>
    <cfRule type="cellIs" dxfId="328" priority="58" stopIfTrue="1" operator="equal">
      <formula>"Falla"</formula>
    </cfRule>
    <cfRule type="cellIs" dxfId="327" priority="59" stopIfTrue="1" operator="equal">
      <formula>"N/A"</formula>
    </cfRule>
    <cfRule type="cellIs" dxfId="326" priority="60" stopIfTrue="1" operator="equal">
      <formula>"N/T"</formula>
    </cfRule>
    <cfRule type="cellIs" dxfId="325" priority="61" stopIfTrue="1" operator="equal">
      <formula>"N/D"</formula>
    </cfRule>
  </conditionalFormatting>
  <conditionalFormatting sqref="D1577:D1611">
    <cfRule type="cellIs" dxfId="324" priority="55" stopIfTrue="1" operator="equal">
      <formula>"-"</formula>
    </cfRule>
  </conditionalFormatting>
  <conditionalFormatting sqref="D1615:D1649">
    <cfRule type="expression" dxfId="323" priority="49" stopIfTrue="1">
      <formula>ISBLANK(D1615)</formula>
    </cfRule>
    <cfRule type="cellIs" dxfId="322" priority="50" stopIfTrue="1" operator="equal">
      <formula>"Pasa"</formula>
    </cfRule>
    <cfRule type="cellIs" dxfId="321" priority="51" stopIfTrue="1" operator="equal">
      <formula>"Falla"</formula>
    </cfRule>
    <cfRule type="cellIs" dxfId="320" priority="52" stopIfTrue="1" operator="equal">
      <formula>"N/A"</formula>
    </cfRule>
    <cfRule type="cellIs" dxfId="319" priority="53" stopIfTrue="1" operator="equal">
      <formula>"N/T"</formula>
    </cfRule>
    <cfRule type="cellIs" dxfId="318" priority="54" stopIfTrue="1" operator="equal">
      <formula>"N/D"</formula>
    </cfRule>
  </conditionalFormatting>
  <conditionalFormatting sqref="D1615:D1649">
    <cfRule type="cellIs" dxfId="317" priority="48" stopIfTrue="1" operator="equal">
      <formula>"-"</formula>
    </cfRule>
  </conditionalFormatting>
  <conditionalFormatting sqref="D1653:D1687">
    <cfRule type="expression" dxfId="316" priority="42" stopIfTrue="1">
      <formula>ISBLANK(D1653)</formula>
    </cfRule>
    <cfRule type="cellIs" dxfId="315" priority="43" stopIfTrue="1" operator="equal">
      <formula>"Pasa"</formula>
    </cfRule>
    <cfRule type="cellIs" dxfId="314" priority="44" stopIfTrue="1" operator="equal">
      <formula>"Falla"</formula>
    </cfRule>
    <cfRule type="cellIs" dxfId="313" priority="45" stopIfTrue="1" operator="equal">
      <formula>"N/A"</formula>
    </cfRule>
    <cfRule type="cellIs" dxfId="312" priority="46" stopIfTrue="1" operator="equal">
      <formula>"N/T"</formula>
    </cfRule>
    <cfRule type="cellIs" dxfId="311" priority="47" stopIfTrue="1" operator="equal">
      <formula>"N/D"</formula>
    </cfRule>
  </conditionalFormatting>
  <conditionalFormatting sqref="D1653:D1687">
    <cfRule type="cellIs" dxfId="310" priority="41" stopIfTrue="1" operator="equal">
      <formula>"-"</formula>
    </cfRule>
  </conditionalFormatting>
  <conditionalFormatting sqref="E1691:E1725">
    <cfRule type="cellIs" dxfId="309" priority="26" stopIfTrue="1" operator="equal">
      <formula>"ERR"</formula>
    </cfRule>
  </conditionalFormatting>
  <conditionalFormatting sqref="D1691:D1725">
    <cfRule type="expression" dxfId="308" priority="14" stopIfTrue="1">
      <formula>ISBLANK(D1691)</formula>
    </cfRule>
    <cfRule type="cellIs" dxfId="307" priority="15" stopIfTrue="1" operator="equal">
      <formula>"Pasa"</formula>
    </cfRule>
    <cfRule type="cellIs" dxfId="306" priority="16" stopIfTrue="1" operator="equal">
      <formula>"Falla"</formula>
    </cfRule>
    <cfRule type="cellIs" dxfId="305" priority="17" stopIfTrue="1" operator="equal">
      <formula>"N/A"</formula>
    </cfRule>
    <cfRule type="cellIs" dxfId="304" priority="18" stopIfTrue="1" operator="equal">
      <formula>"N/T"</formula>
    </cfRule>
    <cfRule type="cellIs" dxfId="303" priority="19" stopIfTrue="1" operator="equal">
      <formula>"N/D"</formula>
    </cfRule>
  </conditionalFormatting>
  <conditionalFormatting sqref="D1691:D1725">
    <cfRule type="cellIs" dxfId="302" priority="13" stopIfTrue="1" operator="equal">
      <formula>"-"</formula>
    </cfRule>
  </conditionalFormatting>
  <conditionalFormatting sqref="K23">
    <cfRule type="expression" dxfId="301" priority="7" stopIfTrue="1">
      <formula>ISBLANK(K23)</formula>
    </cfRule>
    <cfRule type="cellIs" dxfId="300" priority="8" stopIfTrue="1" operator="equal">
      <formula>"Pasa"</formula>
    </cfRule>
    <cfRule type="cellIs" dxfId="299" priority="9" stopIfTrue="1" operator="equal">
      <formula>"Falla"</formula>
    </cfRule>
    <cfRule type="cellIs" dxfId="298" priority="10" stopIfTrue="1" operator="equal">
      <formula>"N/A"</formula>
    </cfRule>
    <cfRule type="cellIs" dxfId="297" priority="11" stopIfTrue="1" operator="equal">
      <formula>"N/T"</formula>
    </cfRule>
    <cfRule type="cellIs" dxfId="296" priority="12" stopIfTrue="1" operator="equal">
      <formula>"N/D"</formula>
    </cfRule>
  </conditionalFormatting>
  <conditionalFormatting sqref="K24">
    <cfRule type="expression" dxfId="295" priority="1" stopIfTrue="1">
      <formula>ISBLANK(K24)</formula>
    </cfRule>
    <cfRule type="cellIs" dxfId="294" priority="2" stopIfTrue="1" operator="equal">
      <formula>"Pasa"</formula>
    </cfRule>
    <cfRule type="cellIs" dxfId="293" priority="3" stopIfTrue="1" operator="equal">
      <formula>"Falla"</formula>
    </cfRule>
    <cfRule type="cellIs" dxfId="292" priority="4" stopIfTrue="1" operator="equal">
      <formula>"N/A"</formula>
    </cfRule>
    <cfRule type="cellIs" dxfId="291" priority="5" stopIfTrue="1" operator="equal">
      <formula>"N/T"</formula>
    </cfRule>
    <cfRule type="cellIs" dxfId="2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Boue Monje, Oscar</cp:lastModifiedBy>
  <cp:revision>109</cp:revision>
  <cp:lastPrinted>2020-09-14T10:56:43Z</cp:lastPrinted>
  <dcterms:created xsi:type="dcterms:W3CDTF">2020-03-26T13:14:48Z</dcterms:created>
  <dcterms:modified xsi:type="dcterms:W3CDTF">2023-02-13T12:09:14Z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ies>
</file>