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3A5E7547-A049-4901-9AC1-BD968881647C}" xr6:coauthVersionLast="47" xr6:coauthVersionMax="47" xr10:uidLastSave="{744A8F38-FA1E-49C2-92F4-F469B7D94F9F}"/>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ESULTADOS" sheetId="9" r:id="rId11"/>
    <sheet name="R12.ServiciosApoyo" sheetId="18"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0">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75" i="22" l="1"/>
  <c r="D198" i="18"/>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K21" i="9" a="1"/>
  <c r="AO23" i="9" a="1"/>
  <c r="E32" i="9" a="1"/>
  <c r="I39" i="9" a="1"/>
  <c r="BQ39" i="9" a="1"/>
  <c r="BK37" i="9" a="1"/>
  <c r="BA34" i="9" a="1"/>
  <c r="BK38" i="9" a="1"/>
  <c r="Y23" i="9" a="1"/>
  <c r="AD36" i="9" a="1"/>
  <c r="CG23" i="9" a="1"/>
  <c r="AO28" i="9" a="1"/>
  <c r="BI21" i="9" a="1"/>
  <c r="BU35" i="9" a="1"/>
  <c r="BX37" i="9" a="1"/>
  <c r="BH24" i="9" a="1"/>
  <c r="AJ20" i="9" a="1"/>
  <c r="BG37" i="9" a="1"/>
  <c r="V25" i="9" a="1"/>
  <c r="BA21" i="9" a="1"/>
  <c r="Q27" i="9" a="1"/>
  <c r="BF20" i="9" a="1"/>
  <c r="AI39" i="9" a="1"/>
  <c r="CJ31" i="9" a="1"/>
  <c r="BD39" i="9" a="1"/>
  <c r="AX25" i="9" a="1"/>
  <c r="F22" i="9" a="1"/>
  <c r="F27" i="9" a="1"/>
  <c r="BC20" i="9" a="1"/>
  <c r="AB34" i="9" a="1"/>
  <c r="CF25" i="9" a="1"/>
  <c r="AZ30" i="9" a="1"/>
  <c r="BZ39" i="9" a="1"/>
  <c r="G27" i="9" a="1"/>
  <c r="AD28" i="9" a="1"/>
  <c r="AK32" i="9" a="1"/>
  <c r="CP20" i="9" a="1"/>
  <c r="U33" i="9" a="1"/>
  <c r="H39" i="9" a="1"/>
  <c r="I27" i="9" a="1"/>
  <c r="CK24" i="9" a="1"/>
  <c r="BD20" i="9" a="1"/>
  <c r="K96" i="22"/>
  <c r="CQ26" i="9" a="1"/>
  <c r="BY37" i="9" a="1"/>
  <c r="CC32" i="9" a="1"/>
  <c r="K172" i="22"/>
  <c r="CO26" i="9" a="1"/>
  <c r="CQ32" i="9" a="1"/>
  <c r="AK33" i="9" a="1"/>
  <c r="BX32" i="9" a="1"/>
  <c r="K1578" i="22"/>
  <c r="CI21" i="9" a="1"/>
  <c r="BJ37" i="9" a="1"/>
  <c r="CN39" i="9" a="1"/>
  <c r="AF22" i="9" a="1"/>
  <c r="BS24" i="9" a="1"/>
  <c r="BG27" i="9" a="1"/>
  <c r="AV37" i="9" a="1"/>
  <c r="CL33" i="9" a="1"/>
  <c r="BE27" i="9" a="1"/>
  <c r="CJ34" i="9" a="1"/>
  <c r="AN31" i="9" a="1"/>
  <c r="N23" i="9" a="1"/>
  <c r="CQ27" i="9" a="1"/>
  <c r="CH38" i="9" a="1"/>
  <c r="BG21" i="9" a="1"/>
  <c r="BU38" i="9" a="1"/>
  <c r="AM35" i="9" a="1"/>
  <c r="BR39" i="9" a="1"/>
  <c r="AS37" i="9" a="1"/>
  <c r="BD24" i="9" a="1"/>
  <c r="F34" i="9" a="1"/>
  <c r="CM28" i="9" a="1"/>
  <c r="BZ28" i="9" a="1"/>
  <c r="AB30" i="9" a="1"/>
  <c r="CO37" i="9" a="1"/>
  <c r="P21" i="9" a="1"/>
  <c r="CO34" i="9" a="1"/>
  <c r="M26" i="9" a="1"/>
  <c r="BX33" i="9" a="1"/>
  <c r="R31" i="9" a="1"/>
  <c r="CO29" i="9" a="1"/>
  <c r="BI26" i="9" a="1"/>
  <c r="BG22" i="9" a="1"/>
  <c r="V21" i="9" a="1"/>
  <c r="AE37" i="9" a="1"/>
  <c r="G28" i="9" a="1"/>
  <c r="CG28" i="9" a="1"/>
  <c r="BJ29" i="9" a="1"/>
  <c r="AV32" i="9" a="1"/>
  <c r="G39" i="9" a="1"/>
  <c r="BN37" i="9" a="1"/>
  <c r="K400" i="22"/>
  <c r="BO33" i="9" a="1"/>
  <c r="BW35" i="9" a="1"/>
  <c r="BQ36" i="9" a="1"/>
  <c r="AP20" i="9" a="1"/>
  <c r="BC30" i="9" a="1"/>
  <c r="H22" i="9" a="1"/>
  <c r="BJ26" i="9" a="1"/>
  <c r="BW24" i="9" a="1"/>
  <c r="CD38" i="9" a="1"/>
  <c r="K704" i="14"/>
  <c r="G24" i="9" a="1"/>
  <c r="K324" i="22"/>
  <c r="AK27" i="9" a="1"/>
  <c r="AD22" i="9" a="1"/>
  <c r="CB35" i="9" a="1"/>
  <c r="CO31" i="9" a="1"/>
  <c r="CG21" i="9" a="1"/>
  <c r="AY30" i="9" a="1"/>
  <c r="AL28" i="9" a="1"/>
  <c r="CP34" i="9" a="1"/>
  <c r="P24" i="9" a="1"/>
  <c r="AW30" i="9" a="1"/>
  <c r="Y27" i="9" a="1"/>
  <c r="CL23" i="9" a="1"/>
  <c r="BJ27" i="9" a="1"/>
  <c r="BX25" i="9" a="1"/>
  <c r="R28" i="9" a="1"/>
  <c r="O27" i="9" a="1"/>
  <c r="CJ30" i="9" a="1"/>
  <c r="CH20" i="9" a="1"/>
  <c r="AJ24" i="9" a="1"/>
  <c r="AE28" i="9" a="1"/>
  <c r="K1730" i="22"/>
  <c r="Y38" i="9" a="1"/>
  <c r="AM29" i="9" a="1"/>
  <c r="AS31" i="9" a="1"/>
  <c r="J21" i="9" a="1"/>
  <c r="CD31" i="9" a="1"/>
  <c r="CM33" i="9" a="1"/>
  <c r="Y26" i="9" a="1"/>
  <c r="BF24" i="9" a="1"/>
  <c r="W37" i="9" a="1"/>
  <c r="R34" i="9" a="1"/>
  <c r="BM32" i="9" a="1"/>
  <c r="AN26" i="9" a="1"/>
  <c r="AR31" i="9" a="1"/>
  <c r="X33" i="9" a="1"/>
  <c r="AA39" i="9" a="1"/>
  <c r="AE38" i="9" a="1"/>
  <c r="AR23" i="9" a="1"/>
  <c r="CA27" i="9" a="1"/>
  <c r="CL30" i="9" a="1"/>
  <c r="AV34" i="9" a="1"/>
  <c r="BY20" i="9" a="1"/>
  <c r="BA27" i="9" a="1"/>
  <c r="AI25" i="9" a="1"/>
  <c r="BS31" i="9" a="1"/>
  <c r="CA31" i="9" a="1"/>
  <c r="CQ31" i="9" a="1"/>
  <c r="N20" i="9" a="1"/>
  <c r="BE23" i="9" a="1"/>
  <c r="CJ32" i="9" a="1"/>
  <c r="AZ25" i="9" a="1"/>
  <c r="CG34" i="9" a="1"/>
  <c r="AK39" i="9" a="1"/>
  <c r="BB32" i="9" a="1"/>
  <c r="AG21" i="9" a="1"/>
  <c r="K23" i="9" a="1"/>
  <c r="CF39" i="9" a="1"/>
  <c r="BF34" i="9" a="1"/>
  <c r="CN27" i="9" a="1"/>
  <c r="BC25" i="9" a="1"/>
  <c r="AH36" i="9" a="1"/>
  <c r="BF23" i="9" a="1"/>
  <c r="CH33" i="9" a="1"/>
  <c r="AR24" i="9" a="1"/>
  <c r="CH30" i="9" a="1"/>
  <c r="CM36" i="9" a="1"/>
  <c r="BK21" i="9" a="1"/>
  <c r="AH38" i="9" a="1"/>
  <c r="AW27" i="9" a="1"/>
  <c r="BV31" i="9" a="1"/>
  <c r="BD38" i="9" a="1"/>
  <c r="U24" i="9" a="1"/>
  <c r="BY27" i="9" a="1"/>
  <c r="AR26" i="9" a="1"/>
  <c r="CQ30" i="9" a="1"/>
  <c r="CP25" i="9" a="1"/>
  <c r="Y29" i="9" a="1"/>
  <c r="M22" i="9" a="1"/>
  <c r="CE34" i="9" a="1"/>
  <c r="BT25" i="9" a="1"/>
  <c r="BE33" i="9" a="1"/>
  <c r="AS30" i="9" a="1"/>
  <c r="R29" i="9" a="1"/>
  <c r="AV20" i="9" a="1"/>
  <c r="BK22" i="9" a="1"/>
  <c r="AB26" i="9" a="1"/>
  <c r="E26" i="9" a="1"/>
  <c r="AP34" i="9" a="1"/>
  <c r="G34" i="9" a="1"/>
  <c r="AU39" i="9" a="1"/>
  <c r="CR30" i="9" a="1"/>
  <c r="AR28" i="9" a="1"/>
  <c r="BN35" i="9" a="1"/>
  <c r="CK28" i="9" a="1"/>
  <c r="BJ31" i="9" a="1"/>
  <c r="BR38" i="9" a="1"/>
  <c r="E27" i="9" a="1"/>
  <c r="M28" i="9" a="1"/>
  <c r="CB31" i="9" a="1"/>
  <c r="AJ25" i="9" a="1"/>
  <c r="AH32" i="9" a="1"/>
  <c r="AW20" i="9" a="1"/>
  <c r="BV29" i="9" a="1"/>
  <c r="BE39" i="9" a="1"/>
  <c r="Q38" i="9" a="1"/>
  <c r="CI34" i="9" a="1"/>
  <c r="AA34" i="9" a="1"/>
  <c r="W28" i="9" a="1"/>
  <c r="BC23" i="9" a="1"/>
  <c r="AF26" i="9" a="1"/>
  <c r="AX34" i="9" a="1"/>
  <c r="BS26" i="9" a="1"/>
  <c r="AI24" i="9" a="1"/>
  <c r="CG25" i="9" a="1"/>
  <c r="O22" i="9" a="1"/>
  <c r="BX35" i="9" a="1"/>
  <c r="BK20" i="9" a="1"/>
  <c r="CJ37" i="9" a="1"/>
  <c r="BO32" i="9" a="1"/>
  <c r="AM31" i="9" a="1"/>
  <c r="AF36" i="9" a="1"/>
  <c r="AZ35" i="9" a="1"/>
  <c r="G32" i="9" a="1"/>
  <c r="BR35" i="9" a="1"/>
  <c r="BQ31" i="9" a="1"/>
  <c r="S34" i="9" a="1"/>
  <c r="CB28" i="9" a="1"/>
  <c r="AP29" i="9" a="1"/>
  <c r="P28" i="9" a="1"/>
  <c r="AD27" i="9" a="1"/>
  <c r="CK34" i="9" a="1"/>
  <c r="F29" i="9" a="1"/>
  <c r="AT20" i="9" a="1"/>
  <c r="M32" i="9" a="1"/>
  <c r="BW31" i="9" a="1"/>
  <c r="BY38" i="9" a="1"/>
  <c r="M33" i="9" a="1"/>
  <c r="BK23" i="9" a="1"/>
  <c r="E38" i="9" a="1"/>
  <c r="Y37" i="9" a="1"/>
  <c r="T27" i="9" a="1"/>
  <c r="BK39" i="9" a="1"/>
  <c r="BN36" i="9" a="1"/>
  <c r="BA37" i="9" a="1"/>
  <c r="AM25" i="9" a="1"/>
  <c r="AG36" i="9" a="1"/>
  <c r="AO32" i="9" a="1"/>
  <c r="K932" i="22"/>
  <c r="BK25" i="9" a="1"/>
  <c r="CD27" i="9" a="1"/>
  <c r="BY39" i="9" a="1"/>
  <c r="BO39" i="9" a="1"/>
  <c r="BI28" i="9" a="1"/>
  <c r="BM35" i="9" a="1"/>
  <c r="BU31" i="9" a="1"/>
  <c r="BR30" i="9" a="1"/>
  <c r="CR23" i="9" a="1"/>
  <c r="AT25" i="9" a="1"/>
  <c r="R33" i="9" a="1"/>
  <c r="AK21" i="9" a="1"/>
  <c r="BD28" i="9" a="1"/>
  <c r="G29" i="9" a="1"/>
  <c r="I24" i="9" a="1"/>
  <c r="AD35" i="9" a="1"/>
  <c r="AZ34" i="9" a="1"/>
  <c r="CL34" i="9" a="1"/>
  <c r="BQ23" i="9" a="1"/>
  <c r="AQ23" i="9" a="1"/>
  <c r="CN28" i="9" a="1"/>
  <c r="AA30" i="9" a="1"/>
  <c r="K20" i="13"/>
  <c r="AX35" i="9" a="1"/>
  <c r="AZ27" i="9" a="1"/>
  <c r="BF30" i="9" a="1"/>
  <c r="O29" i="9" a="1"/>
  <c r="AK38" i="9" a="1"/>
  <c r="BV20" i="9" a="1"/>
  <c r="BM31" i="9" a="1"/>
  <c r="CR39" i="9" a="1"/>
  <c r="BE21" i="9" a="1"/>
  <c r="CD29" i="9" a="1"/>
  <c r="BX31" i="9" a="1"/>
  <c r="AT26" i="9" a="1"/>
  <c r="S39" i="9" a="1"/>
  <c r="BB24" i="9" a="1"/>
  <c r="K1046" i="22"/>
  <c r="CI23" i="9" a="1"/>
  <c r="AC29" i="9" a="1"/>
  <c r="AQ38" i="9" a="1"/>
  <c r="BB30" i="9" a="1"/>
  <c r="BW34" i="9" a="1"/>
  <c r="BR24" i="9" a="1"/>
  <c r="BH38" i="9" a="1"/>
  <c r="AT33" i="9" a="1"/>
  <c r="CQ29" i="9" a="1"/>
  <c r="AU35" i="9" a="1"/>
  <c r="CQ22" i="9" a="1"/>
  <c r="AU25" i="9" a="1"/>
  <c r="AK20" i="9" a="1"/>
  <c r="AJ38" i="9" a="1"/>
  <c r="T23" i="9" a="1"/>
  <c r="AA28" i="9" a="1"/>
  <c r="AD25" i="9" a="1"/>
  <c r="CK31" i="9" a="1"/>
  <c r="AE27" i="9" a="1"/>
  <c r="BI25" i="9" a="1"/>
  <c r="AF35" i="9" a="1"/>
  <c r="BB36" i="9" a="1"/>
  <c r="AN33" i="9" a="1"/>
  <c r="BT23" i="9" a="1"/>
  <c r="BM28" i="9" a="1"/>
  <c r="N27" i="9" a="1"/>
  <c r="AF31" i="9" a="1"/>
  <c r="H29" i="9" a="1"/>
  <c r="P20" i="9" a="1"/>
  <c r="BA32" i="9" a="1"/>
  <c r="BL38" i="9" a="1"/>
  <c r="K20" i="14"/>
  <c r="AE20" i="9" a="1"/>
  <c r="CH29" i="9" a="1"/>
  <c r="BQ32" i="9" a="1"/>
  <c r="BO35" i="9" a="1"/>
  <c r="K35" i="9" a="1"/>
  <c r="T21" i="9" a="1"/>
  <c r="CB24" i="9" a="1"/>
  <c r="L35" i="9" a="1"/>
  <c r="W35" i="9" a="1"/>
  <c r="CM20" i="9" a="1"/>
  <c r="CL27" i="9" a="1"/>
  <c r="AP39" i="9" a="1"/>
  <c r="L37" i="9" a="1"/>
  <c r="BF29" i="9" a="1"/>
  <c r="BR34" i="9" a="1"/>
  <c r="K1350" i="22"/>
  <c r="CJ20" i="9" a="1"/>
  <c r="AP27" i="9" a="1"/>
  <c r="AG32" i="9" a="1"/>
  <c r="AN23" i="9" a="1"/>
  <c r="X36" i="9" a="1"/>
  <c r="BK33" i="9" a="1"/>
  <c r="AH24" i="9" a="1"/>
  <c r="BP23" i="9" a="1"/>
  <c r="BO31" i="9" a="1"/>
  <c r="H20" i="9" a="1"/>
  <c r="BI32" i="9" a="1"/>
  <c r="X34" i="9" a="1"/>
  <c r="BH36" i="9" a="1"/>
  <c r="Q32" i="9" a="1"/>
  <c r="BB39" i="9" a="1"/>
  <c r="CB27" i="9" a="1"/>
  <c r="P39" i="9" a="1"/>
  <c r="AI31" i="9" a="1"/>
  <c r="F33" i="9" a="1"/>
  <c r="AS24" i="9" a="1"/>
  <c r="K134" i="22"/>
  <c r="CL36" i="9" a="1"/>
  <c r="CP27" i="9" a="1"/>
  <c r="K1388" i="22"/>
  <c r="CB38" i="9" a="1"/>
  <c r="M25" i="9" a="1"/>
  <c r="CI20" i="9" a="1"/>
  <c r="BB22" i="9" a="1"/>
  <c r="I28" i="9" a="1"/>
  <c r="AQ25" i="9" a="1"/>
  <c r="M35" i="9" a="1"/>
  <c r="AB37" i="9" a="1"/>
  <c r="AX28" i="9" a="1"/>
  <c r="CA22" i="9" a="1"/>
  <c r="W30" i="9" a="1"/>
  <c r="G31" i="9" a="1"/>
  <c r="AK29" i="9" a="1"/>
  <c r="CI33" i="9" a="1"/>
  <c r="AC27" i="9" a="1"/>
  <c r="CB30" i="9" a="1"/>
  <c r="BY21" i="9" a="1"/>
  <c r="E34" i="9" a="1"/>
  <c r="CK33" i="9" a="1"/>
  <c r="BC26" i="9" a="1"/>
  <c r="CF29" i="9" a="1"/>
  <c r="AD38" i="9" a="1"/>
  <c r="K1198" i="22"/>
  <c r="AG20" i="9" a="1"/>
  <c r="CB25" i="9" a="1"/>
  <c r="K590" i="22"/>
  <c r="CN29" i="9" a="1"/>
  <c r="BX26" i="9" a="1"/>
  <c r="CP30" i="9" a="1"/>
  <c r="BJ38" i="9" a="1"/>
  <c r="CE36" i="9" a="1"/>
  <c r="R26" i="9" a="1"/>
  <c r="K39" i="9" a="1"/>
  <c r="AP24" i="9" a="1"/>
  <c r="R25" i="9" a="1"/>
  <c r="P36" i="9" a="1"/>
  <c r="AT38" i="9" a="1"/>
  <c r="H30" i="9" a="1"/>
  <c r="BA24" i="9" a="1"/>
  <c r="O30" i="9" a="1"/>
  <c r="BZ37" i="9" a="1"/>
  <c r="AC37" i="9" a="1"/>
  <c r="BI38" i="9" a="1"/>
  <c r="BN27" i="9" a="1"/>
  <c r="BB27" i="9" a="1"/>
  <c r="AC32" i="9" a="1"/>
  <c r="V20" i="9" a="1"/>
  <c r="P32" i="9" a="1"/>
  <c r="AZ36" i="9" a="1"/>
  <c r="CL29" i="9" a="1"/>
  <c r="AJ36" i="9" a="1"/>
  <c r="CB34" i="9" a="1"/>
  <c r="CC25" i="9" a="1"/>
  <c r="BM34" i="9" a="1"/>
  <c r="AE34" i="9" a="1"/>
  <c r="BI39" i="9" a="1"/>
  <c r="CF30" i="9" a="1"/>
  <c r="AX22" i="9" a="1"/>
  <c r="AW26" i="9" a="1"/>
  <c r="AM36" i="9" a="1"/>
  <c r="BD31" i="9" a="1"/>
  <c r="J36" i="9" a="1"/>
  <c r="BA26" i="9" a="1"/>
  <c r="I26" i="9" a="1"/>
  <c r="BT31" i="9" a="1"/>
  <c r="S30" i="9" a="1"/>
  <c r="H27" i="9" a="1"/>
  <c r="K286" i="14"/>
  <c r="AI27" i="9" a="1"/>
  <c r="CE38" i="9" a="1"/>
  <c r="CK25" i="9" a="1"/>
  <c r="CK32" i="9" a="1"/>
  <c r="W27" i="9" a="1"/>
  <c r="CI35" i="9" a="1"/>
  <c r="AY24" i="9" a="1"/>
  <c r="BG31" i="9" a="1"/>
  <c r="F28" i="9" a="1"/>
  <c r="BU36" i="9" a="1"/>
  <c r="AU34" i="9" a="1"/>
  <c r="F37" i="9" a="1"/>
  <c r="BR37" i="9" a="1"/>
  <c r="BF22" i="9" a="1"/>
  <c r="H37" i="9" a="1"/>
  <c r="BL34" i="9" a="1"/>
  <c r="CM23" i="9" a="1"/>
  <c r="K1654" i="22"/>
  <c r="K34" i="9" a="1"/>
  <c r="T38" i="9" a="1"/>
  <c r="AI23" i="9" a="1"/>
  <c r="AY34" i="9" a="1"/>
  <c r="K1616" i="22"/>
  <c r="AZ38" i="9" a="1"/>
  <c r="BT21" i="9" a="1"/>
  <c r="AF28" i="9" a="1"/>
  <c r="AH27" i="9" a="1"/>
  <c r="F38" i="9" a="1"/>
  <c r="BG20" i="9" a="1"/>
  <c r="AT22" i="9" a="1"/>
  <c r="I22" i="9" a="1"/>
  <c r="AP32" i="9" a="1"/>
  <c r="L39" i="9" a="1"/>
  <c r="BD22" i="9" a="1"/>
  <c r="BT30" i="9" a="1"/>
  <c r="Q31" i="9" a="1"/>
  <c r="BL26" i="9" a="1"/>
  <c r="AR27" i="9" a="1"/>
  <c r="BL37" i="9" a="1"/>
  <c r="AC23" i="9" a="1"/>
  <c r="AI38" i="9" a="1"/>
  <c r="K58" i="15"/>
  <c r="M21" i="9" a="1"/>
  <c r="CN38" i="9" a="1"/>
  <c r="P23" i="9" a="1"/>
  <c r="R37" i="9" a="1"/>
  <c r="Y21" i="9" a="1"/>
  <c r="AI20" i="9" a="1"/>
  <c r="AE24" i="9" a="1"/>
  <c r="AJ35" i="9" a="1"/>
  <c r="CO22" i="9" a="1"/>
  <c r="AV24" i="9" a="1"/>
  <c r="AF39" i="9" a="1"/>
  <c r="CC24" i="9" a="1"/>
  <c r="AQ28" i="9" a="1"/>
  <c r="AL34" i="9" a="1"/>
  <c r="BT24" i="9" a="1"/>
  <c r="AY36" i="9" a="1"/>
  <c r="BD27" i="9" a="1"/>
  <c r="BD32" i="9" a="1"/>
  <c r="U37" i="9" a="1"/>
  <c r="S38" i="9" a="1"/>
  <c r="AH25" i="9" a="1"/>
  <c r="P26" i="9" a="1"/>
  <c r="K248" i="14"/>
  <c r="CH28" i="9" a="1"/>
  <c r="CA25" i="9" a="1"/>
  <c r="AG25" i="9" a="1"/>
  <c r="CA30" i="9" a="1"/>
  <c r="AY23" i="9" a="1"/>
  <c r="CG22" i="9" a="1"/>
  <c r="BI20" i="9" a="1"/>
  <c r="AT24" i="9" a="1"/>
  <c r="AT36" i="9" a="1"/>
  <c r="CK39" i="9" a="1"/>
  <c r="Q28" i="9" a="1"/>
  <c r="BM27" i="9" a="1"/>
  <c r="CI39" i="9" a="1"/>
  <c r="M36" i="9" a="1"/>
  <c r="AN32" i="9" a="1"/>
  <c r="O38" i="9" a="1"/>
  <c r="BH39" i="9" a="1"/>
  <c r="CF21" i="9" a="1"/>
  <c r="BJ20" i="9" a="1"/>
  <c r="AW24" i="9" a="1"/>
  <c r="BF31" i="9" a="1"/>
  <c r="AP26" i="9" a="1"/>
  <c r="CH34" i="9" a="1"/>
  <c r="I25" i="9" a="1"/>
  <c r="Y30" i="9" a="1"/>
  <c r="AD39" i="9" a="1"/>
  <c r="BS20" i="9" a="1"/>
  <c r="T26" i="9" a="1"/>
  <c r="CJ22" i="9" a="1"/>
  <c r="CD39" i="9" a="1"/>
  <c r="CL31" i="9" a="1"/>
  <c r="Z29" i="9" a="1"/>
  <c r="AT21" i="9" a="1"/>
  <c r="AB27" i="9" a="1"/>
  <c r="AH20" i="9" a="1"/>
  <c r="CH23" i="9" a="1"/>
  <c r="AP23" i="9" a="1"/>
  <c r="AJ37" i="9" a="1"/>
  <c r="AJ29" i="9" a="1"/>
  <c r="BT35" i="9" a="1"/>
  <c r="AY22" i="9" a="1"/>
  <c r="BY34" i="9" a="1"/>
  <c r="CO23" i="9" a="1"/>
  <c r="V29" i="9" a="1"/>
  <c r="CD35" i="9" a="1"/>
  <c r="K30" i="9" a="1"/>
  <c r="AR20" i="9" a="1"/>
  <c r="AU31" i="9" a="1"/>
  <c r="AB29" i="9" a="1"/>
  <c r="AK30" i="9" a="1"/>
  <c r="BM21" i="9" a="1"/>
  <c r="AP28" i="9" a="1"/>
  <c r="AC33" i="9" a="1"/>
  <c r="AP31" i="9" a="1"/>
  <c r="BB34" i="9" a="1"/>
  <c r="K362" i="22"/>
  <c r="K1312" i="22"/>
  <c r="E29" i="9" a="1"/>
  <c r="G23" i="9" a="1"/>
  <c r="G26" i="9" a="1"/>
  <c r="CE23" i="9" a="1"/>
  <c r="AQ39" i="9" a="1"/>
  <c r="I34" i="9" a="1"/>
  <c r="CI30" i="9" a="1"/>
  <c r="AY26" i="9" a="1"/>
  <c r="AJ39" i="9" a="1"/>
  <c r="AO34" i="9" a="1"/>
  <c r="N31" i="9" a="1"/>
  <c r="BV39" i="9" a="1"/>
  <c r="BA38" i="9" a="1"/>
  <c r="BV23" i="9" a="1"/>
  <c r="K1692" i="22"/>
  <c r="CR29" i="9" a="1"/>
  <c r="BP39" i="9" a="1"/>
  <c r="K27" i="9" a="1"/>
  <c r="AX38" i="9" a="1"/>
  <c r="CB22" i="9" a="1"/>
  <c r="BV28" i="9" a="1"/>
  <c r="CG37" i="9" a="1"/>
  <c r="E22" i="9" a="1"/>
  <c r="O32" i="9" a="1"/>
  <c r="G22" i="9" a="1"/>
  <c r="CN33" i="9" a="1"/>
  <c r="CI36" i="9" a="1"/>
  <c r="AA26" i="9" a="1"/>
  <c r="K1502" i="22"/>
  <c r="BQ29" i="9" a="1"/>
  <c r="BN32" i="9" a="1"/>
  <c r="CL20" i="9" a="1"/>
  <c r="BX34" i="9" a="1"/>
  <c r="BP24" i="9" a="1"/>
  <c r="CP36" i="9" a="1"/>
  <c r="AX26" i="9" a="1"/>
  <c r="AH34" i="9" a="1"/>
  <c r="AM26" i="9" a="1"/>
  <c r="BW25" i="9" a="1"/>
  <c r="F23" i="9" a="1"/>
  <c r="CR20" i="9" a="1"/>
  <c r="BD21" i="9" a="1"/>
  <c r="AU28" i="9" a="1"/>
  <c r="U34" i="9" a="1"/>
  <c r="S26" i="9" a="1"/>
  <c r="R36" i="9" a="1"/>
  <c r="BK36" i="9" a="1"/>
  <c r="BN23" i="9" a="1"/>
  <c r="AV36" i="9" a="1"/>
  <c r="BL20" i="9" a="1"/>
  <c r="BS27" i="9" a="1"/>
  <c r="BV27" i="9" a="1"/>
  <c r="AY28" i="9" a="1"/>
  <c r="CK29" i="9" a="1"/>
  <c r="BG35" i="9" a="1"/>
  <c r="CP29" i="9" a="1"/>
  <c r="AY25" i="9" a="1"/>
  <c r="AJ22" i="9" a="1"/>
  <c r="AV29" i="9" a="1"/>
  <c r="CK23" i="9" a="1"/>
  <c r="U32" i="9" a="1"/>
  <c r="Z20" i="9" a="1"/>
  <c r="CQ33" i="9" a="1"/>
  <c r="BV30" i="9" a="1"/>
  <c r="BE28" i="9" a="1"/>
  <c r="K28" i="9" a="1"/>
  <c r="M24" i="9" a="1"/>
  <c r="E28" i="9" a="1"/>
  <c r="AA29" i="9" a="1"/>
  <c r="AG37" i="9" a="1"/>
  <c r="R32" i="9" a="1"/>
  <c r="AB32" i="9" a="1"/>
  <c r="K1806" i="22"/>
  <c r="AP35" i="9" a="1"/>
  <c r="AZ32" i="9" a="1"/>
  <c r="BE29" i="9" a="1"/>
  <c r="BH35" i="9" a="1"/>
  <c r="Q26" i="9" a="1"/>
  <c r="AU38" i="9" a="1"/>
  <c r="J37" i="9" a="1"/>
  <c r="AS34" i="9" a="1"/>
  <c r="AL36" i="9" a="1"/>
  <c r="CR38" i="9" a="1"/>
  <c r="BA22" i="9" a="1"/>
  <c r="AU37" i="9" a="1"/>
  <c r="W26" i="9" a="1"/>
  <c r="AS33" i="9" a="1"/>
  <c r="CH24" i="9" a="1"/>
  <c r="CC23" i="9" a="1"/>
  <c r="AS38" i="9" a="1"/>
  <c r="AL25" i="9" a="1"/>
  <c r="AQ34" i="9" a="1"/>
  <c r="BB33" i="9" a="1"/>
  <c r="L22" i="9" a="1"/>
  <c r="BN38" i="9" a="1"/>
  <c r="BY33" i="9" a="1"/>
  <c r="BX30" i="9" a="1"/>
  <c r="BC28" i="9" a="1"/>
  <c r="G21" i="9" a="1"/>
  <c r="J30" i="9" a="1"/>
  <c r="AQ33" i="9" a="1"/>
  <c r="AE39" i="9" a="1"/>
  <c r="CJ29" i="9" a="1"/>
  <c r="BY25" i="9" a="1"/>
  <c r="BG25" i="9" a="1"/>
  <c r="AN30" i="9" a="1"/>
  <c r="CE30" i="9" a="1"/>
  <c r="S32" i="9" a="1"/>
  <c r="BG38" i="9" a="1"/>
  <c r="CE29" i="9" a="1"/>
  <c r="AR38" i="9" a="1"/>
  <c r="K666" i="22"/>
  <c r="CA21" i="9" a="1"/>
  <c r="CF22" i="9" a="1"/>
  <c r="BS23" i="9" a="1"/>
  <c r="AL39" i="9" a="1"/>
  <c r="BB28" i="9" a="1"/>
  <c r="X35" i="9" a="1"/>
  <c r="V31" i="9" a="1"/>
  <c r="AD37" i="9" a="1"/>
  <c r="BO28" i="9" a="1"/>
  <c r="AD34" i="9" a="1"/>
  <c r="BR36" i="9" a="1"/>
  <c r="AR36" i="9" a="1"/>
  <c r="K248" i="15"/>
  <c r="O28" i="9" a="1"/>
  <c r="CR26" i="9" a="1"/>
  <c r="AZ28" i="9" a="1"/>
  <c r="CQ36" i="9" a="1"/>
  <c r="AD32" i="9" a="1"/>
  <c r="AC39" i="9" a="1"/>
  <c r="BF32" i="9" a="1"/>
  <c r="AB28" i="9" a="1"/>
  <c r="AI37" i="9" a="1"/>
  <c r="AC35" i="9" a="1"/>
  <c r="G33" i="9" a="1"/>
  <c r="CQ23" i="9" a="1"/>
  <c r="AV26" i="9" a="1"/>
  <c r="K476" i="22"/>
  <c r="AQ29" i="9" a="1"/>
  <c r="F20" i="9" a="1"/>
  <c r="AS22" i="9" a="1"/>
  <c r="AG35" i="9" a="1"/>
  <c r="BC36" i="9" a="1"/>
  <c r="T20" i="9" a="1"/>
  <c r="F21" i="9" a="1"/>
  <c r="AP30" i="9" a="1"/>
  <c r="Y25" i="9" a="1"/>
  <c r="G25" i="9" a="1"/>
  <c r="BJ23" i="9" a="1"/>
  <c r="BR29" i="9" a="1"/>
  <c r="AE22" i="9" a="1"/>
  <c r="CI38" i="9" a="1"/>
  <c r="CG32" i="9" a="1"/>
  <c r="CE26" i="9" a="1"/>
  <c r="M37" i="9" a="1"/>
  <c r="BU39" i="9" a="1"/>
  <c r="Q30" i="9" a="1"/>
  <c r="BE38" i="9" a="1"/>
  <c r="CI26" i="9" a="1"/>
  <c r="BB37" i="9" a="1"/>
  <c r="BZ38" i="9" a="1"/>
  <c r="AH33" i="9" a="1"/>
  <c r="BQ35" i="9" a="1"/>
  <c r="BK35" i="9" a="1"/>
  <c r="K248" i="22"/>
  <c r="CM29" i="9" a="1"/>
  <c r="BZ29" i="9" a="1"/>
  <c r="K1160" i="22"/>
  <c r="BX23" i="9" a="1"/>
  <c r="AV30" i="9" a="1"/>
  <c r="BI35" i="9" a="1"/>
  <c r="CE37" i="9" a="1"/>
  <c r="BY36" i="9" a="1"/>
  <c r="AB35" i="9" a="1"/>
  <c r="BS21" i="9" a="1"/>
  <c r="CA38" i="9" a="1"/>
  <c r="BN30" i="9" a="1"/>
  <c r="K476" i="14"/>
  <c r="BO24" i="9" a="1"/>
  <c r="BS22" i="9" a="1"/>
  <c r="J39" i="9" a="1"/>
  <c r="BA33" i="9" a="1"/>
  <c r="BF36" i="9" a="1"/>
  <c r="N34" i="9" a="1"/>
  <c r="V38" i="9" a="1"/>
  <c r="AZ21" i="9" a="1"/>
  <c r="V33" i="9" a="1"/>
  <c r="K628" i="22"/>
  <c r="BB26" i="9" a="1"/>
  <c r="AW33" i="9" a="1"/>
  <c r="Q35" i="9" a="1"/>
  <c r="K20" i="18"/>
  <c r="AQ22" i="9" a="1"/>
  <c r="X28" i="9" a="1"/>
  <c r="W39" i="9" a="1"/>
  <c r="BD29" i="9" a="1"/>
  <c r="CF23" i="9" a="1"/>
  <c r="R35" i="9" a="1"/>
  <c r="AR25" i="9" a="1"/>
  <c r="AA25" i="9" a="1"/>
  <c r="AO30" i="9" a="1"/>
  <c r="AB22" i="9" a="1"/>
  <c r="CJ38" i="9" a="1"/>
  <c r="I31" i="9" a="1"/>
  <c r="BC27" i="9" a="1"/>
  <c r="AW39" i="9" a="1"/>
  <c r="AL31" i="9" a="1"/>
  <c r="X24" i="9" a="1"/>
  <c r="K22" i="9" a="1"/>
  <c r="CR21" i="9" a="1"/>
  <c r="AO33" i="9" a="1"/>
  <c r="U39" i="9" a="1"/>
  <c r="CC20" i="9" a="1"/>
  <c r="AW37" i="9" a="1"/>
  <c r="AZ23" i="9" a="1"/>
  <c r="AF38" i="9" a="1"/>
  <c r="AR35" i="9" a="1"/>
  <c r="AO36" i="9" a="1"/>
  <c r="P31" i="9" a="1"/>
  <c r="BM20" i="9" a="1"/>
  <c r="BB21" i="9" a="1"/>
  <c r="CF24" i="9" a="1"/>
  <c r="CR34" i="9" a="1"/>
  <c r="BV22" i="9" a="1"/>
  <c r="K210" i="14"/>
  <c r="K514" i="14"/>
  <c r="CA39" i="9" a="1"/>
  <c r="BC22" i="9" a="1"/>
  <c r="Q29" i="9" a="1"/>
  <c r="AK26" i="9" a="1"/>
  <c r="H33" i="9" a="1"/>
  <c r="K32" i="9" a="1"/>
  <c r="CC30" i="9" a="1"/>
  <c r="AN37" i="9" a="1"/>
  <c r="AC24" i="9" a="1"/>
  <c r="CO38" i="9" a="1"/>
  <c r="I36" i="9" a="1"/>
  <c r="BJ32" i="9" a="1"/>
  <c r="BE34" i="9" a="1"/>
  <c r="K134" i="14"/>
  <c r="Y22" i="9" a="1"/>
  <c r="AL32" i="9" a="1"/>
  <c r="AX32" i="9" a="1"/>
  <c r="BB20" i="9" a="1"/>
  <c r="AO37" i="9" a="1"/>
  <c r="BS38" i="9" a="1"/>
  <c r="AT30" i="9" a="1"/>
  <c r="AV33" i="9" a="1"/>
  <c r="CC38" i="9" a="1"/>
  <c r="BX36" i="9" a="1"/>
  <c r="N37" i="9" a="1"/>
  <c r="AZ22" i="9" a="1"/>
  <c r="BX21" i="9" a="1"/>
  <c r="CR35" i="9" a="1"/>
  <c r="CJ28" i="9" a="1"/>
  <c r="CR22" i="9" a="1"/>
  <c r="BQ22" i="9" a="1"/>
  <c r="S35" i="9" a="1"/>
  <c r="CQ39" i="9" a="1"/>
  <c r="BO26" i="9" a="1"/>
  <c r="E37" i="9" a="1"/>
  <c r="BL35" i="9" a="1"/>
  <c r="BL24" i="9" a="1"/>
  <c r="W24" i="9" a="1"/>
  <c r="AM38" i="9" a="1"/>
  <c r="J27" i="9" a="1"/>
  <c r="M20" i="9" a="1"/>
  <c r="CG26" i="9" a="1"/>
  <c r="AT34" i="9" a="1"/>
  <c r="H38" i="9" a="1"/>
  <c r="BO20" i="9" a="1"/>
  <c r="E24" i="9" a="1"/>
  <c r="CI27" i="9" a="1"/>
  <c r="BF26" i="9" a="1"/>
  <c r="CA28" i="9" a="1"/>
  <c r="BP22" i="9" a="1"/>
  <c r="CM39" i="9" a="1"/>
  <c r="AD31" i="9" a="1"/>
  <c r="AM33" i="9" a="1"/>
  <c r="X23" i="9" a="1"/>
  <c r="F36" i="9" a="1"/>
  <c r="G20" i="9" a="1"/>
  <c r="AA23" i="9" a="1"/>
  <c r="K58" i="22"/>
  <c r="AO22" i="9" a="1"/>
  <c r="M38" i="9" a="1"/>
  <c r="CK21" i="9" a="1"/>
  <c r="V30" i="9" a="1"/>
  <c r="O25" i="9" a="1"/>
  <c r="BC29" i="9" a="1"/>
  <c r="AJ21" i="9" a="1"/>
  <c r="BG34" i="9" a="1"/>
  <c r="AV39" i="9" a="1"/>
  <c r="V34" i="9" a="1"/>
  <c r="X22" i="9" a="1"/>
  <c r="Q20" i="9" a="1"/>
  <c r="AH35" i="9" a="1"/>
  <c r="J24" i="9" a="1"/>
  <c r="AU36" i="9" a="1"/>
  <c r="H24" i="9" a="1"/>
  <c r="BJ30" i="9" a="1"/>
  <c r="BU34" i="9" a="1"/>
  <c r="BJ21" i="9" a="1"/>
  <c r="BZ35" i="9" a="1"/>
  <c r="CR28" i="9" a="1"/>
  <c r="AX21" i="9" a="1"/>
  <c r="R24" i="9" a="1"/>
  <c r="AU33" i="9" a="1"/>
  <c r="CQ20" i="9" a="1"/>
  <c r="BN39" i="9" a="1"/>
  <c r="CC39" i="9" a="1"/>
  <c r="V24" i="9" a="1"/>
  <c r="CA26" i="9" a="1"/>
  <c r="S28" i="9" a="1"/>
  <c r="CD34" i="9" a="1"/>
  <c r="BG36" i="9" a="1"/>
  <c r="CH39" i="9" a="1"/>
  <c r="CM25" i="9" a="1"/>
  <c r="Z32" i="9" a="1"/>
  <c r="CD36" i="9" a="1"/>
  <c r="AU23" i="9" a="1"/>
  <c r="K362" i="14"/>
  <c r="CE35" i="9" a="1"/>
  <c r="BO27" i="9" a="1"/>
  <c r="BM38" i="9" a="1"/>
  <c r="Y28" i="9" a="1"/>
  <c r="BG26" i="9" a="1"/>
  <c r="Y24" i="9" a="1"/>
  <c r="BI34" i="9" a="1"/>
  <c r="F32" i="9" a="1"/>
  <c r="CB20" i="9" a="1"/>
  <c r="AE33" i="9" a="1"/>
  <c r="S24" i="9" a="1"/>
  <c r="BT32" i="9" a="1"/>
  <c r="AQ36" i="9" a="1"/>
  <c r="T34" i="9" a="1"/>
  <c r="K438" i="22"/>
  <c r="AM24" i="9" a="1"/>
  <c r="F24" i="9" a="1"/>
  <c r="V39" i="9" a="1"/>
  <c r="Z21" i="9" a="1"/>
  <c r="CL24" i="9" a="1"/>
  <c r="AJ27" i="9" a="1"/>
  <c r="AD24" i="9" a="1"/>
  <c r="BS35" i="9" a="1"/>
  <c r="Q34" i="9" a="1"/>
  <c r="BQ37" i="9" a="1"/>
  <c r="L24" i="9" a="1"/>
  <c r="CL37" i="9" a="1"/>
  <c r="AJ33" i="9" a="1"/>
  <c r="AO35" i="9" a="1"/>
  <c r="CA36" i="9" a="1"/>
  <c r="AF34" i="9" a="1"/>
  <c r="L26" i="9" a="1"/>
  <c r="AP25" i="9" a="1"/>
  <c r="BL23" i="9" a="1"/>
  <c r="AH21" i="9" a="1"/>
  <c r="CB26" i="9" a="1"/>
  <c r="BX27" i="9" a="1"/>
  <c r="E20" i="9" a="1"/>
  <c r="BV33" i="9" a="1"/>
  <c r="BM30" i="9" a="1"/>
  <c r="BC35" i="9" a="1"/>
  <c r="AZ39" i="9" a="1"/>
  <c r="BU32" i="9" a="1"/>
  <c r="Y35" i="9" a="1"/>
  <c r="AC28" i="9" a="1"/>
  <c r="BL39" i="9" a="1"/>
  <c r="BW21" i="9" a="1"/>
  <c r="Z27" i="9" a="1"/>
  <c r="S27" i="9" a="1"/>
  <c r="O34" i="9" a="1"/>
  <c r="BH32" i="9" a="1"/>
  <c r="BT37" i="9" a="1"/>
  <c r="T29" i="9" a="1"/>
  <c r="CA35" i="9" a="1"/>
  <c r="AB25" i="9" a="1"/>
  <c r="O21" i="9" a="1"/>
  <c r="BH23" i="9" a="1"/>
  <c r="AI33" i="9" a="1"/>
  <c r="Q21" i="9" a="1"/>
  <c r="BI23" i="9" a="1"/>
  <c r="BY28" i="9" a="1"/>
  <c r="AU32" i="9" a="1"/>
  <c r="BB25" i="9" a="1"/>
  <c r="H28" i="9" a="1"/>
  <c r="BL30" i="9" a="1"/>
  <c r="BC39" i="9" a="1"/>
  <c r="AE31" i="9" a="1"/>
  <c r="K1236" i="22"/>
  <c r="AB20" i="9" a="1"/>
  <c r="CF35" i="9" a="1"/>
  <c r="CE32" i="9" a="1"/>
  <c r="BU33" i="9" a="1"/>
  <c r="T31" i="9" a="1"/>
  <c r="AR22" i="9" a="1"/>
  <c r="AK34" i="9" a="1"/>
  <c r="AO25" i="9" a="1"/>
  <c r="U38" i="9" a="1"/>
  <c r="CP23" i="9" a="1"/>
  <c r="BU23" i="9" a="1"/>
  <c r="AV38" i="9" a="1"/>
  <c r="BY24" i="9" a="1"/>
  <c r="AU26" i="9" a="1"/>
  <c r="K818" i="22"/>
  <c r="U23" i="9" a="1"/>
  <c r="AK31" i="9" a="1"/>
  <c r="BS25" i="9" a="1"/>
  <c r="W38" i="9" a="1"/>
  <c r="AZ33" i="9" a="1"/>
  <c r="AI30" i="9" a="1"/>
  <c r="BE36" i="9" a="1"/>
  <c r="X37" i="9" a="1"/>
  <c r="AW23" i="9" a="1"/>
  <c r="AL37" i="9" a="1"/>
  <c r="K286" i="15"/>
  <c r="O39" i="9" a="1"/>
  <c r="CK35" i="9" a="1"/>
  <c r="CO32" i="9" a="1"/>
  <c r="CF31" i="9" a="1"/>
  <c r="CP26" i="9" a="1"/>
  <c r="BZ23" i="9" a="1"/>
  <c r="U30" i="9" a="1"/>
  <c r="O26" i="9" a="1"/>
  <c r="AZ31" i="9" a="1"/>
  <c r="K1008" i="22"/>
  <c r="BG33" i="9" a="1"/>
  <c r="U28" i="9" a="1"/>
  <c r="AC34" i="9" a="1"/>
  <c r="BH37" i="9" a="1"/>
  <c r="BR26" i="9" a="1"/>
  <c r="CA37" i="9" a="1"/>
  <c r="Z39" i="9" a="1"/>
  <c r="CJ21" i="9" a="1"/>
  <c r="Z31" i="9" a="1"/>
  <c r="BP26" i="9" a="1"/>
  <c r="BA23" i="9" a="1"/>
  <c r="K26" i="9" a="1"/>
  <c r="CO33" i="9" a="1"/>
  <c r="CH37" i="9" a="1"/>
  <c r="CK30" i="9" a="1"/>
  <c r="L30" i="9" a="1"/>
  <c r="T24" i="9" a="1"/>
  <c r="CF37" i="9" a="1"/>
  <c r="L32" i="9" a="1"/>
  <c r="BW30" i="9" a="1"/>
  <c r="BO22" i="9" a="1"/>
  <c r="CA32" i="9" a="1"/>
  <c r="AG29" i="9" a="1"/>
  <c r="BW39" i="9" a="1"/>
  <c r="CI28" i="9" a="1"/>
  <c r="Z28" i="9" a="1"/>
  <c r="I23" i="9" a="1"/>
  <c r="BX22" i="9" a="1"/>
  <c r="CD37" i="9" a="1"/>
  <c r="K780" i="22"/>
  <c r="BP27" i="9" a="1"/>
  <c r="G30" i="9" a="1"/>
  <c r="BL32" i="9" a="1"/>
  <c r="AJ28" i="9" a="1"/>
  <c r="K172" i="5"/>
  <c r="CH32" i="9" a="1"/>
  <c r="W31" i="9" a="1"/>
  <c r="CP39" i="9" a="1"/>
  <c r="BW29" i="9" a="1"/>
  <c r="CC35" i="9" a="1"/>
  <c r="AS23" i="9" a="1"/>
  <c r="CG36" i="9" a="1"/>
  <c r="CB39" i="9" a="1"/>
  <c r="AO31" i="9" a="1"/>
  <c r="AN24" i="9" a="1"/>
  <c r="AW38" i="9" a="1"/>
  <c r="AA36" i="9" a="1"/>
  <c r="AO39" i="9" a="1"/>
  <c r="BG24" i="9" a="1"/>
  <c r="CJ39" i="9" a="1"/>
  <c r="K1426" i="22"/>
  <c r="X20" i="9" a="1"/>
  <c r="BI36" i="9" a="1"/>
  <c r="CM37" i="9" a="1"/>
  <c r="S37" i="9" a="1"/>
  <c r="K96" i="13"/>
  <c r="P27" i="9" a="1"/>
  <c r="CH26" i="9" a="1"/>
  <c r="AJ26" i="9" a="1"/>
  <c r="BL36" i="9" a="1"/>
  <c r="BP36" i="9" a="1"/>
  <c r="AS32" i="9" a="1"/>
  <c r="CA33" i="9" a="1"/>
  <c r="CL21" i="9" a="1"/>
  <c r="BN20" i="9" a="1"/>
  <c r="AM32" i="9" a="1"/>
  <c r="CL26" i="9" a="1"/>
  <c r="AG39" i="9" a="1"/>
  <c r="AT28" i="9" a="1"/>
  <c r="AQ37" i="9" a="1"/>
  <c r="AC38" i="9" a="1"/>
  <c r="BN34" i="9" a="1"/>
  <c r="Q39" i="9" a="1"/>
  <c r="AT32" i="9" a="1"/>
  <c r="BA28" i="9" a="1"/>
  <c r="CB23" i="9" a="1"/>
  <c r="BF27" i="9" a="1"/>
  <c r="M39" i="9" a="1"/>
  <c r="BQ21" i="9" a="1"/>
  <c r="BO36" i="9" a="1"/>
  <c r="K1464" i="22"/>
  <c r="AU29" i="9" a="1"/>
  <c r="AE36" i="9" a="1"/>
  <c r="J33" i="9" a="1"/>
  <c r="AL21" i="9" a="1"/>
  <c r="L38" i="9" a="1"/>
  <c r="Y31" i="9" a="1"/>
  <c r="AF23" i="9" a="1"/>
  <c r="U27" i="9" a="1"/>
  <c r="BC33" i="9" a="1"/>
  <c r="BW28" i="9" a="1"/>
  <c r="CL25" i="9" a="1"/>
  <c r="CE24" i="9" a="1"/>
  <c r="CG29" i="9" a="1"/>
  <c r="AJ31" i="9" a="1"/>
  <c r="Q25" i="9" a="1"/>
  <c r="AM21" i="9" a="1"/>
  <c r="F31" i="9" a="1"/>
  <c r="BT20" i="9" a="1"/>
  <c r="AD29" i="9" a="1"/>
  <c r="CH31" i="9" a="1"/>
  <c r="AA27" i="9" a="1"/>
  <c r="W34" i="9" a="1"/>
  <c r="J29" i="9" a="1"/>
  <c r="AS21" i="9" a="1"/>
  <c r="X25" i="9" a="1"/>
  <c r="AQ20" i="9" a="1"/>
  <c r="AS36" i="9" a="1"/>
  <c r="BW32" i="9" a="1"/>
  <c r="AX20" i="9" a="1"/>
  <c r="K134" i="5"/>
  <c r="AV22" i="9" a="1"/>
  <c r="AW25" i="9" a="1"/>
  <c r="CC34" i="9" a="1"/>
  <c r="AY32" i="9" a="1"/>
  <c r="AX37" i="9" a="1"/>
  <c r="BQ30" i="9" a="1"/>
  <c r="CN34" i="9" a="1"/>
  <c r="CK37" i="9" a="1"/>
  <c r="CL38" i="9" a="1"/>
  <c r="BR28" i="9" a="1"/>
  <c r="CN26" i="9" a="1"/>
  <c r="AU22" i="9" a="1"/>
  <c r="BA30" i="9" a="1"/>
  <c r="BK34" i="9" a="1"/>
  <c r="U35" i="9" a="1"/>
  <c r="AN22" i="9" a="1"/>
  <c r="BQ34" i="9" a="1"/>
  <c r="AU20" i="9" a="1"/>
  <c r="CK22" i="9" a="1"/>
  <c r="CC37" i="9" a="1"/>
  <c r="CM35" i="9" a="1"/>
  <c r="BZ21" i="9" a="1"/>
  <c r="AX24" i="9" a="1"/>
  <c r="J20" i="9" a="1"/>
  <c r="BJ28" i="9" a="1"/>
  <c r="BI27" i="9" a="1"/>
  <c r="Y33" i="9" a="1"/>
  <c r="BG29" i="9" a="1"/>
  <c r="CP22" i="9" a="1"/>
  <c r="Z33" i="9" a="1"/>
  <c r="X32" i="9" a="1"/>
  <c r="AU21" i="9" a="1"/>
  <c r="CG30" i="9" a="1"/>
  <c r="AQ30" i="9" a="1"/>
  <c r="CC31" i="9" a="1"/>
  <c r="CQ25" i="9" a="1"/>
  <c r="Z38" i="9" a="1"/>
  <c r="AM30" i="9" a="1"/>
  <c r="CF34" i="9" a="1"/>
  <c r="BC37" i="9" a="1"/>
  <c r="BF33" i="9" a="1"/>
  <c r="BH29" i="9" a="1"/>
  <c r="W36" i="9" a="1"/>
  <c r="J28" i="9" a="1"/>
  <c r="BZ24" i="9" a="1"/>
  <c r="I30" i="9" a="1"/>
  <c r="K1122" i="22"/>
  <c r="H25" i="9" a="1"/>
  <c r="BQ28" i="9" a="1"/>
  <c r="AC21" i="9" a="1"/>
  <c r="O35" i="9" a="1"/>
  <c r="O31" i="9" a="1"/>
  <c r="AA24" i="9" a="1"/>
  <c r="CJ27" i="9" a="1"/>
  <c r="AT27" i="9" a="1"/>
  <c r="T36" i="9" a="1"/>
  <c r="BU22" i="9" a="1"/>
  <c r="O24" i="9" a="1"/>
  <c r="BS30" i="9" a="1"/>
  <c r="S25" i="9" a="1"/>
  <c r="BM25" i="9" a="1"/>
  <c r="BX28" i="9" a="1"/>
  <c r="CM31" i="9" a="1"/>
  <c r="K438" i="14"/>
  <c r="K1540" i="22"/>
  <c r="N38" i="9" a="1"/>
  <c r="H35" i="9" a="1"/>
  <c r="CR25" i="9" a="1"/>
  <c r="BR31" i="9" a="1"/>
  <c r="BG30" i="9" a="1"/>
  <c r="BW23" i="9" a="1"/>
  <c r="L21" i="9" a="1"/>
  <c r="BW27" i="9" a="1"/>
  <c r="AR34" i="9" a="1"/>
  <c r="BW37" i="9" a="1"/>
  <c r="CO25" i="9" a="1"/>
  <c r="AN28" i="9" a="1"/>
  <c r="BB31" i="9" a="1"/>
  <c r="AK36" i="9" a="1"/>
  <c r="CE27" i="9" a="1"/>
  <c r="BZ33" i="9" a="1"/>
  <c r="AY39" i="9" a="1"/>
  <c r="BY29" i="9" a="1"/>
  <c r="BY31" i="9" a="1"/>
  <c r="BL27" i="9" a="1"/>
  <c r="T22" i="9" a="1"/>
  <c r="AX27" i="9" a="1"/>
  <c r="CJ35" i="9" a="1"/>
  <c r="CJ24" i="9" a="1"/>
  <c r="K590" i="14"/>
  <c r="K31" i="9" a="1"/>
  <c r="J34" i="9" a="1"/>
  <c r="BE35" i="9" a="1"/>
  <c r="CE33" i="9" a="1"/>
  <c r="AI35" i="9" a="1"/>
  <c r="AS29" i="9" a="1"/>
  <c r="K20" i="9" a="1"/>
  <c r="CC29" i="9" a="1"/>
  <c r="CL35" i="9" a="1"/>
  <c r="I35" i="9" a="1"/>
  <c r="AQ27" i="9" a="1"/>
  <c r="BW38" i="9" a="1"/>
  <c r="AW22" i="9" a="1"/>
  <c r="E31" i="9" a="1"/>
  <c r="CM24" i="9" a="1"/>
  <c r="BP37" i="9" a="1"/>
  <c r="CF33" i="9" a="1"/>
  <c r="L28" i="9" a="1"/>
  <c r="BY22" i="9" a="1"/>
  <c r="BB35" i="9" a="1"/>
  <c r="AH39" i="9" a="1"/>
  <c r="BY30" i="9" a="1"/>
  <c r="AZ29" i="9" a="1"/>
  <c r="BI22" i="9" a="1"/>
  <c r="P37" i="9" a="1"/>
  <c r="BV38" i="9" a="1"/>
  <c r="BT33" i="9" a="1"/>
  <c r="CG24" i="9" a="1"/>
  <c r="CM21" i="9" a="1"/>
  <c r="AE21" i="9" a="1"/>
  <c r="CA20" i="9" a="1"/>
  <c r="AA31" i="9" a="1"/>
  <c r="K172" i="18"/>
  <c r="Y20" i="9" a="1"/>
  <c r="AB36" i="9" a="1"/>
  <c r="AV35" i="9" a="1"/>
  <c r="BI24" i="9" a="1"/>
  <c r="CD25" i="9" a="1"/>
  <c r="AA35" i="9" a="1"/>
  <c r="AH23" i="9" a="1"/>
  <c r="BA29" i="9" a="1"/>
  <c r="BC38" i="9" a="1"/>
  <c r="CJ33" i="9" a="1"/>
  <c r="AZ20" i="9" a="1"/>
  <c r="J38" i="9" a="1"/>
  <c r="AH30" i="9" a="1"/>
  <c r="S36" i="9" a="1"/>
  <c r="Z23" i="9" a="1"/>
  <c r="Q36" i="9" a="1"/>
  <c r="N30" i="9" a="1"/>
  <c r="BE22" i="9" a="1"/>
  <c r="BO34" i="9" a="1"/>
  <c r="I21" i="9" a="1"/>
  <c r="BM24" i="9" a="1"/>
  <c r="P25" i="9" a="1"/>
  <c r="BP33" i="9" a="1"/>
  <c r="Q24" i="9" a="1"/>
  <c r="BF28" i="9" a="1"/>
  <c r="CB37" i="9" a="1"/>
  <c r="AO29" i="9" a="1"/>
  <c r="BP25" i="9" a="1"/>
  <c r="O37" i="9" a="1"/>
  <c r="L36" i="9" a="1"/>
  <c r="CC21" i="9" a="1"/>
  <c r="J22" i="9" a="1"/>
  <c r="BX39" i="9" a="1"/>
  <c r="AN21" i="9" a="1"/>
  <c r="CN25" i="9" a="1"/>
  <c r="BR33" i="9" a="1"/>
  <c r="K1274" i="22"/>
  <c r="K210" i="5"/>
  <c r="BD36" i="9" a="1"/>
  <c r="BD34" i="9" a="1"/>
  <c r="BH20" i="9" a="1"/>
  <c r="CJ23" i="9" a="1"/>
  <c r="AV27" i="9" a="1"/>
  <c r="AD26" i="9" a="1"/>
  <c r="AP38" i="9" a="1"/>
  <c r="CP33" i="9" a="1"/>
  <c r="AF30" i="9" a="1"/>
  <c r="P33" i="9" a="1"/>
  <c r="CM38" i="9" a="1"/>
  <c r="CA24" i="9" a="1"/>
  <c r="CF27" i="9" a="1"/>
  <c r="CP32" i="9" a="1"/>
  <c r="AI26" i="9" a="1"/>
  <c r="BE32" i="9" a="1"/>
  <c r="E35" i="9" a="1"/>
  <c r="Z34" i="9" a="1"/>
  <c r="BS36" i="9" a="1"/>
  <c r="BA31" i="9" a="1"/>
  <c r="V32" i="9" a="1"/>
  <c r="CM22" i="9" a="1"/>
  <c r="CO30" i="9" a="1"/>
  <c r="CN35" i="9" a="1"/>
  <c r="CP35" i="9" a="1"/>
  <c r="V22" i="9" a="1"/>
  <c r="W29" i="9" a="1"/>
  <c r="BI29" i="9" a="1"/>
  <c r="AL23" i="9" a="1"/>
  <c r="BF39" i="9" a="1"/>
  <c r="CQ35" i="9" a="1"/>
  <c r="P34" i="9" a="1"/>
  <c r="E25" i="9" a="1"/>
  <c r="AY38" i="9" a="1"/>
  <c r="G35" i="9" a="1"/>
  <c r="BR23" i="9" a="1"/>
  <c r="F26" i="9" a="1"/>
  <c r="BK30" i="9" a="1"/>
  <c r="CP38" i="9" a="1"/>
  <c r="BF25" i="9" a="1"/>
  <c r="K172" i="14"/>
  <c r="AY29" i="9" a="1"/>
  <c r="AV25" i="9" a="1"/>
  <c r="AW36" i="9" a="1"/>
  <c r="AH26" i="9" a="1"/>
  <c r="V37" i="9" a="1"/>
  <c r="AD30" i="9" a="1"/>
  <c r="CG31" i="9" a="1"/>
  <c r="BD37" i="9" a="1"/>
  <c r="BW22" i="9" a="1"/>
  <c r="BM33" i="9" a="1"/>
  <c r="BC34" i="9" a="1"/>
  <c r="O20" i="9" a="1"/>
  <c r="BF35" i="9" a="1"/>
  <c r="BR25" i="9" a="1"/>
  <c r="K96" i="18"/>
  <c r="BW36" i="9" a="1"/>
  <c r="G36" i="9" a="1"/>
  <c r="AN20" i="9" a="1"/>
  <c r="J35" i="9" a="1"/>
  <c r="CE21" i="9" a="1"/>
  <c r="AM28" i="9" a="1"/>
  <c r="BJ36" i="9" a="1"/>
  <c r="BN31" i="9" a="1"/>
  <c r="CQ37" i="9" a="1"/>
  <c r="K134" i="15"/>
  <c r="AL30" i="9" a="1"/>
  <c r="AY37" i="9" a="1"/>
  <c r="AG31" i="9" a="1"/>
  <c r="AZ26" i="9" a="1"/>
  <c r="BL28" i="9" a="1"/>
  <c r="AQ31" i="9" a="1"/>
  <c r="BV32" i="9" a="1"/>
  <c r="BE26" i="9" a="1"/>
  <c r="S23" i="9" a="1"/>
  <c r="N29" i="9" a="1"/>
  <c r="K1768" i="22"/>
  <c r="BP31" i="9" a="1"/>
  <c r="AJ32" i="9" a="1"/>
  <c r="CQ28" i="9" a="1"/>
  <c r="BN26" i="9" a="1"/>
  <c r="E30" i="9" a="1"/>
  <c r="BL25" i="9" a="1"/>
  <c r="Z37" i="9" a="1"/>
  <c r="AL33" i="9" a="1"/>
  <c r="AH37" i="9" a="1"/>
  <c r="P30" i="9" a="1"/>
  <c r="K552" i="22"/>
  <c r="AL35" i="9" a="1"/>
  <c r="CB36" i="9" a="1"/>
  <c r="CD24" i="9" a="1"/>
  <c r="AC30" i="9" a="1"/>
  <c r="R39" i="9" a="1"/>
  <c r="BG32" i="9" a="1"/>
  <c r="K24" i="9" a="1"/>
  <c r="BD33" i="9" a="1"/>
  <c r="AX33" i="9" a="1"/>
  <c r="CC26" i="9" a="1"/>
  <c r="BO38" i="9" a="1"/>
  <c r="BZ31" i="9" a="1"/>
  <c r="CN21" i="9" a="1"/>
  <c r="BZ32" i="9" a="1"/>
  <c r="BH22" i="9" a="1"/>
  <c r="BV26" i="9" a="1"/>
  <c r="AR32" i="9" a="1"/>
  <c r="CJ36" i="9" a="1"/>
  <c r="U22" i="9" a="1"/>
  <c r="AB31" i="9" a="1"/>
  <c r="X31" i="9" a="1"/>
  <c r="BP34" i="9" a="1"/>
  <c r="CH21" i="9" a="1"/>
  <c r="X29" i="9" a="1"/>
  <c r="BK29" i="9" a="1"/>
  <c r="BK27" i="9" a="1"/>
  <c r="I33" i="9" a="1"/>
  <c r="AO26" i="9" a="1"/>
  <c r="AE23" i="9" a="1"/>
  <c r="N33" i="9" a="1"/>
  <c r="AN34" i="9" a="1"/>
  <c r="CG33" i="9" a="1"/>
  <c r="AM20" i="9" a="1"/>
  <c r="AS20" i="9" a="1"/>
  <c r="CE20" i="9" a="1"/>
  <c r="K20" i="5"/>
  <c r="K58" i="18"/>
  <c r="BI37" i="9" a="1"/>
  <c r="F35" i="9" a="1"/>
  <c r="AT31" i="9" a="1"/>
  <c r="CD32" i="9" a="1"/>
  <c r="AR21" i="9" a="1"/>
  <c r="BW20" i="9" a="1"/>
  <c r="H32" i="9" a="1"/>
  <c r="AS35" i="9" a="1"/>
  <c r="K36" i="9" a="1"/>
  <c r="BX38" i="9" a="1"/>
  <c r="CR24" i="9" a="1"/>
  <c r="AG26" i="9" a="1"/>
  <c r="BU28" i="9" a="1"/>
  <c r="AC36" i="9" a="1"/>
  <c r="H31" i="9" a="1"/>
  <c r="U36" i="9" a="1"/>
  <c r="H34" i="9" a="1"/>
  <c r="AY33" i="9" a="1"/>
  <c r="Y32" i="9" a="1"/>
  <c r="AX30" i="9" a="1"/>
  <c r="BP35" i="9" a="1"/>
  <c r="N22" i="9" a="1"/>
  <c r="BR21" i="9" a="1"/>
  <c r="CG38" i="9" a="1"/>
  <c r="Y36" i="9" a="1"/>
  <c r="BV36" i="9" a="1"/>
  <c r="AP21" i="9" a="1"/>
  <c r="BS37" i="9" a="1"/>
  <c r="AC26" i="9" a="1"/>
  <c r="AK24" i="9" a="1"/>
  <c r="AK37" i="9" a="1"/>
  <c r="CB21" i="9" a="1"/>
  <c r="AA33" i="9" a="1"/>
  <c r="AI34" i="9" a="1"/>
  <c r="AY21" i="9" a="1"/>
  <c r="CA23" i="9" a="1"/>
  <c r="CK20" i="9" a="1"/>
  <c r="BX29" i="9" a="1"/>
  <c r="I29" i="9" a="1"/>
  <c r="V35" i="9" a="1"/>
  <c r="AC22" i="9" a="1"/>
  <c r="V27" i="9" a="1"/>
  <c r="M31" i="9" a="1"/>
  <c r="AA20" i="9" a="1"/>
  <c r="AP36" i="9" a="1"/>
  <c r="CN23" i="9" a="1"/>
  <c r="H36" i="9" a="1"/>
  <c r="N26" i="9" a="1"/>
  <c r="K96" i="5"/>
  <c r="Z22" i="9" a="1"/>
  <c r="AO24" i="9" a="1"/>
  <c r="BK31" i="9" a="1"/>
  <c r="BU24" i="9" a="1"/>
  <c r="AY27" i="9" a="1"/>
  <c r="T28" i="9" a="1"/>
  <c r="AB23" i="9" a="1"/>
  <c r="T30" i="9" a="1"/>
  <c r="BN22" i="9" a="1"/>
  <c r="CD26" i="9" a="1"/>
  <c r="BH25" i="9" a="1"/>
  <c r="J23" i="9" a="1"/>
  <c r="AN27" i="9" a="1"/>
  <c r="O23" i="9" a="1"/>
  <c r="BO37" i="9" a="1"/>
  <c r="R20" i="9" a="1"/>
  <c r="BI31" i="9" a="1"/>
  <c r="U26" i="9" a="1"/>
  <c r="AL20" i="9" a="1"/>
  <c r="J25" i="9" a="1"/>
  <c r="BD30" i="9" a="1"/>
  <c r="BS33" i="9" a="1"/>
  <c r="BD35" i="9" a="1"/>
  <c r="AW31" i="9" a="1"/>
  <c r="R27" i="9" a="1"/>
  <c r="Q22" i="9" a="1"/>
  <c r="BN21" i="9" a="1"/>
  <c r="K33" i="9" a="1"/>
  <c r="BE37" i="9" a="1"/>
  <c r="AX23" i="9" a="1"/>
  <c r="CO36" i="9" a="1"/>
  <c r="BL21" i="9" a="1"/>
  <c r="AM37" i="9" a="1"/>
  <c r="P35" i="9" a="1"/>
  <c r="CR33" i="9" a="1"/>
  <c r="AG34" i="9" a="1"/>
  <c r="AS28" i="9" a="1"/>
  <c r="J26" i="9" a="1"/>
  <c r="AF27" i="9" a="1"/>
  <c r="BS28" i="9" a="1"/>
  <c r="I32" i="9" a="1"/>
  <c r="BH26" i="9" a="1"/>
  <c r="K1844" i="22"/>
  <c r="CH27" i="9" a="1"/>
  <c r="AO20" i="9" a="1"/>
  <c r="Z24" i="9" a="1"/>
  <c r="U21" i="9" a="1"/>
  <c r="BT22" i="9" a="1"/>
  <c r="K324" i="14"/>
  <c r="L34" i="9" a="1"/>
  <c r="AF33" i="9" a="1"/>
  <c r="BT26" i="9" a="1"/>
  <c r="BH21" i="9" a="1"/>
  <c r="AL29" i="9" a="1"/>
  <c r="CJ25" i="9" a="1"/>
  <c r="Z26" i="9" a="1"/>
  <c r="BQ24" i="9" a="1"/>
  <c r="L25" i="9" a="1"/>
  <c r="AF25" i="9" a="1"/>
  <c r="CH22" i="9" a="1"/>
  <c r="BJ25" i="9" a="1"/>
  <c r="AT29" i="9" a="1"/>
  <c r="CR27" i="9" a="1"/>
  <c r="BJ39" i="9" a="1"/>
  <c r="AI36" i="9" a="1"/>
  <c r="AG30" i="9" a="1"/>
  <c r="Z25" i="9" a="1"/>
  <c r="BE25" i="9" a="1"/>
  <c r="K856" i="22"/>
  <c r="BL33" i="9" a="1"/>
  <c r="AR30" i="9" a="1"/>
  <c r="AJ34" i="9" a="1"/>
  <c r="BF21" i="9" a="1"/>
  <c r="T39" i="9" a="1"/>
  <c r="Q23" i="9" a="1"/>
  <c r="AH31" i="9" a="1"/>
  <c r="CE22" i="9" a="1"/>
  <c r="AI21" i="9" a="1"/>
  <c r="BJ33" i="9" a="1"/>
  <c r="BU29" i="9" a="1"/>
  <c r="CM34" i="9" a="1"/>
  <c r="CA34" i="9" a="1"/>
  <c r="CD23" i="9" a="1"/>
  <c r="F25" i="9" a="1"/>
  <c r="CM30" i="9" a="1"/>
  <c r="H23" i="9" a="1"/>
  <c r="AQ35" i="9" a="1"/>
  <c r="BC24" i="9" a="1"/>
  <c r="X38" i="9" a="1"/>
  <c r="AI29" i="9" a="1"/>
  <c r="E33" i="9" a="1"/>
  <c r="W21" i="9" a="1"/>
  <c r="CQ21" i="9" a="1"/>
  <c r="BT39" i="9" a="1"/>
  <c r="AM22" i="9" a="1"/>
  <c r="BQ20" i="9" a="1"/>
  <c r="AD23" i="9" a="1"/>
  <c r="L29" i="9" a="1"/>
  <c r="T32" i="9" a="1"/>
  <c r="R23" i="9" a="1"/>
  <c r="CP28" i="9" a="1"/>
  <c r="AF20" i="9" a="1"/>
  <c r="BP32" i="9" a="1"/>
  <c r="AU30" i="9" a="1"/>
  <c r="BY32" i="9" a="1"/>
  <c r="F30" i="9" a="1"/>
  <c r="BA36" i="9" a="1"/>
  <c r="BH30" i="9" a="1"/>
  <c r="CO27" i="9" a="1"/>
  <c r="CO24" i="9" a="1"/>
  <c r="AZ24" i="9" a="1"/>
  <c r="CP37" i="9" a="1"/>
  <c r="O36" i="9" a="1"/>
  <c r="AJ30" i="9" a="1"/>
  <c r="AC25" i="9" a="1"/>
  <c r="BN28" i="9" a="1"/>
  <c r="V23" i="9" a="1"/>
  <c r="AK35" i="9" a="1"/>
  <c r="K514" i="22"/>
  <c r="BP28" i="9" a="1"/>
  <c r="Y39" i="9" a="1"/>
  <c r="AF24" i="9" a="1"/>
  <c r="AG23" i="9" a="1"/>
  <c r="AN29" i="9" a="1"/>
  <c r="BJ35" i="9" a="1"/>
  <c r="AU24" i="9" a="1"/>
  <c r="K704" i="22"/>
  <c r="W22" i="9" a="1"/>
  <c r="CF32" i="9" a="1"/>
  <c r="M29" i="9" a="1"/>
  <c r="BE24" i="9" a="1"/>
  <c r="T37" i="9" a="1"/>
  <c r="W23" i="9" a="1"/>
  <c r="BQ38" i="9" a="1"/>
  <c r="N39" i="9" a="1"/>
  <c r="BC32" i="9" a="1"/>
  <c r="BB23" i="9" a="1"/>
  <c r="AX36" i="9" a="1"/>
  <c r="CK38" i="9" a="1"/>
  <c r="AA38" i="9" a="1"/>
  <c r="K894" i="22"/>
  <c r="V28" i="9" a="1"/>
  <c r="BM37" i="9" a="1"/>
  <c r="K96" i="14"/>
  <c r="BT36" i="9" a="1"/>
  <c r="BN24" i="9" a="1"/>
  <c r="BH31" i="9" a="1"/>
  <c r="BM26" i="9" a="1"/>
  <c r="K970" i="22"/>
  <c r="BP30" i="9" a="1"/>
  <c r="BL22" i="9" a="1"/>
  <c r="CI25" i="9" a="1"/>
  <c r="BZ25" i="9" a="1"/>
  <c r="AB33" i="9" a="1"/>
  <c r="AW34" i="9" a="1"/>
  <c r="AB39" i="9" a="1"/>
  <c r="CP31" i="9" a="1"/>
  <c r="AE29" i="9" a="1"/>
  <c r="AE30" i="9" a="1"/>
  <c r="BX20" i="9" a="1"/>
  <c r="BB29" i="9" a="1"/>
  <c r="K25" i="9" a="1"/>
  <c r="BV24" i="9" a="1"/>
  <c r="AM27" i="9" a="1"/>
  <c r="BI33" i="9" a="1"/>
  <c r="BU20" i="9" a="1"/>
  <c r="BP38" i="9" a="1"/>
  <c r="BM23" i="9" a="1"/>
  <c r="AC20" i="9" a="1"/>
  <c r="BQ27" i="9" a="1"/>
  <c r="BT38" i="9" a="1"/>
  <c r="K286" i="22"/>
  <c r="W33" i="9" a="1"/>
  <c r="AG33" i="9" a="1"/>
  <c r="X26" i="9" a="1"/>
  <c r="K58" i="14"/>
  <c r="AW21" i="9" a="1"/>
  <c r="BD23" i="9" a="1"/>
  <c r="T25" i="9" a="1"/>
  <c r="CR36" i="9" a="1"/>
  <c r="BA39" i="9" a="1"/>
  <c r="AL38" i="9" a="1"/>
  <c r="BU25" i="9" a="1"/>
  <c r="BS34" i="9" a="1"/>
  <c r="S33" i="9" a="1"/>
  <c r="BC31" i="9" a="1"/>
  <c r="BT34" i="9" a="1"/>
  <c r="BP21" i="9" a="1"/>
  <c r="K552" i="14"/>
  <c r="AX31" i="9" a="1"/>
  <c r="AA21" i="9" a="1"/>
  <c r="BY26" i="9" a="1"/>
  <c r="BE20" i="9" a="1"/>
  <c r="CN32" i="9" a="1"/>
  <c r="AJ23" i="9" a="1"/>
  <c r="BO21" i="9" a="1"/>
  <c r="K20" i="22"/>
  <c r="AD21" i="9" a="1"/>
  <c r="H21" i="9" a="1"/>
  <c r="AE35" i="9" a="1"/>
  <c r="AU27" i="9" a="1"/>
  <c r="CO21" i="9" a="1"/>
  <c r="BX24" i="9" a="1"/>
  <c r="CE31" i="9" a="1"/>
  <c r="AN25" i="9" a="1"/>
  <c r="S31" i="9" a="1"/>
  <c r="CR37" i="9" a="1"/>
  <c r="BO25" i="9" a="1"/>
  <c r="AS27" i="9" a="1"/>
  <c r="G38" i="9" a="1"/>
  <c r="S29" i="9" a="1"/>
  <c r="N35" i="9" a="1"/>
  <c r="BS39" i="9" a="1"/>
  <c r="CI29" i="9" a="1"/>
  <c r="AA37" i="9" a="1"/>
  <c r="CR32" i="9" a="1"/>
  <c r="CH36" i="9" a="1"/>
  <c r="AO27" i="9" a="1"/>
  <c r="AH28" i="9" a="1"/>
  <c r="I37" i="9" a="1"/>
  <c r="CG27" i="9" a="1"/>
  <c r="BR20" i="9" a="1"/>
  <c r="N24" i="9" a="1"/>
  <c r="BR27" i="9" a="1"/>
  <c r="BH34" i="9" a="1"/>
  <c r="CB32" i="9" a="1"/>
  <c r="O33" i="9" a="1"/>
  <c r="CF38" i="9" a="1"/>
  <c r="M23" i="9" a="1"/>
  <c r="AG38" i="9" a="1"/>
  <c r="AG22" i="9" a="1"/>
  <c r="CN20" i="9" a="1"/>
  <c r="CC28" i="9" a="1"/>
  <c r="AE32" i="9" a="1"/>
  <c r="AL27" i="9" a="1"/>
  <c r="AO38" i="9" a="1"/>
  <c r="AS39" i="9" a="1"/>
  <c r="R22" i="9" a="1"/>
  <c r="E36" i="9" a="1"/>
  <c r="AV31" i="9" a="1"/>
  <c r="AI22" i="9" a="1"/>
  <c r="AI32" i="9" a="1"/>
  <c r="BA35" i="9" a="1"/>
  <c r="R21" i="9" a="1"/>
  <c r="BH27" i="9" a="1"/>
  <c r="L27" i="9" a="1"/>
  <c r="Q37" i="9" a="1"/>
  <c r="CK26" i="9" a="1"/>
  <c r="BM39" i="9" a="1"/>
  <c r="U29" i="9" a="1"/>
  <c r="BH33" i="9" a="1"/>
  <c r="CD33" i="9" a="1"/>
  <c r="BZ34" i="9" a="1"/>
  <c r="CM32" i="9" a="1"/>
  <c r="CI32" i="9" a="1"/>
  <c r="CO28" i="9" a="1"/>
  <c r="BB38" i="9" a="1"/>
  <c r="BL29" i="9" a="1"/>
  <c r="CC27" i="9" a="1"/>
  <c r="AT23" i="9" a="1"/>
  <c r="BY35" i="9" a="1"/>
  <c r="Z30" i="9" a="1"/>
  <c r="AC31" i="9" a="1"/>
  <c r="M30" i="9" a="1"/>
  <c r="AK22" i="9" a="1"/>
  <c r="CH25" i="9" a="1"/>
  <c r="BC21" i="9" a="1"/>
  <c r="BO23" i="9" a="1"/>
  <c r="K324" i="15"/>
  <c r="K1084" i="22"/>
  <c r="CQ24" i="9" a="1"/>
  <c r="R38" i="9" a="1"/>
  <c r="CF26" i="9" a="1"/>
  <c r="Q33" i="9" a="1"/>
  <c r="AW32" i="9" a="1"/>
  <c r="CQ38" i="9" a="1"/>
  <c r="R30" i="9" a="1"/>
  <c r="BI30" i="9" a="1"/>
  <c r="Z36" i="9" a="1"/>
  <c r="AR39" i="9" a="1"/>
  <c r="E39" i="9" a="1"/>
  <c r="K628" i="14"/>
  <c r="BK24" i="9" a="1"/>
  <c r="AQ32" i="9" a="1"/>
  <c r="K20" i="15"/>
  <c r="E23" i="9" a="1"/>
  <c r="AY31" i="9" a="1"/>
  <c r="AK25" i="9" a="1"/>
  <c r="AS26" i="9" a="1"/>
  <c r="X30" i="9" a="1"/>
  <c r="F39" i="9" a="1"/>
  <c r="BU21" i="9" a="1"/>
  <c r="Z35" i="9" a="1"/>
  <c r="AW35" i="9" a="1"/>
  <c r="CP24" i="9" a="1"/>
  <c r="AL22" i="9" a="1"/>
  <c r="CQ34" i="9" a="1"/>
  <c r="AV28" i="9" a="1"/>
  <c r="J32" i="9" a="1"/>
  <c r="CN31" i="9" a="1"/>
  <c r="BZ22" i="9" a="1"/>
  <c r="AD20" i="9" a="1"/>
  <c r="BJ24" i="9" a="1"/>
  <c r="BV35" i="9" a="1"/>
  <c r="AY35" i="9" a="1"/>
  <c r="AO21" i="9" a="1"/>
  <c r="AR29" i="9" a="1"/>
  <c r="CE28" i="9" a="1"/>
  <c r="AT35" i="9" a="1"/>
  <c r="U25" i="9" a="1"/>
  <c r="BK26" i="9" a="1"/>
  <c r="CI22" i="9" a="1"/>
  <c r="AN35" i="9" a="1"/>
  <c r="AV23" i="9" a="1"/>
  <c r="AL26" i="9" a="1"/>
  <c r="N32" i="9" a="1"/>
  <c r="AB38" i="9" a="1"/>
  <c r="K29" i="9" a="1"/>
  <c r="CE39" i="9" a="1"/>
  <c r="CL39" i="9" a="1"/>
  <c r="AP22" i="9" a="1"/>
  <c r="BU27" i="9" a="1"/>
  <c r="CG35" i="9" a="1"/>
  <c r="N28" i="9" a="1"/>
  <c r="AQ24" i="9" a="1"/>
  <c r="BM29" i="9" a="1"/>
  <c r="CF36" i="9" a="1"/>
  <c r="CK27" i="9" a="1"/>
  <c r="CD28" i="9" a="1"/>
  <c r="BQ33" i="9" a="1"/>
  <c r="BN29" i="9" a="1"/>
  <c r="K37" i="9" a="1"/>
  <c r="CO20" i="9" a="1"/>
  <c r="K96" i="15"/>
  <c r="AS25" i="9" a="1"/>
  <c r="P22" i="9" a="1"/>
  <c r="Y34" i="9" a="1"/>
  <c r="CG39" i="9" a="1"/>
  <c r="AN36" i="9" a="1"/>
  <c r="CA29" i="9" a="1"/>
  <c r="BN33" i="9" a="1"/>
  <c r="CJ26" i="9" a="1"/>
  <c r="P38" i="9" a="1"/>
  <c r="BM22" i="9" a="1"/>
  <c r="AE26" i="9" a="1"/>
  <c r="BG23" i="9" a="1"/>
  <c r="K210" i="22"/>
  <c r="K742" i="22"/>
  <c r="BF37" i="9" a="1"/>
  <c r="CC36" i="9" a="1"/>
  <c r="U20" i="9" a="1"/>
  <c r="AL24" i="9" a="1"/>
  <c r="CN30" i="9" a="1"/>
  <c r="BO29" i="9" a="1"/>
  <c r="K666" i="14"/>
  <c r="CI31" i="9" a="1"/>
  <c r="N21" i="9" a="1"/>
  <c r="P29" i="9" a="1"/>
  <c r="BL31" i="9" a="1"/>
  <c r="AG28" i="9" a="1"/>
  <c r="BP20" i="9" a="1"/>
  <c r="CC33" i="9" a="1"/>
  <c r="AE25" i="9" a="1"/>
  <c r="AF37" i="9" a="1"/>
  <c r="AH22" i="9" a="1"/>
  <c r="M27" i="9" a="1"/>
  <c r="AT37" i="9" a="1"/>
  <c r="AP33" i="9" a="1"/>
  <c r="BK32" i="9" a="1"/>
  <c r="N36" i="9" a="1"/>
  <c r="X39" i="9" a="1"/>
  <c r="V26" i="9" a="1"/>
  <c r="BV37" i="9" a="1"/>
  <c r="W20" i="9" a="1"/>
  <c r="AA22" i="9" a="1"/>
  <c r="BF38" i="9" a="1"/>
  <c r="BU26" i="9" a="1"/>
  <c r="CD20" i="9" a="1"/>
  <c r="AF21" i="9" a="1"/>
  <c r="CN22" i="9" a="1"/>
  <c r="AI28" i="9" a="1"/>
  <c r="CR31" i="9" a="1"/>
  <c r="CL28" i="9" a="1"/>
  <c r="AX39" i="9" a="1"/>
  <c r="K210" i="15"/>
  <c r="AG27" i="9" a="1"/>
  <c r="AQ21" i="9" a="1"/>
  <c r="BM36" i="9" a="1"/>
  <c r="CH35" i="9" a="1"/>
  <c r="BE31" i="9" a="1"/>
  <c r="BS32" i="9" a="1"/>
  <c r="BZ26" i="9" a="1"/>
  <c r="T33" i="9" a="1"/>
  <c r="CL22" i="9" a="1"/>
  <c r="BY23" i="9" a="1"/>
  <c r="L33" i="9" a="1"/>
  <c r="K58" i="5"/>
  <c r="AH29" i="9" a="1"/>
  <c r="AB24" i="9" a="1"/>
  <c r="H26" i="9" a="1"/>
  <c r="CC22" i="9" a="1"/>
  <c r="CB29" i="9" a="1"/>
  <c r="AQ26" i="9" a="1"/>
  <c r="K172" i="15"/>
  <c r="K134" i="18"/>
  <c r="BZ20" i="9" a="1"/>
  <c r="AK23" i="9" a="1"/>
  <c r="BG39" i="9" a="1"/>
  <c r="CI37" i="9" a="1"/>
  <c r="BV21" i="9" a="1"/>
  <c r="BS29" i="9" a="1"/>
  <c r="BR32" i="9" a="1"/>
  <c r="AY20" i="9" a="1"/>
  <c r="BW26" i="9" a="1"/>
  <c r="CI24" i="9" a="1"/>
  <c r="G37" i="9" a="1"/>
  <c r="AG24" i="9" a="1"/>
  <c r="CM27" i="9" a="1"/>
  <c r="K400" i="14"/>
  <c r="CF28" i="9" a="1"/>
  <c r="BD26" i="9" a="1"/>
  <c r="AW28" i="9" a="1"/>
  <c r="BQ25" i="9" a="1"/>
  <c r="L31" i="9" a="1"/>
  <c r="AX29" i="9" a="1"/>
  <c r="I20" i="9" a="1"/>
  <c r="K38" i="9" a="1"/>
  <c r="AF29" i="9" a="1"/>
  <c r="CD21" i="9" a="1"/>
  <c r="CD30" i="9" a="1"/>
  <c r="M34" i="9" a="1"/>
  <c r="W32" i="9" a="1"/>
  <c r="AM23" i="9" a="1"/>
  <c r="BJ34" i="9" a="1"/>
  <c r="V36" i="9" a="1"/>
  <c r="CL32" i="9" a="1"/>
  <c r="CF20" i="9" a="1"/>
  <c r="BT28" i="9" a="1"/>
  <c r="X21" i="9" a="1"/>
  <c r="AM39" i="9" a="1"/>
  <c r="BP29" i="9" a="1"/>
  <c r="K58" i="13"/>
  <c r="AW29" i="9" a="1"/>
  <c r="E21" i="9" a="1"/>
  <c r="BV25" i="9" a="1"/>
  <c r="X27" i="9" a="1"/>
  <c r="CO39" i="9" a="1"/>
  <c r="AZ37" i="9" a="1"/>
  <c r="S22" i="9" a="1"/>
  <c r="CK36" i="9" a="1"/>
  <c r="CB33" i="9" a="1"/>
  <c r="AT39" i="9" a="1"/>
  <c r="U31" i="9" a="1"/>
  <c r="AP37" i="9" a="1"/>
  <c r="CD22" i="9" a="1"/>
  <c r="N25" i="9" a="1"/>
  <c r="BV34" i="9" a="1"/>
  <c r="BA20" i="9" a="1"/>
  <c r="AR37" i="9" a="1"/>
  <c r="AD33" i="9" a="1"/>
  <c r="BW33" i="9" a="1"/>
  <c r="AF32" i="9" a="1"/>
  <c r="BU30" i="9" a="1"/>
  <c r="W25" i="9" a="1"/>
  <c r="S21" i="9" a="1"/>
  <c r="CP21" i="9" a="1"/>
  <c r="BZ27" i="9" a="1"/>
  <c r="BZ30" i="9" a="1"/>
  <c r="CN36" i="9" a="1"/>
  <c r="BE30" i="9" a="1"/>
  <c r="AV21" i="9" a="1"/>
  <c r="BR22" i="9" a="1"/>
  <c r="AA32" i="9" a="1"/>
  <c r="AR33" i="9" a="1"/>
  <c r="CE25" i="9" a="1"/>
  <c r="CM26" i="9" a="1"/>
  <c r="BU37" i="9" a="1"/>
  <c r="BK28" i="9" a="1"/>
  <c r="BH28" i="9" a="1"/>
  <c r="L23" i="9" a="1"/>
  <c r="AN39" i="9" a="1"/>
  <c r="BQ26" i="9" a="1"/>
  <c r="S20" i="9" a="1"/>
  <c r="BA25" i="9" a="1"/>
  <c r="AB21" i="9" a="1"/>
  <c r="BT27" i="9" a="1"/>
  <c r="AK28" i="9" a="1"/>
  <c r="I38" i="9" a="1"/>
  <c r="BG28" i="9" a="1"/>
  <c r="BJ22" i="9" a="1"/>
  <c r="CN24" i="9" a="1"/>
  <c r="CO35" i="9" a="1"/>
  <c r="CN37" i="9" a="1"/>
  <c r="L20" i="9" a="1"/>
  <c r="BT29" i="9" a="1"/>
  <c r="BD25" i="9" a="1"/>
  <c r="T35" i="9" a="1"/>
  <c r="BN25" i="9" a="1"/>
  <c r="J31" i="9" a="1"/>
  <c r="AM34" i="9" a="1"/>
  <c r="BZ36" i="9" a="1"/>
  <c r="BO30" i="9" a="1"/>
  <c r="AN38" i="9" a="1"/>
  <c r="AI22" i="9" l="1"/>
  <c r="AG22" i="9"/>
  <c r="CP28" i="9"/>
  <c r="BQ20" i="9"/>
  <c r="AN38" i="9"/>
  <c r="BZ27" i="9"/>
  <c r="BN28" i="9"/>
  <c r="AT35" i="9"/>
  <c r="AU30" i="9"/>
  <c r="AG38" i="9"/>
  <c r="R23" i="9"/>
  <c r="AM22" i="9"/>
  <c r="CI37" i="9"/>
  <c r="CP21" i="9"/>
  <c r="AN35" i="9"/>
  <c r="CP37" i="9"/>
  <c r="CN31" i="9"/>
  <c r="M23" i="9"/>
  <c r="T32" i="9"/>
  <c r="BT39" i="9"/>
  <c r="CM32" i="9"/>
  <c r="S21" i="9"/>
  <c r="BH33" i="9"/>
  <c r="CE28" i="9"/>
  <c r="AV31" i="9"/>
  <c r="CF38" i="9"/>
  <c r="CQ21" i="9"/>
  <c r="BG39" i="9"/>
  <c r="W25" i="9"/>
  <c r="AC25" i="9"/>
  <c r="CK26" i="9"/>
  <c r="BP32" i="9"/>
  <c r="O33" i="9"/>
  <c r="L29" i="9"/>
  <c r="W21" i="9"/>
  <c r="P29" i="9"/>
  <c r="BU30" i="9"/>
  <c r="CI22" i="9"/>
  <c r="AZ24" i="9"/>
  <c r="J32" i="9"/>
  <c r="CB32" i="9"/>
  <c r="BT38" i="9"/>
  <c r="E33" i="9"/>
  <c r="BZ34" i="9"/>
  <c r="AF32" i="9"/>
  <c r="U29" i="9"/>
  <c r="AR29" i="9"/>
  <c r="E36" i="9"/>
  <c r="BH34" i="9"/>
  <c r="BQ27" i="9"/>
  <c r="AI29" i="9"/>
  <c r="AP22" i="9"/>
  <c r="BW33" i="9"/>
  <c r="AJ30" i="9"/>
  <c r="Q37" i="9"/>
  <c r="AF20" i="9"/>
  <c r="BR27" i="9"/>
  <c r="AD23" i="9"/>
  <c r="X38" i="9"/>
  <c r="W33" i="9"/>
  <c r="AD33" i="9"/>
  <c r="BK26" i="9"/>
  <c r="CO24" i="9"/>
  <c r="AV28" i="9"/>
  <c r="N24" i="9"/>
  <c r="AC20" i="9"/>
  <c r="BC24" i="9"/>
  <c r="AK23" i="9"/>
  <c r="AR37" i="9"/>
  <c r="U25" i="9"/>
  <c r="AO21" i="9"/>
  <c r="R22" i="9"/>
  <c r="BR20" i="9"/>
  <c r="BM23" i="9"/>
  <c r="AQ35" i="9"/>
  <c r="N21" i="9"/>
  <c r="BA20" i="9"/>
  <c r="O36" i="9"/>
  <c r="L27" i="9"/>
  <c r="CQ34" i="9"/>
  <c r="CG27" i="9"/>
  <c r="DC10" i="19" s="1"/>
  <c r="BP38" i="9"/>
  <c r="H23" i="9"/>
  <c r="CL39" i="9"/>
  <c r="BV34" i="9"/>
  <c r="BM39" i="9"/>
  <c r="AY35" i="9"/>
  <c r="AS39" i="9"/>
  <c r="I37" i="9"/>
  <c r="BU20" i="9"/>
  <c r="CM30" i="9"/>
  <c r="CD33" i="9"/>
  <c r="N25" i="9"/>
  <c r="CO27" i="9"/>
  <c r="AO38" i="9"/>
  <c r="AH28" i="9"/>
  <c r="BI33" i="9"/>
  <c r="F25" i="9"/>
  <c r="CI31" i="9"/>
  <c r="CD22" i="9"/>
  <c r="BH27" i="9"/>
  <c r="AL22" i="9"/>
  <c r="AO27" i="9"/>
  <c r="AM27" i="9"/>
  <c r="CD23" i="9"/>
  <c r="BZ20" i="9"/>
  <c r="AP37" i="9"/>
  <c r="AQ26" i="9"/>
  <c r="BV35" i="9"/>
  <c r="AL27" i="9"/>
  <c r="CH36" i="9"/>
  <c r="BV24" i="9"/>
  <c r="CA34" i="9"/>
  <c r="CE39" i="9"/>
  <c r="U31" i="9"/>
  <c r="CB29" i="9"/>
  <c r="BH30" i="9"/>
  <c r="CP24" i="9"/>
  <c r="CR32" i="9"/>
  <c r="K25" i="9"/>
  <c r="CM34" i="9"/>
  <c r="K29" i="9"/>
  <c r="AT39" i="9"/>
  <c r="CC22" i="9"/>
  <c r="R21" i="9"/>
  <c r="AE32" i="9"/>
  <c r="AA37" i="9"/>
  <c r="BB29" i="9"/>
  <c r="BU29" i="9"/>
  <c r="AB38" i="9"/>
  <c r="CB33" i="9"/>
  <c r="H26" i="9"/>
  <c r="BJ24" i="9"/>
  <c r="AW35" i="9"/>
  <c r="CI29" i="9"/>
  <c r="BX20" i="9"/>
  <c r="BJ33" i="9"/>
  <c r="CK36" i="9"/>
  <c r="AB24" i="9"/>
  <c r="BA36" i="9"/>
  <c r="CC28" i="9"/>
  <c r="BS39" i="9"/>
  <c r="AE30" i="9"/>
  <c r="AI21" i="9"/>
  <c r="BO30" i="9"/>
  <c r="S22" i="9"/>
  <c r="AH29" i="9"/>
  <c r="BA35" i="9"/>
  <c r="Z35" i="9"/>
  <c r="N35" i="9"/>
  <c r="AE29" i="9"/>
  <c r="CE22" i="9"/>
  <c r="N32" i="9"/>
  <c r="AZ37" i="9"/>
  <c r="F30" i="9"/>
  <c r="BU21" i="9"/>
  <c r="S29" i="9"/>
  <c r="CP31" i="9"/>
  <c r="AH31" i="9"/>
  <c r="AK35" i="9"/>
  <c r="CO39" i="9"/>
  <c r="L33" i="9"/>
  <c r="AD20" i="9"/>
  <c r="CN20" i="9"/>
  <c r="G38" i="9"/>
  <c r="AB39" i="9"/>
  <c r="Q23" i="9"/>
  <c r="AL26" i="9"/>
  <c r="X27" i="9"/>
  <c r="BY23" i="9"/>
  <c r="AI32" i="9"/>
  <c r="F39" i="9"/>
  <c r="AS27" i="9"/>
  <c r="AW34" i="9"/>
  <c r="T39" i="9"/>
  <c r="BZ36" i="9"/>
  <c r="BV25" i="9"/>
  <c r="CL22" i="9"/>
  <c r="BY32" i="9"/>
  <c r="X30" i="9"/>
  <c r="BO25" i="9"/>
  <c r="AB33" i="9"/>
  <c r="BF21" i="9"/>
  <c r="AM34" i="9"/>
  <c r="E21" i="9"/>
  <c r="T33" i="9"/>
  <c r="BZ22" i="9"/>
  <c r="AS26" i="9"/>
  <c r="CR37" i="9"/>
  <c r="BZ25" i="9"/>
  <c r="AJ34" i="9"/>
  <c r="AV23" i="9"/>
  <c r="AW29" i="9"/>
  <c r="BZ26" i="9"/>
  <c r="AK25" i="9"/>
  <c r="S31" i="9"/>
  <c r="CI25" i="9"/>
  <c r="AR30" i="9"/>
  <c r="V23" i="9"/>
  <c r="BS32" i="9"/>
  <c r="BO29" i="9"/>
  <c r="AY31" i="9"/>
  <c r="AN25" i="9"/>
  <c r="BL22" i="9"/>
  <c r="BL33" i="9"/>
  <c r="J31" i="9"/>
  <c r="BP29" i="9"/>
  <c r="BE31" i="9"/>
  <c r="CN30" i="9"/>
  <c r="E23" i="9"/>
  <c r="CE31" i="9"/>
  <c r="BP30" i="9"/>
  <c r="BN25" i="9"/>
  <c r="AM39" i="9"/>
  <c r="CH35" i="9"/>
  <c r="AL24" i="9"/>
  <c r="K14" i="15"/>
  <c r="BX24" i="9"/>
  <c r="BE25" i="9"/>
  <c r="T35" i="9"/>
  <c r="X21" i="9"/>
  <c r="BM36" i="9"/>
  <c r="U20" i="9"/>
  <c r="AQ32" i="9"/>
  <c r="CO21" i="9"/>
  <c r="BM26" i="9"/>
  <c r="Z25" i="9"/>
  <c r="BD25" i="9"/>
  <c r="BT28" i="9"/>
  <c r="AQ21" i="9"/>
  <c r="CC36" i="9"/>
  <c r="BK24" i="9"/>
  <c r="AU27" i="9"/>
  <c r="BH31" i="9"/>
  <c r="AG30" i="9"/>
  <c r="BT29" i="9"/>
  <c r="CF20" i="9"/>
  <c r="AG27" i="9"/>
  <c r="BF37" i="9"/>
  <c r="J26" i="9"/>
  <c r="AE35" i="9"/>
  <c r="BN24" i="9"/>
  <c r="AI36" i="9"/>
  <c r="L20" i="9"/>
  <c r="CL32" i="9"/>
  <c r="AS28" i="9"/>
  <c r="E39" i="9"/>
  <c r="H21" i="9"/>
  <c r="BT36" i="9"/>
  <c r="BJ39" i="9"/>
  <c r="CN37" i="9"/>
  <c r="V36" i="9"/>
  <c r="AG34" i="9"/>
  <c r="AX39" i="9"/>
  <c r="AR39" i="9"/>
  <c r="AD21" i="9"/>
  <c r="CR27" i="9"/>
  <c r="CO35" i="9"/>
  <c r="CR33" i="9"/>
  <c r="BJ34" i="9"/>
  <c r="CL28" i="9"/>
  <c r="BG23" i="9"/>
  <c r="Z36" i="9"/>
  <c r="K14" i="22"/>
  <c r="BM37" i="9"/>
  <c r="AT29" i="9"/>
  <c r="P35" i="9"/>
  <c r="CN24" i="9"/>
  <c r="AM23" i="9"/>
  <c r="CR31" i="9"/>
  <c r="AE26" i="9"/>
  <c r="BI30" i="9"/>
  <c r="BO21" i="9"/>
  <c r="V28" i="9"/>
  <c r="AM37" i="9"/>
  <c r="BJ25" i="9"/>
  <c r="BJ22" i="9"/>
  <c r="AZ20" i="9"/>
  <c r="W32" i="9"/>
  <c r="AI28" i="9"/>
  <c r="BM22" i="9"/>
  <c r="R30" i="9"/>
  <c r="BL21" i="9"/>
  <c r="AJ23" i="9"/>
  <c r="CJ33" i="9"/>
  <c r="CH22" i="9"/>
  <c r="BG28" i="9"/>
  <c r="M34" i="9"/>
  <c r="CN22" i="9"/>
  <c r="CO36" i="9"/>
  <c r="P38" i="9"/>
  <c r="CQ38" i="9"/>
  <c r="BC38" i="9"/>
  <c r="CN32" i="9"/>
  <c r="AA38" i="9"/>
  <c r="AF25" i="9"/>
  <c r="AX23" i="9"/>
  <c r="I38" i="9"/>
  <c r="CD30" i="9"/>
  <c r="BA29" i="9"/>
  <c r="AF21" i="9"/>
  <c r="CJ26" i="9"/>
  <c r="AU23" i="9"/>
  <c r="AW32" i="9"/>
  <c r="BE37" i="9"/>
  <c r="BE20" i="9"/>
  <c r="CK38" i="9"/>
  <c r="AH23" i="9"/>
  <c r="L25" i="9"/>
  <c r="AK28" i="9"/>
  <c r="CD36" i="9"/>
  <c r="CD21" i="9"/>
  <c r="K33" i="9"/>
  <c r="CD20" i="9"/>
  <c r="BN33" i="9"/>
  <c r="AA35" i="9"/>
  <c r="Q33" i="9"/>
  <c r="BY26" i="9"/>
  <c r="Z32" i="9"/>
  <c r="AX36" i="9"/>
  <c r="BN21" i="9"/>
  <c r="BQ24" i="9"/>
  <c r="BT27" i="9"/>
  <c r="CD25" i="9"/>
  <c r="AF29" i="9"/>
  <c r="BU26" i="9"/>
  <c r="CM25" i="9"/>
  <c r="CA29" i="9"/>
  <c r="Q22" i="9"/>
  <c r="CF26" i="9"/>
  <c r="AA21" i="9"/>
  <c r="BI24" i="9"/>
  <c r="BB23" i="9"/>
  <c r="Z26" i="9"/>
  <c r="CH39" i="9"/>
  <c r="AB21" i="9"/>
  <c r="R27" i="9"/>
  <c r="K38" i="9"/>
  <c r="BF38" i="9"/>
  <c r="AV35" i="9"/>
  <c r="AU22" i="9"/>
  <c r="AN36" i="9"/>
  <c r="BG36" i="9"/>
  <c r="R38" i="9"/>
  <c r="AW31" i="9"/>
  <c r="AX31" i="9"/>
  <c r="BC32" i="9"/>
  <c r="AB36" i="9"/>
  <c r="CN26" i="9"/>
  <c r="Z31" i="9"/>
  <c r="CD34" i="9"/>
  <c r="CJ25" i="9"/>
  <c r="BD35" i="9"/>
  <c r="AL33" i="9"/>
  <c r="BA25" i="9"/>
  <c r="Y20" i="9"/>
  <c r="BR28" i="9"/>
  <c r="CJ21" i="9"/>
  <c r="S28" i="9"/>
  <c r="I20" i="9"/>
  <c r="BS33" i="9"/>
  <c r="Z37" i="9"/>
  <c r="AA22" i="9"/>
  <c r="CL38" i="9"/>
  <c r="Z39" i="9"/>
  <c r="CA26" i="9"/>
  <c r="CG39" i="9"/>
  <c r="DC22" i="19" s="1"/>
  <c r="BD30" i="9"/>
  <c r="BL25" i="9"/>
  <c r="CQ24" i="9"/>
  <c r="AA31" i="9"/>
  <c r="CK37" i="9"/>
  <c r="CA37" i="9"/>
  <c r="V24" i="9"/>
  <c r="J25" i="9"/>
  <c r="E30" i="9"/>
  <c r="N39" i="9"/>
  <c r="CA20" i="9"/>
  <c r="CN34" i="9"/>
  <c r="BR26" i="9"/>
  <c r="CC39" i="9"/>
  <c r="AL29" i="9"/>
  <c r="AL20" i="9"/>
  <c r="BN26" i="9"/>
  <c r="S20" i="9"/>
  <c r="AE21" i="9"/>
  <c r="BQ30" i="9"/>
  <c r="BH37" i="9"/>
  <c r="BN39" i="9"/>
  <c r="AX29" i="9"/>
  <c r="U26" i="9"/>
  <c r="CQ28" i="9"/>
  <c r="W20" i="9"/>
  <c r="CM21" i="9"/>
  <c r="AX37" i="9"/>
  <c r="AC34" i="9"/>
  <c r="CQ20" i="9"/>
  <c r="Y34" i="9"/>
  <c r="BI31" i="9"/>
  <c r="AJ32" i="9"/>
  <c r="CG24" i="9"/>
  <c r="DC7" i="19" s="1"/>
  <c r="AY32" i="9"/>
  <c r="U28" i="9"/>
  <c r="AU33" i="9"/>
  <c r="BP21" i="9"/>
  <c r="R20" i="9"/>
  <c r="BP31" i="9"/>
  <c r="BQ38" i="9"/>
  <c r="BT33" i="9"/>
  <c r="CC34" i="9"/>
  <c r="BG33" i="9"/>
  <c r="R24" i="9"/>
  <c r="BH21" i="9"/>
  <c r="BO37" i="9"/>
  <c r="BQ26" i="9"/>
  <c r="BV38" i="9"/>
  <c r="AW25" i="9"/>
  <c r="AX21" i="9"/>
  <c r="L31" i="9"/>
  <c r="O23" i="9"/>
  <c r="N29" i="9"/>
  <c r="BV37" i="9"/>
  <c r="P37" i="9"/>
  <c r="AV22" i="9"/>
  <c r="AZ31" i="9"/>
  <c r="CR28" i="9"/>
  <c r="P22" i="9"/>
  <c r="AN27" i="9"/>
  <c r="S23" i="9"/>
  <c r="BI22" i="9"/>
  <c r="O26" i="9"/>
  <c r="BZ35" i="9"/>
  <c r="BT34" i="9"/>
  <c r="J23" i="9"/>
  <c r="BE26" i="9"/>
  <c r="W23" i="9"/>
  <c r="AZ29" i="9"/>
  <c r="AX20" i="9"/>
  <c r="U30" i="9"/>
  <c r="BJ21" i="9"/>
  <c r="BT26" i="9"/>
  <c r="BH25" i="9"/>
  <c r="BV32" i="9"/>
  <c r="AN39" i="9"/>
  <c r="BY30" i="9"/>
  <c r="BW32" i="9"/>
  <c r="BZ23" i="9"/>
  <c r="BU34" i="9"/>
  <c r="BQ25" i="9"/>
  <c r="CD26" i="9"/>
  <c r="AQ31" i="9"/>
  <c r="V26" i="9"/>
  <c r="AH39" i="9"/>
  <c r="AS36" i="9"/>
  <c r="CP26" i="9"/>
  <c r="BJ30" i="9"/>
  <c r="AS25" i="9"/>
  <c r="BN22" i="9"/>
  <c r="BL28" i="9"/>
  <c r="BO23" i="9"/>
  <c r="BB35" i="9"/>
  <c r="AQ20" i="9"/>
  <c r="CF31" i="9"/>
  <c r="H24" i="9"/>
  <c r="BC31" i="9"/>
  <c r="T30" i="9"/>
  <c r="AZ26" i="9"/>
  <c r="T37" i="9"/>
  <c r="BY22" i="9"/>
  <c r="X25" i="9"/>
  <c r="CO32" i="9"/>
  <c r="AU36" i="9"/>
  <c r="AF33" i="9"/>
  <c r="AB23" i="9"/>
  <c r="AG31" i="9"/>
  <c r="L23" i="9"/>
  <c r="L28" i="9"/>
  <c r="AS21" i="9"/>
  <c r="CK35" i="9"/>
  <c r="J24" i="9"/>
  <c r="AW28" i="9"/>
  <c r="T28" i="9"/>
  <c r="AY37" i="9"/>
  <c r="X39" i="9"/>
  <c r="CF33" i="9"/>
  <c r="J29" i="9"/>
  <c r="O39" i="9"/>
  <c r="AH35" i="9"/>
  <c r="AY27" i="9"/>
  <c r="AL30" i="9"/>
  <c r="BC21" i="9"/>
  <c r="BP37" i="9"/>
  <c r="W34" i="9"/>
  <c r="Q20" i="9"/>
  <c r="S33" i="9"/>
  <c r="BU24" i="9"/>
  <c r="BE24" i="9"/>
  <c r="CM24" i="9"/>
  <c r="AA27" i="9"/>
  <c r="AL37" i="9"/>
  <c r="X22" i="9"/>
  <c r="L34" i="9"/>
  <c r="BK31" i="9"/>
  <c r="CQ37" i="9"/>
  <c r="BH28" i="9"/>
  <c r="E31" i="9"/>
  <c r="CH31" i="9"/>
  <c r="AW23" i="9"/>
  <c r="V34" i="9"/>
  <c r="BD26" i="9"/>
  <c r="AO24" i="9"/>
  <c r="BN31" i="9"/>
  <c r="N36" i="9"/>
  <c r="AW22" i="9"/>
  <c r="AD29" i="9"/>
  <c r="X37" i="9"/>
  <c r="AV39" i="9"/>
  <c r="AB22" i="9"/>
  <c r="Z22" i="9"/>
  <c r="BJ36" i="9"/>
  <c r="CO20" i="9"/>
  <c r="BW38" i="9"/>
  <c r="BT20" i="9"/>
  <c r="BE36" i="9"/>
  <c r="BG34" i="9"/>
  <c r="AO30" i="9"/>
  <c r="AM28" i="9"/>
  <c r="CH25" i="9"/>
  <c r="AQ27" i="9"/>
  <c r="F31" i="9"/>
  <c r="AI30" i="9"/>
  <c r="AJ21" i="9"/>
  <c r="AA25" i="9"/>
  <c r="N26" i="9"/>
  <c r="CE21" i="9"/>
  <c r="BS34" i="9"/>
  <c r="I35" i="9"/>
  <c r="AM21" i="9"/>
  <c r="AZ33" i="9"/>
  <c r="BC29" i="9"/>
  <c r="AR25" i="9"/>
  <c r="H36" i="9"/>
  <c r="J35" i="9"/>
  <c r="M29" i="9"/>
  <c r="CL35" i="9"/>
  <c r="Q25" i="9"/>
  <c r="W38" i="9"/>
  <c r="O25" i="9"/>
  <c r="R35" i="9"/>
  <c r="CN23" i="9"/>
  <c r="AN20" i="9"/>
  <c r="CC29" i="9"/>
  <c r="AJ31" i="9"/>
  <c r="BS25" i="9"/>
  <c r="V30" i="9"/>
  <c r="CF23" i="9"/>
  <c r="AP36" i="9"/>
  <c r="G36" i="9"/>
  <c r="BK28" i="9"/>
  <c r="K20" i="9"/>
  <c r="CG29" i="9"/>
  <c r="DC12" i="19" s="1"/>
  <c r="AK31" i="9"/>
  <c r="CK21" i="9"/>
  <c r="BD29" i="9"/>
  <c r="AA20" i="9"/>
  <c r="BW36" i="9"/>
  <c r="CF28" i="9"/>
  <c r="AS29" i="9"/>
  <c r="CE24" i="9"/>
  <c r="U23" i="9"/>
  <c r="M38" i="9"/>
  <c r="W39" i="9"/>
  <c r="M31" i="9"/>
  <c r="BK32" i="9"/>
  <c r="AI35" i="9"/>
  <c r="CL25" i="9"/>
  <c r="AO22" i="9"/>
  <c r="X28" i="9"/>
  <c r="V27" i="9"/>
  <c r="BR25" i="9"/>
  <c r="K37" i="9"/>
  <c r="CE33" i="9"/>
  <c r="BW28" i="9"/>
  <c r="AU26" i="9"/>
  <c r="AQ22" i="9"/>
  <c r="AC22" i="9"/>
  <c r="BF35" i="9"/>
  <c r="AK22" i="9"/>
  <c r="BE35" i="9"/>
  <c r="BC33" i="9"/>
  <c r="BY24" i="9"/>
  <c r="AA23" i="9"/>
  <c r="K14" i="18"/>
  <c r="V35" i="9"/>
  <c r="O20" i="9"/>
  <c r="BU25" i="9"/>
  <c r="J34" i="9"/>
  <c r="U27" i="9"/>
  <c r="AV38" i="9"/>
  <c r="G20" i="9"/>
  <c r="Q35" i="9"/>
  <c r="I29" i="9"/>
  <c r="BC34" i="9"/>
  <c r="CF32" i="9"/>
  <c r="K31" i="9"/>
  <c r="AF23" i="9"/>
  <c r="BU23" i="9"/>
  <c r="F36" i="9"/>
  <c r="AW33" i="9"/>
  <c r="BX29" i="9"/>
  <c r="BM33" i="9"/>
  <c r="BT22" i="9"/>
  <c r="Y31" i="9"/>
  <c r="CP23" i="9"/>
  <c r="X23" i="9"/>
  <c r="BB26" i="9"/>
  <c r="CK20" i="9"/>
  <c r="BW22" i="9"/>
  <c r="BU37" i="9"/>
  <c r="CJ24" i="9"/>
  <c r="L38" i="9"/>
  <c r="U38" i="9"/>
  <c r="AM33" i="9"/>
  <c r="CA23" i="9"/>
  <c r="BD37" i="9"/>
  <c r="CJ35" i="9"/>
  <c r="AL21" i="9"/>
  <c r="AO25" i="9"/>
  <c r="AD31" i="9"/>
  <c r="V33" i="9"/>
  <c r="AY21" i="9"/>
  <c r="CG31" i="9"/>
  <c r="DC14" i="19" s="1"/>
  <c r="AP33" i="9"/>
  <c r="AX27" i="9"/>
  <c r="J33" i="9"/>
  <c r="AK34" i="9"/>
  <c r="CM39" i="9"/>
  <c r="AZ21" i="9"/>
  <c r="AI34" i="9"/>
  <c r="AD30" i="9"/>
  <c r="BN29" i="9"/>
  <c r="T22" i="9"/>
  <c r="AE36" i="9"/>
  <c r="AR22" i="9"/>
  <c r="BP22" i="9"/>
  <c r="V38" i="9"/>
  <c r="AA33" i="9"/>
  <c r="V37" i="9"/>
  <c r="M30" i="9"/>
  <c r="BL27" i="9"/>
  <c r="AU29" i="9"/>
  <c r="T31" i="9"/>
  <c r="CA28" i="9"/>
  <c r="N34" i="9"/>
  <c r="CB21" i="9"/>
  <c r="AH26" i="9"/>
  <c r="AL38" i="9"/>
  <c r="BY31" i="9"/>
  <c r="BU33" i="9"/>
  <c r="BF26" i="9"/>
  <c r="BF36" i="9"/>
  <c r="AK37" i="9"/>
  <c r="AW36" i="9"/>
  <c r="W22" i="9"/>
  <c r="BY29" i="9"/>
  <c r="BO36" i="9"/>
  <c r="CE32" i="9"/>
  <c r="CI27" i="9"/>
  <c r="BA33" i="9"/>
  <c r="AK24" i="9"/>
  <c r="AV25" i="9"/>
  <c r="U21" i="9"/>
  <c r="AY39" i="9"/>
  <c r="BQ21" i="9"/>
  <c r="CF35" i="9"/>
  <c r="E24" i="9"/>
  <c r="J39" i="9"/>
  <c r="AC26" i="9"/>
  <c r="AY29" i="9"/>
  <c r="CM26" i="9"/>
  <c r="BZ33" i="9"/>
  <c r="M39" i="9"/>
  <c r="AB20" i="9"/>
  <c r="BO20" i="9"/>
  <c r="BS22" i="9"/>
  <c r="BS37" i="9"/>
  <c r="CM27" i="9"/>
  <c r="CE27" i="9"/>
  <c r="BF27" i="9"/>
  <c r="H38" i="9"/>
  <c r="BO24" i="9"/>
  <c r="AP21" i="9"/>
  <c r="BF25" i="9"/>
  <c r="AT37" i="9"/>
  <c r="AK36" i="9"/>
  <c r="CB23" i="9"/>
  <c r="AE31" i="9"/>
  <c r="AT34" i="9"/>
  <c r="BV36" i="9"/>
  <c r="CP38" i="9"/>
  <c r="BQ33" i="9"/>
  <c r="BB31" i="9"/>
  <c r="BA28" i="9"/>
  <c r="BC39" i="9"/>
  <c r="CG26" i="9"/>
  <c r="DC9" i="19" s="1"/>
  <c r="BN30" i="9"/>
  <c r="Y36" i="9"/>
  <c r="BK30" i="9"/>
  <c r="AC31" i="9"/>
  <c r="AN28" i="9"/>
  <c r="AT32" i="9"/>
  <c r="BL30" i="9"/>
  <c r="M20" i="9"/>
  <c r="CA38" i="9"/>
  <c r="CG38" i="9"/>
  <c r="DC21" i="19" s="1"/>
  <c r="F26" i="9"/>
  <c r="BA39" i="9"/>
  <c r="CO25" i="9"/>
  <c r="Q39" i="9"/>
  <c r="H28" i="9"/>
  <c r="J27" i="9"/>
  <c r="BS21" i="9"/>
  <c r="BR21" i="9"/>
  <c r="BR23" i="9"/>
  <c r="BW37" i="9"/>
  <c r="BN34" i="9"/>
  <c r="BB25" i="9"/>
  <c r="AM38" i="9"/>
  <c r="AB35" i="9"/>
  <c r="N22" i="9"/>
  <c r="G35" i="9"/>
  <c r="Z24" i="9"/>
  <c r="AR34" i="9"/>
  <c r="AC38" i="9"/>
  <c r="AU32" i="9"/>
  <c r="W24" i="9"/>
  <c r="BY36" i="9"/>
  <c r="BP35" i="9"/>
  <c r="AY38" i="9"/>
  <c r="CE25" i="9"/>
  <c r="BW27" i="9"/>
  <c r="AQ37" i="9"/>
  <c r="BY28" i="9"/>
  <c r="BL24" i="9"/>
  <c r="CE37" i="9"/>
  <c r="AX30" i="9"/>
  <c r="E25" i="9"/>
  <c r="AG24" i="9"/>
  <c r="L21" i="9"/>
  <c r="AT28" i="9"/>
  <c r="BI23" i="9"/>
  <c r="BL35" i="9"/>
  <c r="BI35" i="9"/>
  <c r="Y32" i="9"/>
  <c r="P34" i="9"/>
  <c r="M27" i="9"/>
  <c r="BW23" i="9"/>
  <c r="AG39" i="9"/>
  <c r="Q21" i="9"/>
  <c r="E37" i="9"/>
  <c r="AV30" i="9"/>
  <c r="AY33" i="9"/>
  <c r="CQ35" i="9"/>
  <c r="CD28" i="9"/>
  <c r="BG30" i="9"/>
  <c r="CL26" i="9"/>
  <c r="AI33" i="9"/>
  <c r="BO26" i="9"/>
  <c r="BX23" i="9"/>
  <c r="H34" i="9"/>
  <c r="BF39" i="9"/>
  <c r="Z30" i="9"/>
  <c r="BR31" i="9"/>
  <c r="AM32" i="9"/>
  <c r="BH23" i="9"/>
  <c r="CQ39" i="9"/>
  <c r="U36" i="9"/>
  <c r="AL23" i="9"/>
  <c r="CR36" i="9"/>
  <c r="CR25" i="9"/>
  <c r="BN20" i="9"/>
  <c r="O21" i="9"/>
  <c r="S35" i="9"/>
  <c r="BZ29" i="9"/>
  <c r="H31" i="9"/>
  <c r="BI29" i="9"/>
  <c r="AU24" i="9"/>
  <c r="H35" i="9"/>
  <c r="CL21" i="9"/>
  <c r="AB25" i="9"/>
  <c r="BQ22" i="9"/>
  <c r="CM29" i="9"/>
  <c r="AC36" i="9"/>
  <c r="W29" i="9"/>
  <c r="AO20" i="9"/>
  <c r="N38" i="9"/>
  <c r="CA33" i="9"/>
  <c r="CA35" i="9"/>
  <c r="CR22" i="9"/>
  <c r="BU28" i="9"/>
  <c r="V22" i="9"/>
  <c r="AR33" i="9"/>
  <c r="AS32" i="9"/>
  <c r="T29" i="9"/>
  <c r="CJ28" i="9"/>
  <c r="BK35" i="9"/>
  <c r="AG26" i="9"/>
  <c r="CP35" i="9"/>
  <c r="G37" i="9"/>
  <c r="BP36" i="9"/>
  <c r="BT37" i="9"/>
  <c r="CR35" i="9"/>
  <c r="BQ35" i="9"/>
  <c r="CR24" i="9"/>
  <c r="CN35" i="9"/>
  <c r="AH22" i="9"/>
  <c r="CM31" i="9"/>
  <c r="BL36" i="9"/>
  <c r="BH32" i="9"/>
  <c r="BX21" i="9"/>
  <c r="AH33" i="9"/>
  <c r="BX38" i="9"/>
  <c r="CO30" i="9"/>
  <c r="CK27" i="9"/>
  <c r="BX28" i="9"/>
  <c r="AJ26" i="9"/>
  <c r="O34" i="9"/>
  <c r="AZ22" i="9"/>
  <c r="BZ38" i="9"/>
  <c r="K36" i="9"/>
  <c r="CM22" i="9"/>
  <c r="BY35" i="9"/>
  <c r="BM25" i="9"/>
  <c r="CH26" i="9"/>
  <c r="S27" i="9"/>
  <c r="N37" i="9"/>
  <c r="BB37" i="9"/>
  <c r="AS35" i="9"/>
  <c r="V32" i="9"/>
  <c r="T25" i="9"/>
  <c r="S25" i="9"/>
  <c r="P27" i="9"/>
  <c r="Z27" i="9"/>
  <c r="BX36" i="9"/>
  <c r="CI26" i="9"/>
  <c r="H32" i="9"/>
  <c r="BA31" i="9"/>
  <c r="BJ35" i="9"/>
  <c r="BS30" i="9"/>
  <c r="BW21" i="9"/>
  <c r="CC38" i="9"/>
  <c r="BE38" i="9"/>
  <c r="BW20" i="9"/>
  <c r="BS36" i="9"/>
  <c r="CH27" i="9"/>
  <c r="O24" i="9"/>
  <c r="S37" i="9"/>
  <c r="BL39" i="9"/>
  <c r="AV33" i="9"/>
  <c r="Q30" i="9"/>
  <c r="AR21" i="9"/>
  <c r="Z34" i="9"/>
  <c r="AA32" i="9"/>
  <c r="BU22" i="9"/>
  <c r="CM37" i="9"/>
  <c r="AC28" i="9"/>
  <c r="AT30" i="9"/>
  <c r="BU39" i="9"/>
  <c r="CD32" i="9"/>
  <c r="E35" i="9"/>
  <c r="CI24" i="9"/>
  <c r="T36" i="9"/>
  <c r="BI36" i="9"/>
  <c r="Y35" i="9"/>
  <c r="BS38" i="9"/>
  <c r="O22" i="9"/>
  <c r="M37" i="9"/>
  <c r="AT31" i="9"/>
  <c r="BE32" i="9"/>
  <c r="AF37" i="9"/>
  <c r="AT27" i="9"/>
  <c r="X20" i="9"/>
  <c r="BU32" i="9"/>
  <c r="CG25" i="9"/>
  <c r="DC8" i="19" s="1"/>
  <c r="AO37" i="9"/>
  <c r="CE26" i="9"/>
  <c r="F35" i="9"/>
  <c r="AI26" i="9"/>
  <c r="CF36" i="9"/>
  <c r="CJ27" i="9"/>
  <c r="AI24" i="9"/>
  <c r="AZ39" i="9"/>
  <c r="BB20" i="9"/>
  <c r="CG32" i="9"/>
  <c r="DC15" i="19" s="1"/>
  <c r="BI37" i="9"/>
  <c r="CP32" i="9"/>
  <c r="AT23" i="9"/>
  <c r="AA24" i="9"/>
  <c r="BS26" i="9"/>
  <c r="CJ39" i="9"/>
  <c r="BC35" i="9"/>
  <c r="AX32" i="9"/>
  <c r="CI38" i="9"/>
  <c r="CF27" i="9"/>
  <c r="BD23" i="9"/>
  <c r="AX34" i="9"/>
  <c r="O31" i="9"/>
  <c r="BG24" i="9"/>
  <c r="BM30" i="9"/>
  <c r="AL32" i="9"/>
  <c r="AE22" i="9"/>
  <c r="K14" i="5"/>
  <c r="CA24" i="9"/>
  <c r="AF26" i="9"/>
  <c r="AN29" i="9"/>
  <c r="O35" i="9"/>
  <c r="AO39" i="9"/>
  <c r="BV33" i="9"/>
  <c r="Y22" i="9"/>
  <c r="BR29" i="9"/>
  <c r="CE20" i="9"/>
  <c r="BC23" i="9"/>
  <c r="CM38" i="9"/>
  <c r="AC21" i="9"/>
  <c r="AA36" i="9"/>
  <c r="E20" i="9"/>
  <c r="BJ23" i="9"/>
  <c r="W28" i="9"/>
  <c r="AS20" i="9"/>
  <c r="P33" i="9"/>
  <c r="BR22" i="9"/>
  <c r="BQ28" i="9"/>
  <c r="AW38" i="9"/>
  <c r="BX27" i="9"/>
  <c r="BE34" i="9"/>
  <c r="AA34" i="9"/>
  <c r="G25" i="9"/>
  <c r="AM20" i="9"/>
  <c r="AF30" i="9"/>
  <c r="BW26" i="9"/>
  <c r="H25" i="9"/>
  <c r="AN24" i="9"/>
  <c r="CB26" i="9"/>
  <c r="CI34" i="9"/>
  <c r="BJ32" i="9"/>
  <c r="Y25" i="9"/>
  <c r="CG33" i="9"/>
  <c r="DC16" i="19" s="1"/>
  <c r="CP33" i="9"/>
  <c r="AE25" i="9"/>
  <c r="AO31" i="9"/>
  <c r="Q38" i="9"/>
  <c r="AH21" i="9"/>
  <c r="I36" i="9"/>
  <c r="AP30" i="9"/>
  <c r="AN34" i="9"/>
  <c r="AP38" i="9"/>
  <c r="BM29" i="9"/>
  <c r="I30" i="9"/>
  <c r="BE39" i="9"/>
  <c r="CB39" i="9"/>
  <c r="BL23" i="9"/>
  <c r="CO38" i="9"/>
  <c r="F21" i="9"/>
  <c r="N33" i="9"/>
  <c r="AD26" i="9"/>
  <c r="CC27" i="9"/>
  <c r="BV29" i="9"/>
  <c r="BZ24" i="9"/>
  <c r="CG36" i="9"/>
  <c r="DC19" i="19" s="1"/>
  <c r="AP25" i="9"/>
  <c r="AC24" i="9"/>
  <c r="T20" i="9"/>
  <c r="AE23" i="9"/>
  <c r="AV27" i="9"/>
  <c r="AW20" i="9"/>
  <c r="AW21" i="9"/>
  <c r="J28" i="9"/>
  <c r="AS23" i="9"/>
  <c r="L26" i="9"/>
  <c r="AN37" i="9"/>
  <c r="BC36" i="9"/>
  <c r="AO26" i="9"/>
  <c r="AH32" i="9"/>
  <c r="CJ23" i="9"/>
  <c r="AG23" i="9"/>
  <c r="W36" i="9"/>
  <c r="CC35" i="9"/>
  <c r="AF34" i="9"/>
  <c r="CC30" i="9"/>
  <c r="AG35" i="9"/>
  <c r="AJ25" i="9"/>
  <c r="I33" i="9"/>
  <c r="BH20" i="9"/>
  <c r="BH26" i="9"/>
  <c r="BH29" i="9"/>
  <c r="BW29" i="9"/>
  <c r="CA36" i="9"/>
  <c r="K32" i="9"/>
  <c r="CB31" i="9"/>
  <c r="AS22" i="9"/>
  <c r="BK27" i="9"/>
  <c r="BD34" i="9"/>
  <c r="N31" i="9"/>
  <c r="AV21" i="9"/>
  <c r="BF33" i="9"/>
  <c r="CP39" i="9"/>
  <c r="M28" i="9"/>
  <c r="AO35" i="9"/>
  <c r="H33" i="9"/>
  <c r="F20" i="9"/>
  <c r="AO34" i="9"/>
  <c r="BK29" i="9"/>
  <c r="BD36" i="9"/>
  <c r="AY20" i="9"/>
  <c r="E27" i="9"/>
  <c r="BC37" i="9"/>
  <c r="W31" i="9"/>
  <c r="AJ33" i="9"/>
  <c r="AJ39" i="9"/>
  <c r="AK26" i="9"/>
  <c r="AQ29" i="9"/>
  <c r="X29" i="9"/>
  <c r="BR38" i="9"/>
  <c r="CC33" i="9"/>
  <c r="CF34" i="9"/>
  <c r="AY26" i="9"/>
  <c r="CH32" i="9"/>
  <c r="CL37" i="9"/>
  <c r="Q29" i="9"/>
  <c r="BJ31" i="9"/>
  <c r="CH21" i="9"/>
  <c r="CI30" i="9"/>
  <c r="AQ24" i="9"/>
  <c r="AM30" i="9"/>
  <c r="CK28" i="9"/>
  <c r="L24" i="9"/>
  <c r="BC22" i="9"/>
  <c r="AV26" i="9"/>
  <c r="I34" i="9"/>
  <c r="BP34" i="9"/>
  <c r="BR33" i="9"/>
  <c r="BL29" i="9"/>
  <c r="BN35" i="9"/>
  <c r="Z38" i="9"/>
  <c r="AJ28" i="9"/>
  <c r="BQ37" i="9"/>
  <c r="AQ39" i="9"/>
  <c r="CA39" i="9"/>
  <c r="CQ23" i="9"/>
  <c r="X31" i="9"/>
  <c r="AR28" i="9"/>
  <c r="CN25" i="9"/>
  <c r="CQ25" i="9"/>
  <c r="CE23" i="9"/>
  <c r="BL32" i="9"/>
  <c r="Q34" i="9"/>
  <c r="CR30" i="9"/>
  <c r="G33" i="9"/>
  <c r="AB31" i="9"/>
  <c r="G26" i="9"/>
  <c r="AN21" i="9"/>
  <c r="AF24" i="9"/>
  <c r="BL38" i="9"/>
  <c r="AU39" i="9"/>
  <c r="CC31" i="9"/>
  <c r="G30" i="9"/>
  <c r="G23" i="9"/>
  <c r="BS35" i="9"/>
  <c r="BA32" i="9"/>
  <c r="G34" i="9"/>
  <c r="AC35" i="9"/>
  <c r="U22" i="9"/>
  <c r="AR38" i="9"/>
  <c r="E29" i="9"/>
  <c r="BX39" i="9"/>
  <c r="AM36" i="9"/>
  <c r="P20" i="9"/>
  <c r="AP34" i="9"/>
  <c r="I32" i="9"/>
  <c r="AQ30" i="9"/>
  <c r="CE29" i="9"/>
  <c r="BP27" i="9"/>
  <c r="AW26" i="9"/>
  <c r="H29" i="9"/>
  <c r="E26" i="9"/>
  <c r="AD24" i="9"/>
  <c r="BV22" i="9"/>
  <c r="BG38" i="9"/>
  <c r="AI37" i="9"/>
  <c r="AX22" i="9"/>
  <c r="AF31" i="9"/>
  <c r="AB26" i="9"/>
  <c r="CJ36" i="9"/>
  <c r="J22" i="9"/>
  <c r="S32" i="9"/>
  <c r="BB34" i="9"/>
  <c r="BE30" i="9"/>
  <c r="CF30" i="9"/>
  <c r="N27" i="9"/>
  <c r="BK22" i="9"/>
  <c r="CG30" i="9"/>
  <c r="DC13" i="19" s="1"/>
  <c r="CE30" i="9"/>
  <c r="AP31" i="9"/>
  <c r="AJ27" i="9"/>
  <c r="BI39" i="9"/>
  <c r="BM28" i="9"/>
  <c r="AV20" i="9"/>
  <c r="CR34" i="9"/>
  <c r="AB28" i="9"/>
  <c r="AN30" i="9"/>
  <c r="AC33" i="9"/>
  <c r="AR32" i="9"/>
  <c r="AE34" i="9"/>
  <c r="BT23" i="9"/>
  <c r="R29" i="9"/>
  <c r="CC21" i="9"/>
  <c r="BR32" i="9"/>
  <c r="BG25" i="9"/>
  <c r="AP28" i="9"/>
  <c r="AU21" i="9"/>
  <c r="BM34" i="9"/>
  <c r="AN33" i="9"/>
  <c r="AS30" i="9"/>
  <c r="CD37" i="9"/>
  <c r="BY25" i="9"/>
  <c r="BM21" i="9"/>
  <c r="CL24" i="9"/>
  <c r="CC25" i="9"/>
  <c r="BB36" i="9"/>
  <c r="BE33" i="9"/>
  <c r="BN37" i="9"/>
  <c r="CF24" i="9"/>
  <c r="CJ29" i="9"/>
  <c r="AK30" i="9"/>
  <c r="BF32" i="9"/>
  <c r="CB34" i="9"/>
  <c r="AF35" i="9"/>
  <c r="BT25" i="9"/>
  <c r="G39" i="9"/>
  <c r="BV26" i="9"/>
  <c r="AE39" i="9"/>
  <c r="AB29" i="9"/>
  <c r="L36" i="9"/>
  <c r="AJ36" i="9"/>
  <c r="BI25" i="9"/>
  <c r="CE34" i="9"/>
  <c r="AV32" i="9"/>
  <c r="BP20" i="9"/>
  <c r="AQ33" i="9"/>
  <c r="AU31" i="9"/>
  <c r="X32" i="9"/>
  <c r="CL29" i="9"/>
  <c r="AE27" i="9"/>
  <c r="M22" i="9"/>
  <c r="BJ29" i="9"/>
  <c r="BX22" i="9"/>
  <c r="J30" i="9"/>
  <c r="AR20" i="9"/>
  <c r="Z21" i="9"/>
  <c r="AZ36" i="9"/>
  <c r="CK31" i="9"/>
  <c r="Y29" i="9"/>
  <c r="CG28" i="9"/>
  <c r="DC11" i="19" s="1"/>
  <c r="BB21" i="9"/>
  <c r="G21" i="9"/>
  <c r="K30" i="9"/>
  <c r="AC39" i="9"/>
  <c r="P32" i="9"/>
  <c r="AD25" i="9"/>
  <c r="CP25" i="9"/>
  <c r="G28" i="9"/>
  <c r="BH22" i="9"/>
  <c r="BC28" i="9"/>
  <c r="CD35" i="9"/>
  <c r="O37" i="9"/>
  <c r="V20" i="9"/>
  <c r="AA28" i="9"/>
  <c r="CQ30" i="9"/>
  <c r="AE37" i="9"/>
  <c r="N28" i="9"/>
  <c r="BX30" i="9"/>
  <c r="V29" i="9"/>
  <c r="Z33" i="9"/>
  <c r="AC32" i="9"/>
  <c r="T23" i="9"/>
  <c r="AR26" i="9"/>
  <c r="V21" i="9"/>
  <c r="I23" i="9"/>
  <c r="BY33" i="9"/>
  <c r="CO23" i="9"/>
  <c r="V39" i="9"/>
  <c r="BB27" i="9"/>
  <c r="AJ38" i="9"/>
  <c r="BY27" i="9"/>
  <c r="BG22" i="9"/>
  <c r="BM20" i="9"/>
  <c r="BN38" i="9"/>
  <c r="BY34" i="9"/>
  <c r="AD32" i="9"/>
  <c r="BN27" i="9"/>
  <c r="AK20" i="9"/>
  <c r="U24" i="9"/>
  <c r="BI26" i="9"/>
  <c r="BZ32" i="9"/>
  <c r="L22" i="9"/>
  <c r="AY22" i="9"/>
  <c r="BP25" i="9"/>
  <c r="BI38" i="9"/>
  <c r="AU25" i="9"/>
  <c r="BD38" i="9"/>
  <c r="CO29" i="9"/>
  <c r="BB38" i="9"/>
  <c r="BB33" i="9"/>
  <c r="BT35" i="9"/>
  <c r="CP22" i="9"/>
  <c r="AC37" i="9"/>
  <c r="CQ22" i="9"/>
  <c r="BV31" i="9"/>
  <c r="R31" i="9"/>
  <c r="Z28" i="9"/>
  <c r="AQ34" i="9"/>
  <c r="AJ29" i="9"/>
  <c r="F24" i="9"/>
  <c r="BZ37" i="9"/>
  <c r="AU35" i="9"/>
  <c r="AW27" i="9"/>
  <c r="BX33" i="9"/>
  <c r="P31" i="9"/>
  <c r="AL25" i="9"/>
  <c r="AJ37" i="9"/>
  <c r="CQ36" i="9"/>
  <c r="O30" i="9"/>
  <c r="CQ29" i="9"/>
  <c r="AH38" i="9"/>
  <c r="M26" i="9"/>
  <c r="CN21" i="9"/>
  <c r="AS38" i="9"/>
  <c r="AP23" i="9"/>
  <c r="AO29" i="9"/>
  <c r="BA24" i="9"/>
  <c r="AT33" i="9"/>
  <c r="BK21" i="9"/>
  <c r="CO34" i="9"/>
  <c r="X26" i="9"/>
  <c r="CC23" i="9"/>
  <c r="CH23" i="9"/>
  <c r="BG29" i="9"/>
  <c r="H30" i="9"/>
  <c r="BH38" i="9"/>
  <c r="CM36" i="9"/>
  <c r="P21" i="9"/>
  <c r="CI28" i="9"/>
  <c r="CH24" i="9"/>
  <c r="AH20" i="9"/>
  <c r="AM24" i="9"/>
  <c r="AT38" i="9"/>
  <c r="BR24" i="9"/>
  <c r="CH30" i="9"/>
  <c r="CO37" i="9"/>
  <c r="AO36" i="9"/>
  <c r="AS33" i="9"/>
  <c r="AB27" i="9"/>
  <c r="AZ28" i="9"/>
  <c r="P36" i="9"/>
  <c r="BW34" i="9"/>
  <c r="AR24" i="9"/>
  <c r="AB30" i="9"/>
  <c r="BZ31" i="9"/>
  <c r="W26" i="9"/>
  <c r="AT21" i="9"/>
  <c r="CB37" i="9"/>
  <c r="R25" i="9"/>
  <c r="BB30" i="9"/>
  <c r="CH33" i="9"/>
  <c r="BZ28" i="9"/>
  <c r="Y39" i="9"/>
  <c r="AU37" i="9"/>
  <c r="Z29" i="9"/>
  <c r="Y33" i="9"/>
  <c r="AP24" i="9"/>
  <c r="AQ38" i="9"/>
  <c r="BF23" i="9"/>
  <c r="CM28" i="9"/>
  <c r="BW39" i="9"/>
  <c r="BA22" i="9"/>
  <c r="CL31" i="9"/>
  <c r="K39" i="9"/>
  <c r="AC29" i="9"/>
  <c r="AH36" i="9"/>
  <c r="F34" i="9"/>
  <c r="AR35" i="9"/>
  <c r="CR38" i="9"/>
  <c r="CD39" i="9"/>
  <c r="CR26" i="9"/>
  <c r="R26" i="9"/>
  <c r="CI23" i="9"/>
  <c r="BC25" i="9"/>
  <c r="BD24" i="9"/>
  <c r="BO38" i="9"/>
  <c r="AL36" i="9"/>
  <c r="CJ22" i="9"/>
  <c r="BF28" i="9"/>
  <c r="CE36" i="9"/>
  <c r="CN27" i="9"/>
  <c r="AS37" i="9"/>
  <c r="BS28" i="9"/>
  <c r="AS34" i="9"/>
  <c r="T26" i="9"/>
  <c r="BI27" i="9"/>
  <c r="BJ38" i="9"/>
  <c r="BB24" i="9"/>
  <c r="BF34" i="9"/>
  <c r="BR39" i="9"/>
  <c r="AG29" i="9"/>
  <c r="J37" i="9"/>
  <c r="BS20" i="9"/>
  <c r="T34" i="9"/>
  <c r="CP30" i="9"/>
  <c r="S39" i="9"/>
  <c r="CF39" i="9"/>
  <c r="AM35" i="9"/>
  <c r="AF38" i="9"/>
  <c r="AU38" i="9"/>
  <c r="AD39" i="9"/>
  <c r="O28" i="9"/>
  <c r="BX26" i="9"/>
  <c r="AT26" i="9"/>
  <c r="K23" i="9"/>
  <c r="BU38" i="9"/>
  <c r="CC26" i="9"/>
  <c r="Q26" i="9"/>
  <c r="Y30" i="9"/>
  <c r="Q24" i="9"/>
  <c r="CN29" i="9"/>
  <c r="BX31" i="9"/>
  <c r="AG21" i="9"/>
  <c r="BG21" i="9"/>
  <c r="CN36" i="9"/>
  <c r="BH35" i="9"/>
  <c r="I25" i="9"/>
  <c r="BJ28" i="9"/>
  <c r="CD29" i="9"/>
  <c r="BB32" i="9"/>
  <c r="CH38" i="9"/>
  <c r="CA32" i="9"/>
  <c r="BE29" i="9"/>
  <c r="CH34" i="9"/>
  <c r="AQ36" i="9"/>
  <c r="CB25" i="9"/>
  <c r="BE21" i="9"/>
  <c r="AK39" i="9"/>
  <c r="CQ27" i="9"/>
  <c r="AZ23" i="9"/>
  <c r="AZ32" i="9"/>
  <c r="AP26" i="9"/>
  <c r="AG20" i="9"/>
  <c r="CR39" i="9"/>
  <c r="CG34" i="9"/>
  <c r="DC17" i="19" s="1"/>
  <c r="N23" i="9"/>
  <c r="AX33" i="9"/>
  <c r="AP35" i="9"/>
  <c r="BF31" i="9"/>
  <c r="BP33" i="9"/>
  <c r="BM31" i="9"/>
  <c r="AZ25" i="9"/>
  <c r="AN31" i="9"/>
  <c r="BS29" i="9"/>
  <c r="AW24" i="9"/>
  <c r="J20" i="9"/>
  <c r="AD38" i="9"/>
  <c r="BV20" i="9"/>
  <c r="CJ32" i="9"/>
  <c r="CJ34" i="9"/>
  <c r="BO22" i="9"/>
  <c r="AB32" i="9"/>
  <c r="BJ20" i="9"/>
  <c r="BT32" i="9"/>
  <c r="CF29" i="9"/>
  <c r="AK38" i="9"/>
  <c r="BE23" i="9"/>
  <c r="BE27" i="9"/>
  <c r="AW37" i="9"/>
  <c r="R32" i="9"/>
  <c r="CF21" i="9"/>
  <c r="AR36" i="9"/>
  <c r="BC26" i="9"/>
  <c r="O29" i="9"/>
  <c r="N20" i="9"/>
  <c r="CL33" i="9"/>
  <c r="BD33" i="9"/>
  <c r="AG37" i="9"/>
  <c r="BH39" i="9"/>
  <c r="P25" i="9"/>
  <c r="CK33" i="9"/>
  <c r="BF30" i="9"/>
  <c r="CQ31" i="9"/>
  <c r="AV37" i="9"/>
  <c r="AG28" i="9"/>
  <c r="AA29" i="9"/>
  <c r="O38" i="9"/>
  <c r="AX24" i="9"/>
  <c r="E34" i="9"/>
  <c r="AZ27" i="9"/>
  <c r="CA31" i="9"/>
  <c r="BG27" i="9"/>
  <c r="BW30" i="9"/>
  <c r="E28" i="9"/>
  <c r="AN32" i="9"/>
  <c r="S24" i="9"/>
  <c r="BY21" i="9"/>
  <c r="AX35" i="9"/>
  <c r="BS31" i="9"/>
  <c r="BS24" i="9"/>
  <c r="CC20" i="9"/>
  <c r="M24" i="9"/>
  <c r="M36" i="9"/>
  <c r="BR36" i="9"/>
  <c r="CB30" i="9"/>
  <c r="AI25" i="9"/>
  <c r="AF22" i="9"/>
  <c r="K24" i="9"/>
  <c r="K28" i="9"/>
  <c r="CI39" i="9"/>
  <c r="BM24" i="9"/>
  <c r="AC27" i="9"/>
  <c r="AA30" i="9"/>
  <c r="BA27" i="9"/>
  <c r="CN39" i="9"/>
  <c r="CG35" i="9"/>
  <c r="DC18" i="19" s="1"/>
  <c r="BE28" i="9"/>
  <c r="BM27" i="9"/>
  <c r="BZ21" i="9"/>
  <c r="CI33" i="9"/>
  <c r="CN28" i="9"/>
  <c r="BY20" i="9"/>
  <c r="BJ37" i="9"/>
  <c r="L32" i="9"/>
  <c r="BV30" i="9"/>
  <c r="Q28" i="9"/>
  <c r="AE33" i="9"/>
  <c r="AK29" i="9"/>
  <c r="AQ23" i="9"/>
  <c r="AV34" i="9"/>
  <c r="CI21" i="9"/>
  <c r="U39" i="9"/>
  <c r="CQ33" i="9"/>
  <c r="CK39" i="9"/>
  <c r="AD34" i="9"/>
  <c r="G31" i="9"/>
  <c r="BQ23" i="9"/>
  <c r="CL30" i="9"/>
  <c r="BG32" i="9"/>
  <c r="Z20" i="9"/>
  <c r="AT36" i="9"/>
  <c r="I21" i="9"/>
  <c r="W30" i="9"/>
  <c r="CL34" i="9"/>
  <c r="CA27" i="9"/>
  <c r="BX32" i="9"/>
  <c r="CO28" i="9"/>
  <c r="U32" i="9"/>
  <c r="AT24" i="9"/>
  <c r="CM35" i="9"/>
  <c r="CA22" i="9"/>
  <c r="AZ34" i="9"/>
  <c r="AR23" i="9"/>
  <c r="AK33" i="9"/>
  <c r="CF37" i="9"/>
  <c r="CK23" i="9"/>
  <c r="BI20" i="9"/>
  <c r="CB20" i="9"/>
  <c r="AX28" i="9"/>
  <c r="AD35" i="9"/>
  <c r="AE38" i="9"/>
  <c r="CQ32" i="9"/>
  <c r="AO33" i="9"/>
  <c r="AV29" i="9"/>
  <c r="CG22" i="9"/>
  <c r="DC5" i="19" s="1"/>
  <c r="BO28" i="9"/>
  <c r="AB37" i="9"/>
  <c r="I24" i="9"/>
  <c r="AA39" i="9"/>
  <c r="CO26" i="9"/>
  <c r="R39" i="9"/>
  <c r="AJ22" i="9"/>
  <c r="AY23" i="9"/>
  <c r="BO34" i="9"/>
  <c r="M35" i="9"/>
  <c r="G29" i="9"/>
  <c r="X33" i="9"/>
  <c r="AG33" i="9"/>
  <c r="AY25" i="9"/>
  <c r="CA30" i="9"/>
  <c r="CC37" i="9"/>
  <c r="AQ25" i="9"/>
  <c r="BD28" i="9"/>
  <c r="AR31" i="9"/>
  <c r="CC32" i="9"/>
  <c r="T24" i="9"/>
  <c r="CP29" i="9"/>
  <c r="AG25" i="9"/>
  <c r="F32" i="9"/>
  <c r="I28" i="9"/>
  <c r="AK21" i="9"/>
  <c r="AN26" i="9"/>
  <c r="BY37" i="9"/>
  <c r="CR21" i="9"/>
  <c r="BG35" i="9"/>
  <c r="CA25" i="9"/>
  <c r="AD37" i="9"/>
  <c r="BB22" i="9"/>
  <c r="R33" i="9"/>
  <c r="BM32" i="9"/>
  <c r="CQ26" i="9"/>
  <c r="AC30" i="9"/>
  <c r="CK29" i="9"/>
  <c r="CH28" i="9"/>
  <c r="BE22" i="9"/>
  <c r="CI20" i="9"/>
  <c r="AT25" i="9"/>
  <c r="R34" i="9"/>
  <c r="BP28" i="9"/>
  <c r="AY28" i="9"/>
  <c r="CK22" i="9"/>
  <c r="M25" i="9"/>
  <c r="CR23" i="9"/>
  <c r="W37" i="9"/>
  <c r="BD20" i="9"/>
  <c r="L30" i="9"/>
  <c r="BV27" i="9"/>
  <c r="P26" i="9"/>
  <c r="BI34" i="9"/>
  <c r="CB38" i="9"/>
  <c r="BR30" i="9"/>
  <c r="BF24" i="9"/>
  <c r="CK24" i="9"/>
  <c r="K22" i="9"/>
  <c r="BS27" i="9"/>
  <c r="AH25" i="9"/>
  <c r="V31" i="9"/>
  <c r="BU31" i="9"/>
  <c r="Y26" i="9"/>
  <c r="I27" i="9"/>
  <c r="CD24" i="9"/>
  <c r="BL20" i="9"/>
  <c r="S38" i="9"/>
  <c r="N30" i="9"/>
  <c r="CP27" i="9"/>
  <c r="BM35" i="9"/>
  <c r="CM33" i="9"/>
  <c r="H39" i="9"/>
  <c r="AF27" i="9"/>
  <c r="AV36" i="9"/>
  <c r="U37" i="9"/>
  <c r="AU20" i="9"/>
  <c r="CL36" i="9"/>
  <c r="BI28" i="9"/>
  <c r="CD31" i="9"/>
  <c r="U33" i="9"/>
  <c r="CK30" i="9"/>
  <c r="BN23" i="9"/>
  <c r="BD32" i="9"/>
  <c r="Y24" i="9"/>
  <c r="BO39" i="9"/>
  <c r="J21" i="9"/>
  <c r="CP20" i="9"/>
  <c r="X24" i="9"/>
  <c r="BK36" i="9"/>
  <c r="BD27" i="9"/>
  <c r="X35" i="9"/>
  <c r="AS24" i="9"/>
  <c r="BY39" i="9"/>
  <c r="AS31" i="9"/>
  <c r="AK32" i="9"/>
  <c r="CB36" i="9"/>
  <c r="R36" i="9"/>
  <c r="AY36" i="9"/>
  <c r="Q36" i="9"/>
  <c r="F33" i="9"/>
  <c r="CD27" i="9"/>
  <c r="AM29" i="9"/>
  <c r="AD28" i="9"/>
  <c r="BZ30" i="9"/>
  <c r="S26" i="9"/>
  <c r="BT24" i="9"/>
  <c r="BQ34" i="9"/>
  <c r="AI31" i="9"/>
  <c r="BK25" i="9"/>
  <c r="Y38" i="9"/>
  <c r="G27" i="9"/>
  <c r="CH37" i="9"/>
  <c r="U34" i="9"/>
  <c r="AL34" i="9"/>
  <c r="BG26" i="9"/>
  <c r="P39" i="9"/>
  <c r="BZ39" i="9"/>
  <c r="AL31" i="9"/>
  <c r="AU28" i="9"/>
  <c r="AQ28" i="9"/>
  <c r="BB28" i="9"/>
  <c r="CB27" i="9"/>
  <c r="AO32" i="9"/>
  <c r="AE28" i="9"/>
  <c r="AZ30" i="9"/>
  <c r="AL35" i="9"/>
  <c r="BD21" i="9"/>
  <c r="CC24" i="9"/>
  <c r="BB39" i="9"/>
  <c r="AG36" i="9"/>
  <c r="AJ24" i="9"/>
  <c r="CF25" i="9"/>
  <c r="Z23" i="9"/>
  <c r="CR20" i="9"/>
  <c r="AF39" i="9"/>
  <c r="AY34" i="9"/>
  <c r="Q32" i="9"/>
  <c r="AM25" i="9"/>
  <c r="CH20" i="9"/>
  <c r="AB34" i="9"/>
  <c r="BV21" i="9"/>
  <c r="F23" i="9"/>
  <c r="AV24" i="9"/>
  <c r="AI23" i="9"/>
  <c r="BH36" i="9"/>
  <c r="BA37" i="9"/>
  <c r="CJ30" i="9"/>
  <c r="BC20" i="9"/>
  <c r="AN22" i="9"/>
  <c r="BW25" i="9"/>
  <c r="CO22" i="9"/>
  <c r="T38" i="9"/>
  <c r="X34" i="9"/>
  <c r="BN36" i="9"/>
  <c r="O27" i="9"/>
  <c r="F27" i="9"/>
  <c r="CO33" i="9"/>
  <c r="AM26" i="9"/>
  <c r="AJ35" i="9"/>
  <c r="K34" i="9"/>
  <c r="BI32" i="9"/>
  <c r="BK39" i="9"/>
  <c r="R28" i="9"/>
  <c r="F22" i="9"/>
  <c r="Y28" i="9"/>
  <c r="AH34" i="9"/>
  <c r="AE24" i="9"/>
  <c r="H20" i="9"/>
  <c r="T27" i="9"/>
  <c r="BX25" i="9"/>
  <c r="AX25" i="9"/>
  <c r="AW39" i="9"/>
  <c r="AX26" i="9"/>
  <c r="AI20" i="9"/>
  <c r="CM23" i="9"/>
  <c r="BO31" i="9"/>
  <c r="Y37" i="9"/>
  <c r="BJ27" i="9"/>
  <c r="BD39" i="9"/>
  <c r="AL39" i="9"/>
  <c r="CP36" i="9"/>
  <c r="Y21" i="9"/>
  <c r="BL34" i="9"/>
  <c r="BP23" i="9"/>
  <c r="E38" i="9"/>
  <c r="CL23" i="9"/>
  <c r="CJ31" i="9"/>
  <c r="BP24" i="9"/>
  <c r="R37" i="9"/>
  <c r="H37" i="9"/>
  <c r="AH24" i="9"/>
  <c r="BK23" i="9"/>
  <c r="Y27" i="9"/>
  <c r="AI39" i="9"/>
  <c r="S36" i="9"/>
  <c r="BX34" i="9"/>
  <c r="P23" i="9"/>
  <c r="BF22" i="9"/>
  <c r="BK33" i="9"/>
  <c r="M33" i="9"/>
  <c r="AW30" i="9"/>
  <c r="BF20" i="9"/>
  <c r="BL31" i="9"/>
  <c r="CL20" i="9"/>
  <c r="CN38" i="9"/>
  <c r="BR37" i="9"/>
  <c r="X36" i="9"/>
  <c r="BY38" i="9"/>
  <c r="P24" i="9"/>
  <c r="Q27" i="9"/>
  <c r="U35" i="9"/>
  <c r="BN32" i="9"/>
  <c r="M21" i="9"/>
  <c r="F37" i="9"/>
  <c r="AN23" i="9"/>
  <c r="BW31" i="9"/>
  <c r="CP34" i="9"/>
  <c r="BA21" i="9"/>
  <c r="K26" i="9"/>
  <c r="BQ29" i="9"/>
  <c r="AU34" i="9"/>
  <c r="AG32" i="9"/>
  <c r="M32" i="9"/>
  <c r="AL28" i="9"/>
  <c r="V25" i="9"/>
  <c r="BM38" i="9"/>
  <c r="AI38" i="9"/>
  <c r="BU36" i="9"/>
  <c r="AP27" i="9"/>
  <c r="AT20" i="9"/>
  <c r="AY30" i="9"/>
  <c r="BG37" i="9"/>
  <c r="BC27" i="9"/>
  <c r="AA26" i="9"/>
  <c r="AC23" i="9"/>
  <c r="F28" i="9"/>
  <c r="CJ20" i="9"/>
  <c r="F29" i="9"/>
  <c r="CG21" i="9"/>
  <c r="DC4" i="19" s="1"/>
  <c r="AJ20" i="9"/>
  <c r="BS23" i="9"/>
  <c r="CI36" i="9"/>
  <c r="BL37" i="9"/>
  <c r="BG31" i="9"/>
  <c r="CK34" i="9"/>
  <c r="CO31" i="9"/>
  <c r="BH24" i="9"/>
  <c r="P30" i="9"/>
  <c r="CN33" i="9"/>
  <c r="AR27" i="9"/>
  <c r="AY24" i="9"/>
  <c r="BR34" i="9"/>
  <c r="AD27" i="9"/>
  <c r="CB35" i="9"/>
  <c r="BX37" i="9"/>
  <c r="AH30" i="9"/>
  <c r="G22" i="9"/>
  <c r="BL26" i="9"/>
  <c r="CI35" i="9"/>
  <c r="BF29" i="9"/>
  <c r="P28" i="9"/>
  <c r="AD22" i="9"/>
  <c r="BU35" i="9"/>
  <c r="BU27" i="9"/>
  <c r="O32" i="9"/>
  <c r="Q31" i="9"/>
  <c r="W27" i="9"/>
  <c r="L37" i="9"/>
  <c r="AP29" i="9"/>
  <c r="AK27" i="9"/>
  <c r="BI21" i="9"/>
  <c r="BK34" i="9"/>
  <c r="E22" i="9"/>
  <c r="BT30" i="9"/>
  <c r="CK32" i="9"/>
  <c r="AP39" i="9"/>
  <c r="CB28" i="9"/>
  <c r="AO28" i="9"/>
  <c r="BA23" i="9"/>
  <c r="CG37" i="9"/>
  <c r="DC20" i="19" s="1"/>
  <c r="BD22" i="9"/>
  <c r="CK25" i="9"/>
  <c r="CL27" i="9"/>
  <c r="S34" i="9"/>
  <c r="G24" i="9"/>
  <c r="CG23" i="9"/>
  <c r="DC6" i="19" s="1"/>
  <c r="BO27" i="9"/>
  <c r="BV28" i="9"/>
  <c r="L39" i="9"/>
  <c r="CE38" i="9"/>
  <c r="CM20" i="9"/>
  <c r="BQ31" i="9"/>
  <c r="AD36" i="9"/>
  <c r="I31" i="9"/>
  <c r="CB22" i="9"/>
  <c r="AP32" i="9"/>
  <c r="AI27" i="9"/>
  <c r="W35" i="9"/>
  <c r="BR35" i="9"/>
  <c r="CD38" i="9"/>
  <c r="Y23" i="9"/>
  <c r="CF22" i="9"/>
  <c r="AX38" i="9"/>
  <c r="I22" i="9"/>
  <c r="L35" i="9"/>
  <c r="G32" i="9"/>
  <c r="BW24" i="9"/>
  <c r="BK38" i="9"/>
  <c r="AH37" i="9"/>
  <c r="K27" i="9"/>
  <c r="AT22" i="9"/>
  <c r="H27" i="9"/>
  <c r="CB24" i="9"/>
  <c r="AZ35" i="9"/>
  <c r="BJ26" i="9"/>
  <c r="BA34" i="9"/>
  <c r="J38" i="9"/>
  <c r="BP39" i="9"/>
  <c r="BG20" i="9"/>
  <c r="S30" i="9"/>
  <c r="T21" i="9"/>
  <c r="AF36" i="9"/>
  <c r="H22" i="9"/>
  <c r="BK37" i="9"/>
  <c r="CI32" i="9"/>
  <c r="CR29" i="9"/>
  <c r="F38" i="9"/>
  <c r="BT31" i="9"/>
  <c r="K35" i="9"/>
  <c r="AM31" i="9"/>
  <c r="BC30" i="9"/>
  <c r="BQ39" i="9"/>
  <c r="BA30" i="9"/>
  <c r="AH27" i="9"/>
  <c r="I26" i="9"/>
  <c r="BO35" i="9"/>
  <c r="BO32" i="9"/>
  <c r="AP20" i="9"/>
  <c r="I39" i="9"/>
  <c r="BP26" i="9"/>
  <c r="BV23" i="9"/>
  <c r="AF28" i="9"/>
  <c r="BA26" i="9"/>
  <c r="BQ32" i="9"/>
  <c r="CJ37" i="9"/>
  <c r="BQ36" i="9"/>
  <c r="E32" i="9"/>
  <c r="CE35" i="9"/>
  <c r="BA38" i="9"/>
  <c r="BT21" i="9"/>
  <c r="J36" i="9"/>
  <c r="CH29" i="9"/>
  <c r="BK20" i="9"/>
  <c r="BW35" i="9"/>
  <c r="AO23" i="9"/>
  <c r="CJ38" i="9"/>
  <c r="BV39" i="9"/>
  <c r="AZ38" i="9"/>
  <c r="BD31" i="9"/>
  <c r="AE20" i="9"/>
  <c r="BX35" i="9"/>
  <c r="BO33" i="9"/>
  <c r="K21" i="9"/>
  <c r="CA21"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P8" i="9"/>
  <c r="L8" i="9"/>
  <c r="L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F172" i="14"/>
  <c r="S55" i="9"/>
  <c r="AZ55" i="9"/>
  <c r="F55" i="9"/>
  <c r="I666" i="14"/>
  <c r="I628" i="14"/>
  <c r="H1882" i="22"/>
  <c r="H134" i="15"/>
  <c r="I134" i="14"/>
  <c r="AO55" i="9"/>
  <c r="BT55" i="9"/>
  <c r="G400" i="14"/>
  <c r="H286" i="14"/>
  <c r="CG55" i="9"/>
  <c r="X55" i="9"/>
  <c r="H1692" i="21"/>
  <c r="G210" i="14"/>
  <c r="BP55" i="9"/>
  <c r="BS55" i="9"/>
  <c r="H666" i="14"/>
  <c r="G172" i="15"/>
  <c r="J134" i="14"/>
  <c r="CJ55" i="9"/>
  <c r="AD55" i="9"/>
  <c r="BO55" i="9"/>
  <c r="I1882" i="22"/>
  <c r="J55" i="9"/>
  <c r="F248" i="14"/>
  <c r="BJ55" i="9"/>
  <c r="H134" i="14"/>
  <c r="G666" i="14"/>
  <c r="J324" i="14"/>
  <c r="AR55" i="9"/>
  <c r="J628" i="14"/>
  <c r="CO55" i="9"/>
  <c r="H210" i="14"/>
  <c r="H704" i="14"/>
  <c r="Z55" i="9"/>
  <c r="BX55" i="9"/>
  <c r="J704" i="14"/>
  <c r="T55" i="9"/>
  <c r="CM55" i="9"/>
  <c r="J172" i="15"/>
  <c r="U55" i="9"/>
  <c r="R55" i="9"/>
  <c r="AQ55" i="9"/>
  <c r="F210" i="14"/>
  <c r="F1882" i="22"/>
  <c r="AL55" i="9"/>
  <c r="BR55" i="9"/>
  <c r="H628" i="14"/>
  <c r="H96" i="14"/>
  <c r="CF55" i="9"/>
  <c r="AV55" i="9"/>
  <c r="AG55" i="9"/>
  <c r="N55" i="9"/>
  <c r="F666" i="14"/>
  <c r="H514" i="14"/>
  <c r="I324" i="14"/>
  <c r="K55" i="9"/>
  <c r="I1692" i="21"/>
  <c r="BU55" i="9"/>
  <c r="I704" i="14"/>
  <c r="AN55" i="9"/>
  <c r="I96" i="14"/>
  <c r="H172" i="14"/>
  <c r="F134" i="14"/>
  <c r="F134" i="15"/>
  <c r="CL55" i="9"/>
  <c r="F172" i="15"/>
  <c r="AI55" i="9"/>
  <c r="I400" i="14"/>
  <c r="BV55" i="9"/>
  <c r="F1692" i="21"/>
  <c r="BK55" i="9"/>
  <c r="CI55" i="9"/>
  <c r="F400" i="14"/>
  <c r="BY55" i="9"/>
  <c r="E55" i="9"/>
  <c r="AP55" i="9"/>
  <c r="BM55" i="9"/>
  <c r="I172" i="14"/>
  <c r="CQ55" i="9"/>
  <c r="J210" i="14"/>
  <c r="J172" i="14"/>
  <c r="G362" i="14"/>
  <c r="CE55" i="9"/>
  <c r="BE55" i="9"/>
  <c r="G1882" i="22"/>
  <c r="F514" i="14"/>
  <c r="G1692" i="21"/>
  <c r="J1692" i="21"/>
  <c r="H362" i="14"/>
  <c r="AX55" i="9"/>
  <c r="AH55" i="9"/>
  <c r="BF55" i="9"/>
  <c r="AY55" i="9"/>
  <c r="CK55" i="9"/>
  <c r="G248" i="14"/>
  <c r="BG55" i="9"/>
  <c r="G55" i="9"/>
  <c r="AF55" i="9"/>
  <c r="V55" i="9"/>
  <c r="F324" i="14"/>
  <c r="F286" i="14"/>
  <c r="G172" i="14"/>
  <c r="AA55" i="9"/>
  <c r="J248" i="14"/>
  <c r="F362" i="14"/>
  <c r="AM55" i="9"/>
  <c r="J666" i="14"/>
  <c r="J400" i="14"/>
  <c r="AT55" i="9"/>
  <c r="CC55" i="9"/>
  <c r="CP55" i="9"/>
  <c r="CR55" i="9"/>
  <c r="BA55" i="9"/>
  <c r="BD55" i="9"/>
  <c r="AW55" i="9"/>
  <c r="G134" i="15"/>
  <c r="P55" i="9"/>
  <c r="O55" i="9"/>
  <c r="I134" i="15"/>
  <c r="BQ55" i="9"/>
  <c r="CB55" i="9"/>
  <c r="F628" i="14"/>
  <c r="BW55" i="9"/>
  <c r="H172" i="15"/>
  <c r="H248" i="14"/>
  <c r="AJ55" i="9"/>
  <c r="CN55" i="9"/>
  <c r="H55" i="9"/>
  <c r="G96" i="14"/>
  <c r="AU55" i="9"/>
  <c r="BB55" i="9"/>
  <c r="M55" i="9"/>
  <c r="J134" i="15"/>
  <c r="CD55" i="9"/>
  <c r="J362" i="14"/>
  <c r="H400" i="14"/>
  <c r="Y55" i="9"/>
  <c r="H324" i="14"/>
  <c r="AK55" i="9"/>
  <c r="Q55" i="9"/>
  <c r="BI55" i="9"/>
  <c r="G286" i="14"/>
  <c r="AB55" i="9"/>
  <c r="J96" i="14"/>
  <c r="F96" i="14"/>
  <c r="I362" i="14"/>
  <c r="W55" i="9"/>
  <c r="BH55" i="9"/>
  <c r="G628" i="14"/>
  <c r="I514" i="14"/>
  <c r="AC55" i="9"/>
  <c r="L55" i="9"/>
  <c r="I248" i="14"/>
  <c r="G324" i="14"/>
  <c r="BL55" i="9"/>
  <c r="J1882" i="22"/>
  <c r="I210" i="14"/>
  <c r="G704" i="14"/>
  <c r="I172" i="15"/>
  <c r="F704" i="14"/>
  <c r="I55" i="9"/>
  <c r="CH55" i="9"/>
  <c r="CA55" i="9"/>
  <c r="BZ55" i="9"/>
  <c r="BN55" i="9"/>
  <c r="AE55" i="9"/>
  <c r="J286" i="14"/>
  <c r="G514" i="14"/>
  <c r="G134" i="14"/>
  <c r="AS55" i="9"/>
  <c r="I286" i="14"/>
  <c r="J514" i="14"/>
  <c r="BC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J1578" i="22"/>
  <c r="F1616" i="21"/>
  <c r="I1540" i="22"/>
  <c r="F1578" i="22"/>
  <c r="H1654" i="21"/>
  <c r="F1122" i="22"/>
  <c r="I970" i="22"/>
  <c r="I1654" i="21"/>
  <c r="H1008" i="22"/>
  <c r="F1654" i="21"/>
  <c r="H1540" i="22"/>
  <c r="F1426" i="22"/>
  <c r="F1540" i="22"/>
  <c r="F1008" i="22"/>
  <c r="F970" i="21"/>
  <c r="H970" i="21"/>
  <c r="G1844" i="22"/>
  <c r="J1654" i="21"/>
  <c r="J1350" i="21"/>
  <c r="I970" i="21"/>
  <c r="G1122" i="22"/>
  <c r="I1122" i="22"/>
  <c r="G1616" i="21"/>
  <c r="I1844" i="22"/>
  <c r="F1350" i="21"/>
  <c r="I1008" i="22"/>
  <c r="F970" i="22"/>
  <c r="H1350" i="21"/>
  <c r="G970" i="22"/>
  <c r="G1350" i="21"/>
  <c r="H1616" i="21"/>
  <c r="F1844" i="22"/>
  <c r="G1578" i="22"/>
  <c r="G1654" i="21"/>
  <c r="H1426" i="22"/>
  <c r="J1008" i="22"/>
  <c r="I1350" i="21"/>
  <c r="J1540" i="22"/>
  <c r="I1616" i="21"/>
  <c r="G1008" i="22"/>
  <c r="J1122" i="22"/>
  <c r="J970" i="22"/>
  <c r="G970" i="21"/>
  <c r="I1426" i="22"/>
  <c r="G1540" i="22"/>
  <c r="H1578" i="22"/>
  <c r="J1426" i="22"/>
  <c r="H1122" i="22"/>
  <c r="H1844" i="22"/>
  <c r="J1844" i="22"/>
  <c r="I1578" i="22"/>
  <c r="J1616" i="21"/>
  <c r="J970" i="21"/>
  <c r="H970" i="22"/>
  <c r="G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248" i="22"/>
  <c r="J58" i="22"/>
  <c r="H324" i="21"/>
  <c r="I1730" i="22"/>
  <c r="F96" i="5"/>
  <c r="H324" i="22"/>
  <c r="J58" i="21"/>
  <c r="J476" i="14"/>
  <c r="I20" i="5"/>
  <c r="H552" i="14"/>
  <c r="G438" i="21"/>
  <c r="F1654" i="22"/>
  <c r="G362" i="22"/>
  <c r="H20" i="14"/>
  <c r="I818" i="22"/>
  <c r="J1464" i="22"/>
  <c r="I628" i="22"/>
  <c r="F58" i="21"/>
  <c r="H134" i="18"/>
  <c r="J134" i="21"/>
  <c r="G20" i="15"/>
  <c r="G20" i="5"/>
  <c r="H666" i="22"/>
  <c r="I1616" i="22"/>
  <c r="I286" i="15"/>
  <c r="G1236" i="22"/>
  <c r="G894" i="21"/>
  <c r="G1350" i="22"/>
  <c r="G476" i="14"/>
  <c r="G1198" i="22"/>
  <c r="J1312" i="22"/>
  <c r="G20" i="22"/>
  <c r="J1198" i="22"/>
  <c r="G210" i="22"/>
  <c r="F1502" i="21"/>
  <c r="I1540" i="21"/>
  <c r="F1160" i="22"/>
  <c r="H172" i="22"/>
  <c r="J1426" i="21"/>
  <c r="H1008" i="21"/>
  <c r="F552" i="14"/>
  <c r="G134" i="5"/>
  <c r="I628" i="21"/>
  <c r="F476" i="14"/>
  <c r="I400" i="21"/>
  <c r="I172" i="5"/>
  <c r="I704" i="22"/>
  <c r="I1388" i="21"/>
  <c r="H1198" i="21"/>
  <c r="G514" i="21"/>
  <c r="G1084" i="22"/>
  <c r="G172" i="18"/>
  <c r="J552" i="14"/>
  <c r="G894" i="22"/>
  <c r="I58" i="13"/>
  <c r="H362" i="21"/>
  <c r="J628" i="22"/>
  <c r="G286" i="22"/>
  <c r="G96" i="13"/>
  <c r="F1502" i="22"/>
  <c r="H58" i="5"/>
  <c r="G20" i="21"/>
  <c r="J932" i="22"/>
  <c r="H58" i="15"/>
  <c r="H134" i="21"/>
  <c r="G1692" i="22"/>
  <c r="I134" i="22"/>
  <c r="G172" i="21"/>
  <c r="I58" i="5"/>
  <c r="I58" i="22"/>
  <c r="F894" i="21"/>
  <c r="F58" i="18"/>
  <c r="H1768" i="22"/>
  <c r="I514" i="21"/>
  <c r="H96" i="5"/>
  <c r="H400" i="21"/>
  <c r="F172" i="22"/>
  <c r="H210" i="21"/>
  <c r="G20" i="13"/>
  <c r="I210" i="5"/>
  <c r="J96" i="21"/>
  <c r="G932" i="21"/>
  <c r="I476" i="22"/>
  <c r="G58" i="18"/>
  <c r="I1502" i="22"/>
  <c r="F324" i="21"/>
  <c r="G324" i="15"/>
  <c r="H818" i="21"/>
  <c r="F1046" i="21"/>
  <c r="I552" i="22"/>
  <c r="I58" i="18"/>
  <c r="F362" i="21"/>
  <c r="F856" i="21"/>
  <c r="H1312" i="21"/>
  <c r="I1236" i="21"/>
  <c r="J1350" i="22"/>
  <c r="J20" i="5"/>
  <c r="G20" i="18"/>
  <c r="G552" i="14"/>
  <c r="F1046" i="22"/>
  <c r="H1122" i="21"/>
  <c r="G1654" i="22"/>
  <c r="F780" i="22"/>
  <c r="F552" i="22"/>
  <c r="H58" i="22"/>
  <c r="F1312" i="21"/>
  <c r="G1730" i="22"/>
  <c r="H96" i="15"/>
  <c r="H742" i="22"/>
  <c r="H1730" i="22"/>
  <c r="F932" i="22"/>
  <c r="H476" i="22"/>
  <c r="F438" i="22"/>
  <c r="J58" i="13"/>
  <c r="J1008" i="21"/>
  <c r="J20" i="14"/>
  <c r="F248" i="21"/>
  <c r="F1274" i="21"/>
  <c r="G1122" i="21"/>
  <c r="J1236" i="21"/>
  <c r="H20" i="22"/>
  <c r="I1046" i="21"/>
  <c r="G1616" i="22"/>
  <c r="H438" i="22"/>
  <c r="G1198" i="21"/>
  <c r="J1236" i="22"/>
  <c r="G818" i="21"/>
  <c r="H476" i="14"/>
  <c r="J96" i="15"/>
  <c r="F1084" i="21"/>
  <c r="F20" i="15"/>
  <c r="F666" i="21"/>
  <c r="H1692" i="22"/>
  <c r="F172" i="18"/>
  <c r="H172" i="18"/>
  <c r="H172" i="21"/>
  <c r="J552" i="22"/>
  <c r="J1084" i="22"/>
  <c r="H590" i="22"/>
  <c r="H514" i="22"/>
  <c r="J286" i="22"/>
  <c r="I96" i="21"/>
  <c r="F1578" i="21"/>
  <c r="G590" i="22"/>
  <c r="G248" i="21"/>
  <c r="H590" i="21"/>
  <c r="I818" i="21"/>
  <c r="J666" i="22"/>
  <c r="G1388" i="22"/>
  <c r="J590" i="21"/>
  <c r="H20" i="15"/>
  <c r="F58" i="13"/>
  <c r="J1464" i="21"/>
  <c r="J362" i="21"/>
  <c r="G780" i="21"/>
  <c r="H1236" i="22"/>
  <c r="G58" i="21"/>
  <c r="J1274" i="21"/>
  <c r="H1160" i="22"/>
  <c r="H286" i="22"/>
  <c r="J1654" i="22"/>
  <c r="I20" i="22"/>
  <c r="I438" i="21"/>
  <c r="F628" i="22"/>
  <c r="F704" i="22"/>
  <c r="G58" i="15"/>
  <c r="H1654" i="22"/>
  <c r="H58" i="13"/>
  <c r="F438" i="21"/>
  <c r="H324" i="15"/>
  <c r="G58" i="13"/>
  <c r="F362" i="22"/>
  <c r="F324" i="22"/>
  <c r="J780" i="22"/>
  <c r="I742" i="21"/>
  <c r="H438" i="14"/>
  <c r="I324" i="21"/>
  <c r="I1464" i="21"/>
  <c r="G780" i="22"/>
  <c r="F1350" i="22"/>
  <c r="H1046" i="21"/>
  <c r="H210" i="22"/>
  <c r="I1654" i="22"/>
  <c r="G1768" i="22"/>
  <c r="G286" i="21"/>
  <c r="F1084" i="22"/>
  <c r="I590" i="22"/>
  <c r="F20" i="5"/>
  <c r="J932" i="21"/>
  <c r="F894" i="22"/>
  <c r="I210" i="21"/>
  <c r="J476" i="22"/>
  <c r="H1502" i="22"/>
  <c r="J856" i="22"/>
  <c r="F1692" i="22"/>
  <c r="G628" i="21"/>
  <c r="J324" i="22"/>
  <c r="I96" i="5"/>
  <c r="I552" i="14"/>
  <c r="J894" i="21"/>
  <c r="G1236" i="21"/>
  <c r="F96" i="15"/>
  <c r="F210" i="5"/>
  <c r="G134" i="21"/>
  <c r="J1502" i="21"/>
  <c r="H210" i="15"/>
  <c r="H96" i="22"/>
  <c r="F210" i="15"/>
  <c r="I704" i="21"/>
  <c r="G666" i="22"/>
  <c r="F590" i="14"/>
  <c r="F58" i="14"/>
  <c r="J324" i="15"/>
  <c r="J96" i="5"/>
  <c r="J1312" i="21"/>
  <c r="H1160" i="21"/>
  <c r="H1502" i="21"/>
  <c r="J704" i="21"/>
  <c r="I590" i="21"/>
  <c r="F134" i="5"/>
  <c r="H248" i="22"/>
  <c r="I96" i="18"/>
  <c r="I20" i="14"/>
  <c r="G58" i="22"/>
  <c r="G362" i="21"/>
  <c r="J818" i="22"/>
  <c r="I58" i="14"/>
  <c r="H590" i="14"/>
  <c r="H20" i="13"/>
  <c r="I666" i="22"/>
  <c r="H20" i="18"/>
  <c r="I1312" i="22"/>
  <c r="I1198" i="22"/>
  <c r="J172" i="18"/>
  <c r="J134" i="22"/>
  <c r="J134" i="18"/>
  <c r="F1388" i="21"/>
  <c r="I552" i="21"/>
  <c r="F96" i="18"/>
  <c r="J742" i="22"/>
  <c r="F400" i="21"/>
  <c r="I210" i="22"/>
  <c r="H1540" i="21"/>
  <c r="F1388" i="22"/>
  <c r="H856" i="22"/>
  <c r="I1236" i="22"/>
  <c r="F1806" i="22"/>
  <c r="F1198" i="21"/>
  <c r="I1122" i="21"/>
  <c r="H58" i="18"/>
  <c r="H1464" i="22"/>
  <c r="J210" i="5"/>
  <c r="G210" i="15"/>
  <c r="H1046" i="22"/>
  <c r="G1046" i="22"/>
  <c r="F780" i="21"/>
  <c r="I1578" i="21"/>
  <c r="G400" i="22"/>
  <c r="G210" i="5"/>
  <c r="J58" i="14"/>
  <c r="I1084" i="22"/>
  <c r="F172" i="5"/>
  <c r="J1160" i="21"/>
  <c r="I362" i="21"/>
  <c r="F286" i="22"/>
  <c r="H1388" i="22"/>
  <c r="H172" i="5"/>
  <c r="H58" i="21"/>
  <c r="I932" i="22"/>
  <c r="J1730" i="22"/>
  <c r="H1350" i="22"/>
  <c r="H210" i="5"/>
  <c r="F172" i="21"/>
  <c r="H628" i="21"/>
  <c r="F932" i="21"/>
  <c r="G96" i="22"/>
  <c r="I248" i="15"/>
  <c r="J248" i="21"/>
  <c r="J172" i="22"/>
  <c r="G96" i="15"/>
  <c r="G856" i="21"/>
  <c r="G1312" i="22"/>
  <c r="J1274" i="22"/>
  <c r="G134" i="22"/>
  <c r="I1008" i="21"/>
  <c r="J1692" i="22"/>
  <c r="G932" i="22"/>
  <c r="G704" i="21"/>
  <c r="I20" i="18"/>
  <c r="I400" i="22"/>
  <c r="I932" i="21"/>
  <c r="I590" i="14"/>
  <c r="I1502" i="21"/>
  <c r="I894" i="22"/>
  <c r="G856" i="22"/>
  <c r="I134" i="21"/>
  <c r="H476" i="21"/>
  <c r="H742" i="21"/>
  <c r="H1274" i="22"/>
  <c r="G324" i="21"/>
  <c r="J1122" i="21"/>
  <c r="G590" i="14"/>
  <c r="I476" i="21"/>
  <c r="F514" i="21"/>
  <c r="G1274" i="21"/>
  <c r="H704" i="21"/>
  <c r="G96" i="5"/>
  <c r="H780" i="22"/>
  <c r="I20" i="21"/>
  <c r="J400" i="22"/>
  <c r="J1084" i="21"/>
  <c r="F1464" i="22"/>
  <c r="F1236" i="21"/>
  <c r="H58" i="14"/>
  <c r="I58" i="15"/>
  <c r="G1388" i="21"/>
  <c r="J780" i="21"/>
  <c r="I172" i="22"/>
  <c r="H134" i="5"/>
  <c r="I1160" i="22"/>
  <c r="G1084" i="21"/>
  <c r="J20" i="22"/>
  <c r="I780" i="22"/>
  <c r="I134" i="5"/>
  <c r="I248" i="21"/>
  <c r="I362" i="22"/>
  <c r="I666" i="21"/>
  <c r="G1540" i="21"/>
  <c r="I1768" i="22"/>
  <c r="G1046" i="21"/>
  <c r="H1312" i="22"/>
  <c r="H932" i="21"/>
  <c r="H1084" i="21"/>
  <c r="F210" i="21"/>
  <c r="F58" i="15"/>
  <c r="H1274" i="21"/>
  <c r="J1540" i="21"/>
  <c r="J628" i="21"/>
  <c r="F590" i="22"/>
  <c r="J96" i="22"/>
  <c r="G818" i="22"/>
  <c r="J514" i="21"/>
  <c r="F134" i="22"/>
  <c r="I172" i="21"/>
  <c r="G552" i="21"/>
  <c r="G1464" i="21"/>
  <c r="H818" i="22"/>
  <c r="F1426" i="21"/>
  <c r="G1274" i="22"/>
  <c r="H552" i="21"/>
  <c r="J1578" i="21"/>
  <c r="F476" i="21"/>
  <c r="F20" i="13"/>
  <c r="F1198" i="22"/>
  <c r="G704" i="22"/>
  <c r="I286" i="22"/>
  <c r="G286" i="15"/>
  <c r="J58" i="15"/>
  <c r="F1312" i="22"/>
  <c r="G1578" i="21"/>
  <c r="F742" i="22"/>
  <c r="I20" i="13"/>
  <c r="I210" i="15"/>
  <c r="H96" i="13"/>
  <c r="I1350" i="22"/>
  <c r="J134" i="5"/>
  <c r="I324" i="15"/>
  <c r="H438" i="21"/>
  <c r="H96" i="21"/>
  <c r="I1426" i="21"/>
  <c r="F1768" i="22"/>
  <c r="F628" i="21"/>
  <c r="J742" i="21"/>
  <c r="F552" i="21"/>
  <c r="J172" i="5"/>
  <c r="F1730" i="22"/>
  <c r="J438" i="21"/>
  <c r="G1312" i="21"/>
  <c r="J20" i="21"/>
  <c r="I20" i="15"/>
  <c r="J96" i="13"/>
  <c r="F1464" i="21"/>
  <c r="J400" i="21"/>
  <c r="J96" i="18"/>
  <c r="J590" i="14"/>
  <c r="G324" i="22"/>
  <c r="H666" i="21"/>
  <c r="J286" i="15"/>
  <c r="J438" i="22"/>
  <c r="J856" i="21"/>
  <c r="J818" i="21"/>
  <c r="I514" i="22"/>
  <c r="F286" i="15"/>
  <c r="G1502" i="22"/>
  <c r="F134" i="18"/>
  <c r="J590" i="22"/>
  <c r="F400" i="22"/>
  <c r="F20" i="18"/>
  <c r="F96" i="21"/>
  <c r="F96" i="13"/>
  <c r="F20" i="22"/>
  <c r="G20" i="14"/>
  <c r="G58" i="14"/>
  <c r="H1578" i="21"/>
  <c r="J666" i="21"/>
  <c r="G438" i="14"/>
  <c r="H1084" i="22"/>
  <c r="J1198" i="21"/>
  <c r="J286" i="21"/>
  <c r="F818" i="22"/>
  <c r="I1198" i="21"/>
  <c r="F742" i="21"/>
  <c r="I96" i="15"/>
  <c r="I780" i="21"/>
  <c r="J894" i="22"/>
  <c r="J362" i="22"/>
  <c r="H856" i="21"/>
  <c r="I324" i="22"/>
  <c r="F20" i="21"/>
  <c r="F476" i="22"/>
  <c r="G96" i="21"/>
  <c r="F856" i="22"/>
  <c r="I286" i="21"/>
  <c r="G742" i="21"/>
  <c r="J438" i="14"/>
  <c r="I1274" i="21"/>
  <c r="F438" i="14"/>
  <c r="J248" i="22"/>
  <c r="G666" i="21"/>
  <c r="I172" i="18"/>
  <c r="J210" i="15"/>
  <c r="H96" i="18"/>
  <c r="J324" i="21"/>
  <c r="I1464" i="22"/>
  <c r="J1502" i="22"/>
  <c r="H1236" i="21"/>
  <c r="J1806" i="22"/>
  <c r="H894" i="21"/>
  <c r="G552" i="22"/>
  <c r="H400" i="22"/>
  <c r="J20" i="18"/>
  <c r="G1426" i="21"/>
  <c r="J20" i="13"/>
  <c r="J1768" i="22"/>
  <c r="F134" i="21"/>
  <c r="G476" i="21"/>
  <c r="G1160" i="22"/>
  <c r="J1046" i="21"/>
  <c r="J476" i="21"/>
  <c r="J514" i="22"/>
  <c r="J58" i="5"/>
  <c r="F1540" i="21"/>
  <c r="J1388" i="21"/>
  <c r="I1160" i="21"/>
  <c r="G210" i="21"/>
  <c r="G742" i="22"/>
  <c r="G248" i="22"/>
  <c r="G58" i="5"/>
  <c r="G628" i="22"/>
  <c r="F324" i="15"/>
  <c r="I894" i="21"/>
  <c r="I1692" i="22"/>
  <c r="F248" i="22"/>
  <c r="J1616" i="22"/>
  <c r="G1160" i="21"/>
  <c r="J248" i="15"/>
  <c r="F1274" i="22"/>
  <c r="F1122" i="21"/>
  <c r="G96" i="18"/>
  <c r="G590" i="21"/>
  <c r="F704" i="21"/>
  <c r="G248" i="15"/>
  <c r="I1274" i="22"/>
  <c r="H248" i="15"/>
  <c r="F248" i="15"/>
  <c r="I1084" i="21"/>
  <c r="I438" i="22"/>
  <c r="H1388" i="21"/>
  <c r="J1160" i="22"/>
  <c r="H552" i="22"/>
  <c r="J210" i="22"/>
  <c r="G476" i="22"/>
  <c r="G1806" i="22"/>
  <c r="I742" i="22"/>
  <c r="J58" i="18"/>
  <c r="F1236" i="22"/>
  <c r="H20" i="21"/>
  <c r="F1160" i="21"/>
  <c r="H20" i="5"/>
  <c r="G1008" i="21"/>
  <c r="H1806" i="22"/>
  <c r="H286" i="15"/>
  <c r="H1464" i="21"/>
  <c r="H1426" i="21"/>
  <c r="H704" i="22"/>
  <c r="J552" i="21"/>
  <c r="H780" i="21"/>
  <c r="G172" i="22"/>
  <c r="F286" i="21"/>
  <c r="F818" i="21"/>
  <c r="G172" i="5"/>
  <c r="H514" i="21"/>
  <c r="F58" i="22"/>
  <c r="H248" i="21"/>
  <c r="G1464" i="22"/>
  <c r="F1008" i="21"/>
  <c r="J20" i="15"/>
  <c r="G1502" i="21"/>
  <c r="F590" i="21"/>
  <c r="J172" i="21"/>
  <c r="I1388" i="22"/>
  <c r="F1616" i="22"/>
  <c r="I856" i="21"/>
  <c r="H894" i="22"/>
  <c r="J704" i="22"/>
  <c r="H1198" i="22"/>
  <c r="G400" i="21"/>
  <c r="I1806" i="22"/>
  <c r="G134" i="18"/>
  <c r="I134" i="18"/>
  <c r="H1616" i="22"/>
  <c r="F666" i="22"/>
  <c r="I438" i="14"/>
  <c r="I1046" i="22"/>
  <c r="F210" i="22"/>
  <c r="F96" i="22"/>
  <c r="I476" i="14"/>
  <c r="H286" i="21"/>
  <c r="H362" i="22"/>
  <c r="H134" i="22"/>
  <c r="J1388" i="22"/>
  <c r="J1046" i="22"/>
  <c r="I96" i="22"/>
  <c r="I96" i="13"/>
  <c r="F514" i="22"/>
  <c r="J210" i="21"/>
  <c r="F20" i="14"/>
  <c r="H932" i="22"/>
  <c r="I1312" i="21"/>
  <c r="F58" i="5"/>
  <c r="I856" i="22"/>
  <c r="G514" i="22"/>
  <c r="H628" i="22"/>
  <c r="I58" i="21"/>
  <c r="G438" i="22"/>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<sst xmlns="http://schemas.openxmlformats.org/spreadsheetml/2006/main" count="4122" uniqueCount="556">
  <si>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</si>
  <si>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</si>
  <si>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</si>
  <si>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</si>
  <si>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</si>
  <si>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</si>
  <si>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</si>
  <si>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</si>
  <si>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</si>
  <si>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</si>
  <si>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</si>
  <si>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</si>
  <si>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</si>
  <si>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</si>
  <si>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</si>
  <si>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</si>
  <si>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</si>
  <si>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</si>
  <si>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</si>
  <si>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</si>
  <si>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</si>
  <si>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</si>
  <si>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</si>
  <si>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</si>
  <si>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</si>
  <si>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</si>
  <si>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</si>
  <si>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</si>
  <si>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</si>
  <si>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</si>
  <si>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</si>
  <si>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</si>
  <si>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</si>
  <si>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</si>
  <si>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</si>
  <si>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</si>
  <si>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</si>
  <si>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</si>
  <si>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</si>
  <si>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</si>
  <si>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</si>
  <si>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</si>
  <si>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</si>
  <si>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</si>
  <si>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</si>
  <si>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</si>
  <si>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</si>
  <si>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</si>
  <si>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</si>
  <si>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</si>
  <si>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</si>
  <si>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</si>
  <si>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</si>
  <si>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</si>
  <si>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</si>
  <si>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</si>
  <si>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</si>
  <si>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</si>
  <si>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</si>
  <si>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</si>
  <si>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</si>
  <si>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</si>
  <si>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</si>
  <si>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</si>
  <si>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</si>
  <si>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</si>
  <si>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</si>
  <si>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</si>
  <si>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</si>
  <si>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</si>
  <si>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</si>
  <si>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</si>
  <si>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</si>
  <si>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</si>
  <si>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</si>
  <si>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</si>
  <si>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</si>
  <si>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</si>
  <si>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</si>
  <si>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</si>
  <si>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</si>
  <si>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</si>
  <si>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</si>
  <si>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</si>
  <si>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</si>
  <si>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</si>
  <si>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</si>
  <si>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</si>
  <si>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</si>
  <si>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</si>
  <si>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</si>
  <si>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</si>
  <si>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</si>
  <si>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</si>
  <si>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</si>
  <si>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</si>
  <si>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</si>
  <si>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</si>
  <si>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</si>
  <si>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</si>
  <si>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</si>
  <si>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</si>
  <si>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</si>
  <si>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</si>
  <si>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</si>
  <si>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</si>
  <si>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</si>
  <si>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</si>
  <si>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</si>
  <si>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</si>
  <si>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</si>
  <si>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</si>
  <si>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</si>
  <si>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</si>
  <si>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</si>
  <si>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</si>
  <si>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</si>
  <si>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</si>
  <si>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</si>
  <si>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</si>
  <si>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</si>
  <si>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</si>
  <si>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</si>
  <si>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</si>
  <si>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</si>
  <si>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</si>
  <si>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</si>
  <si>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</si>
  <si>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</si>
  <si>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</si>
  <si>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</si>
  <si>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</si>
  <si>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</si>
  <si>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</si>
  <si>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</si>
  <si>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</si>
  <si>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</si>
  <si>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</si>
  <si>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</si>
  <si>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</si>
  <si>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</si>
  <si>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</si>
  <si>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</si>
  <si>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</si>
  <si>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</si>
  <si>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</si>
  <si>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</si>
  <si>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</si>
  <si>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</si>
  <si>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</si>
  <si>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</si>
  <si>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</si>
  <si>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</si>
  <si>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</si>
  <si>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</si>
  <si>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</si>
  <si>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</si>
  <si>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</si>
  <si>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</si>
  <si>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</si>
  <si>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</si>
  <si>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</si>
  <si>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</si>
  <si>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</si>
  <si>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</si>
  <si>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</si>
  <si>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</si>
  <si>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</si>
  <si>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</si>
  <si>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</si>
  <si>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</si>
  <si>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</si>
  <si>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</si>
  <si>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</si>
  <si>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</si>
  <si>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</si>
  <si>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</si>
  <si>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</si>
  <si>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</si>
  <si>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</si>
  <si>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</si>
  <si>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</si>
  <si>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</si>
  <si>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</si>
  <si>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</si>
  <si>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</si>
  <si>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</si>
  <si>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</si>
  <si>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</si>
  <si>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</si>
  <si>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</si>
  <si>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</si>
  <si>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</si>
  <si>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</si>
  <si>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</si>
  <si>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</si>
  <si>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</si>
  <si>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</si>
  <si>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</si>
  <si>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</si>
  <si>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</si>
  <si>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</si>
  <si>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</si>
  <si>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</si>
  <si>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</si>
  <si>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</si>
  <si>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</si>
  <si>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</si>
  <si>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</si>
  <si>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</si>
  <si>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</si>
  <si>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</si>
  <si>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</si>
  <si>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</si>
  <si>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</si>
  <si>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</si>
  <si>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</si>
  <si>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</si>
  <si>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</si>
  <si>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</si>
  <si>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</si>
  <si>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</si>
  <si>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</si>
  <si>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</si>
  <si>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</si>
  <si>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</si>
  <si>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</si>
  <si>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</si>
  <si>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</si>
  <si>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</si>
  <si>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</si>
  <si>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</si>
  <si>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</si>
  <si>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</si>
  <si>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</si>
  <si>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</si>
  <si>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</si>
  <si>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</si>
  <si>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</si>
  <si>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</si>
  <si>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</si>
  <si>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</si>
  <si>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</si>
  <si>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</si>
  <si>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</si>
  <si>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</si>
  <si>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</si>
  <si>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</si>
  <si>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</si>
  <si>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</si>
  <si>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</si>
  <si>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</si>
  <si>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</si>
  <si>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</si>
  <si>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</si>
  <si>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</si>
  <si>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</si>
  <si>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</si>
  <si>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</si>
  <si>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</si>
  <si>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</si>
  <si>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</si>
  <si>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</si>
  <si>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</si>
  <si>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</si>
  <si>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</si>
  <si>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</si>
  <si>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</si>
  <si>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</si>
  <si>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</si>
  <si>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</si>
  <si>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</si>
  <si>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</si>
  <si>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</si>
  <si>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</si>
  <si>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</si>
  <si>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</si>
  <si>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</si>
  <si>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</si>
  <si>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</si>
  <si>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</si>
  <si>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</si>
  <si>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</si>
  <si>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</si>
  <si>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</si>
  <si>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</si>
  <si>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</si>
  <si>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</si>
  <si>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</si>
  <si>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</si>
  <si>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</si>
  <si>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</si>
  <si>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</si>
  <si>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</si>
  <si>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</si>
  <si>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</si>
  <si>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</si>
  <si>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</si>
  <si>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</si>
  <si>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</si>
  <si>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</si>
  <si>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</si>
  <si>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</si>
  <si>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</si>
  <si>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</si>
  <si>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</si>
  <si>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</si>
  <si>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</si>
  <si>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</si>
  <si>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</si>
  <si>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</si>
  <si>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</si>
  <si>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</si>
  <si>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</si>
  <si>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</si>
  <si>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</si>
  <si>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</si>
  <si>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</si>
  <si>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</si>
  <si>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</si>
  <si>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</si>
  <si>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</si>
  <si>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</si>
  <si>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</si>
  <si>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</si>
  <si>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</si>
  <si>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</si>
  <si>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</si>
  <si>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</si>
  <si>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</si>
  <si>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</si>
  <si>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</si>
  <si>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</si>
  <si>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</si>
  <si>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</si>
  <si>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</si>
  <si>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</si>
  <si>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</si>
  <si>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</si>
  <si>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</si>
  <si>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</si>
  <si>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</si>
  <si>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</si>
  <si>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</si>
  <si>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</si>
  <si>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</si>
  <si>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</si>
  <si>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</si>
  <si>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</si>
  <si>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</si>
  <si>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</si>
  <si>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</si>
  <si>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</si>
  <si>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</si>
  <si>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</si>
  <si>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</si>
  <si>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</si>
  <si>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</si>
  <si>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</si>
  <si>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</si>
  <si>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</si>
  <si>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</si>
  <si>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</si>
  <si>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</si>
  <si>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</si>
  <si>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</si>
  <si>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</si>
  <si>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</si>
  <si>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</si>
  <si>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</si>
  <si>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</si>
  <si>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</si>
  <si>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</si>
  <si>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</si>
  <si>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</si>
  <si>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</si>
  <si>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</si>
  <si>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</si>
  <si>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</si>
  <si>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</si>
  <si>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</si>
  <si>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</si>
  <si>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</si>
  <si>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</si>
  <si>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</si>
  <si>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</si>
  <si>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</si>
  <si>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</si>
  <si>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</si>
  <si>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</si>
  <si>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</si>
  <si>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</si>
  <si>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</si>
  <si>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</si>
  <si>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</si>
  <si>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</si>
  <si>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</si>
  <si>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</si>
  <si>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</si>
  <si>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</si>
  <si>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</si>
  <si>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</si>
  <si>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</si>
  <si>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</si>
  <si>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</si>
  <si>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</si>
  <si>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</si>
  <si>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</si>
  <si>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</si>
  <si>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</si>
  <si>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</si>
  <si>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</si>
  <si>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</si>
  <si>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</si>
  <si>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</si>
  <si>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</si>
  <si>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</si>
  <si>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</si>
  <si>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</si>
  <si>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</si>
  <si>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</si>
  <si>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</si>
  <si>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</si>
  <si>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</si>
  <si>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</si>
  <si>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</si>
  <si>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</si>
  <si>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</si>
  <si>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</si>
  <si>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</si>
  <si>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</si>
  <si>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</si>
  <si>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</si>
  <si>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</si>
  <si>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</si>
  <si>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</si>
  <si>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</si>
  <si>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</si>
  <si>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</si>
  <si>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</si>
  <si>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</si>
  <si>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</si>
  <si>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</si>
  <si>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</si>
  <si>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</si>
  <si>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</si>
  <si>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</si>
  <si>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</si>
  <si>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</si>
  <si>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</si>
  <si>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</si>
  <si>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</si>
  <si>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</si>
  <si>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</si>
  <si>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</si>
  <si>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</si>
  <si>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</si>
  <si>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</si>
  <si>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</si>
  <si>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</si>
  <si>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</si>
  <si>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</si>
  <si>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</si>
  <si>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</si>
  <si>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</si>
  <si>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</si>
  <si>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</si>
  <si>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</si>
  <si>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</si>
  <si>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</si>
  <si>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</si>
  <si>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</si>
  <si>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</si>
  <si>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</si>
  <si>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</si>
  <si>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</si>
  <si>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</si>
  <si>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</si>
  <si>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</si>
  <si>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</si>
  <si>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</si>
  <si>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https://www.comunidad.madrid/hospital/summa112/</t>
  </si>
  <si>
    <t>https://www.comunidad.madrid/hospital/summa112/ciudadanos</t>
  </si>
  <si>
    <t>https://www.comunidad.madrid/hospital/summa112/ciudadanos/calidad-humanizacion</t>
  </si>
  <si>
    <t>https://www.comunidad.madrid/hospital/summa112/ciudadanos/atencion-usuario</t>
  </si>
  <si>
    <t>https://www.comunidad.madrid/hospital/summa112/ciudadanos/dispositivos-especiales</t>
  </si>
  <si>
    <t>https://www.comunidad.madrid/hospital/summa112/comunicacion/contacto</t>
  </si>
  <si>
    <t>https://www.comunidad.madrid/hospital/summa112/profesionales</t>
  </si>
  <si>
    <t>https://www.comunidad.madrid/hospital/summa112/profesionales/departamento-recursos-humanos</t>
  </si>
  <si>
    <t>https://www.comunidad.madrid/hospital/summa112/profesionales/formacion-docencia-0</t>
  </si>
  <si>
    <t>https://www.comunidad.madrid/hospital/summa112/profesionales/seguridad-paciente</t>
  </si>
  <si>
    <t>https://www.comunidad.madrid/hospital/summa112/profesionales/transporte-sanitario-intercomunitario</t>
  </si>
  <si>
    <t>https://www.comunidad.madrid/hospital/summa112/comunicacion</t>
  </si>
  <si>
    <t>https://www.comunidad.madrid/hospital/summa112/comunicacion/noticias</t>
  </si>
  <si>
    <t>https://www.comunidad.madrid/hospital/summa112/comunicacion/videoteca</t>
  </si>
  <si>
    <t>https://www.comunidad.madrid/hospital/summa112/comunicacion/galeria-imagenes</t>
  </si>
  <si>
    <t>https://www.comunidad.madrid/hospital/summa112/nosotros</t>
  </si>
  <si>
    <t>https://www.comunidad.madrid/hospital/summa112/buscar?search_api_fulltext=&amp;nombre=</t>
  </si>
  <si>
    <t>https://www.comunidad.madrid/hospital/summa112/sitemap</t>
  </si>
  <si>
    <t>https://www.comunidad.madrid/hospital/summa112/declaracion-accesibilidad</t>
  </si>
  <si>
    <t>https://www.comunidad.madrid/hospital/summa112/ciudadanos/aviso-legal-privacidad</t>
  </si>
  <si>
    <t>Summa 112</t>
  </si>
  <si>
    <t>Revisión del dominio solicitado</t>
  </si>
  <si>
    <t>Información sobre los servicios del SUMMA 112</t>
  </si>
  <si>
    <t>PHP/DRUPAL</t>
  </si>
  <si>
    <t xml:space="preserve">https://www.drupal.org/project/drupal/releases/8.0.0 </t>
  </si>
  <si>
    <t>Página Web</t>
  </si>
  <si>
    <t>Inicio</t>
  </si>
  <si>
    <t>Ciudadanos</t>
  </si>
  <si>
    <t>Calidad y Humanización</t>
  </si>
  <si>
    <t>Atención al usuario</t>
  </si>
  <si>
    <t>Dispositivos especiales</t>
  </si>
  <si>
    <t>Profesionales</t>
  </si>
  <si>
    <t>Recursos Humanos</t>
  </si>
  <si>
    <t>Formación y Docencia</t>
  </si>
  <si>
    <t>Seguridad del Paciente</t>
  </si>
  <si>
    <t>Transporte Sanitario Intercomunitario</t>
  </si>
  <si>
    <t>Comunicación</t>
  </si>
  <si>
    <t>Noticias</t>
  </si>
  <si>
    <t>Videoteca</t>
  </si>
  <si>
    <t>Galeria de imágenes</t>
  </si>
  <si>
    <t>Nosotros</t>
  </si>
  <si>
    <t>Mapa Web</t>
  </si>
  <si>
    <t>Home</t>
  </si>
  <si>
    <t>Home &gt; Ciudadanos</t>
  </si>
  <si>
    <t>Home &gt; Ciudadanos &gt; Calidad y Humanización</t>
  </si>
  <si>
    <t>Home &gt; Ciudadanos &gt; Atención al usuario</t>
  </si>
  <si>
    <t>Home &gt; Ciudadanos &gt; Dispositivos especiales</t>
  </si>
  <si>
    <t>Home &gt; Ciudadanos &gt; Contacto</t>
  </si>
  <si>
    <t>Home &gt; Profesionales</t>
  </si>
  <si>
    <t>Home &gt; Profesionales &gt; Recursos Humanos</t>
  </si>
  <si>
    <t>Home &gt; Profesionales &gt; Formación y Docencia</t>
  </si>
  <si>
    <t>Home &gt; Profesionales &gt; Seguridad del Paciente</t>
  </si>
  <si>
    <t>Home &gt; Profesionales &gt; Transporte Sanitario Intercomunitario</t>
  </si>
  <si>
    <t>Home &gt; Comunicación</t>
  </si>
  <si>
    <t>Home &gt; Comunicación &gt; Noticias de actualidad</t>
  </si>
  <si>
    <t>Home &gt; Comunicación &gt; Videoteca</t>
  </si>
  <si>
    <t>Home &gt; Comunicación &gt; Galería de imágenes</t>
  </si>
  <si>
    <t>Home &gt; Nosotros</t>
  </si>
  <si>
    <t>Home &gt; Icono lupa &gt; Icono lupa</t>
  </si>
  <si>
    <t>Home &gt; Mapa Web</t>
  </si>
  <si>
    <t>Home &gt; Accesibilidad</t>
  </si>
  <si>
    <t>Home &gt; Aviso legal - Privacidad</t>
  </si>
  <si>
    <t>Texto</t>
  </si>
  <si>
    <t>Texto/Vídeos</t>
  </si>
  <si>
    <t>Imágenes</t>
  </si>
  <si>
    <t>Mapa</t>
  </si>
  <si>
    <t>Formulario</t>
  </si>
  <si>
    <t>Aviso legal - Privacidad</t>
  </si>
  <si>
    <t>Buscador</t>
  </si>
  <si>
    <t>SUBDIRECCIÓN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</si>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</sst>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131927</xdr:rowOff>
    </xdr:from>
    <xdr:to>
      <xdr:col>8</xdr:col>
      <xdr:colOff>358246</xdr:colOff>
      <xdr:row>25</xdr:row>
      <xdr:rowOff>66616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16910</xdr:rowOff>
    </xdr:from>
    <xdr:to>
      <xdr:col>11</xdr:col>
      <xdr:colOff>59623</xdr:colOff>
      <xdr:row>203</xdr:row>
      <xdr:rowOff>27941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29553</xdr:rowOff>
    </xdr:from>
    <xdr:to>
      <xdr:col>11</xdr:col>
      <xdr:colOff>16054</xdr:colOff>
      <xdr:row>147</xdr:row>
      <xdr:rowOff>129540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25868</xdr:colOff>
      <xdr:row>101</xdr:row>
      <xdr:rowOff>21765</xdr:rowOff>
    </xdr:from>
    <xdr:to>
      <xdr:col>11</xdr:col>
      <xdr:colOff>28784</xdr:colOff>
      <xdr:row>114</xdr:row>
      <xdr:rowOff>137159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65059</xdr:colOff>
      <xdr:row>62</xdr:row>
      <xdr:rowOff>143224</xdr:rowOff>
    </xdr:from>
    <xdr:to>
      <xdr:col>11</xdr:col>
      <xdr:colOff>87563</xdr:colOff>
      <xdr:row>91</xdr:row>
      <xdr:rowOff>16299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144080</xdr:rowOff>
    </xdr:from>
    <xdr:to>
      <xdr:col>11</xdr:col>
      <xdr:colOff>16053</xdr:colOff>
      <xdr:row>47</xdr:row>
      <xdr:rowOff>55879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580939</xdr:colOff>
      <xdr:row>58</xdr:row>
      <xdr:rowOff>17184</xdr:rowOff>
    </xdr:from>
    <xdr:to>
      <xdr:col>8</xdr:col>
      <xdr:colOff>362860</xdr:colOff>
      <xdr:row>62</xdr:row>
      <xdr:rowOff>104274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593658</xdr:colOff>
      <xdr:row>96</xdr:row>
      <xdr:rowOff>1404</xdr:rowOff>
    </xdr:from>
    <xdr:to>
      <xdr:col>8</xdr:col>
      <xdr:colOff>323193</xdr:colOff>
      <xdr:row>100</xdr:row>
      <xdr:rowOff>88853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54329</xdr:rowOff>
    </xdr:from>
    <xdr:to>
      <xdr:col>8</xdr:col>
      <xdr:colOff>353923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400286</xdr:colOff>
      <xdr:row>176</xdr:row>
      <xdr:rowOff>84680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59748</xdr:rowOff>
    </xdr:from>
    <xdr:to>
      <xdr:col>8</xdr:col>
      <xdr:colOff>98169</xdr:colOff>
      <xdr:row>26</xdr:row>
      <xdr:rowOff>133080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131339</xdr:colOff>
      <xdr:row>100</xdr:row>
      <xdr:rowOff>92464</xdr:rowOff>
    </xdr:from>
    <xdr:to>
      <xdr:col>10</xdr:col>
      <xdr:colOff>669350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212826</xdr:colOff>
      <xdr:row>63</xdr:row>
      <xdr:rowOff>54746</xdr:rowOff>
    </xdr:from>
    <xdr:to>
      <xdr:col>10</xdr:col>
      <xdr:colOff>972223</xdr:colOff>
      <xdr:row>86</xdr:row>
      <xdr:rowOff>60536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132653</xdr:rowOff>
    </xdr:from>
    <xdr:to>
      <xdr:col>10</xdr:col>
      <xdr:colOff>778938</xdr:colOff>
      <xdr:row>43</xdr:row>
      <xdr:rowOff>131445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322979</xdr:colOff>
      <xdr:row>58</xdr:row>
      <xdr:rowOff>39621</xdr:rowOff>
    </xdr:from>
    <xdr:to>
      <xdr:col>8</xdr:col>
      <xdr:colOff>116329</xdr:colOff>
      <xdr:row>62</xdr:row>
      <xdr:rowOff>133907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94780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7731</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5"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7.5">
      <c r="B19" s="213" t="s">
        <v>356</v>
      </c>
      <c r="C19" s="212"/>
      <c r="D19" s="212"/>
      <c r="E19" s="212"/>
      <c r="F19" s="212"/>
      <c r="G19" s="212"/>
      <c r="H19" s="212"/>
      <c r="I19" s="212"/>
      <c r="J19" s="212"/>
      <c r="K19" s="212"/>
      <c r="L19" s="212"/>
      <c r="M19" s="212"/>
      <c r="N19" s="212"/>
    </row>
    <row r="20" spans="2:14" ht="18.5">
      <c r="B20" s="210" t="s">
        <v>279</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19" sqref="D19"/>
    </sheetView>
  </sheetViews>
  <sheetFormatPr baseColWidth="10" defaultColWidth="11.54296875" defaultRowHeight="12.5"/>
  <cols>
    <col min="1" max="1" width="7.90625" style="14" customWidth="1"/>
    <col min="2" max="2" width="16.08984375" style="14" customWidth="1"/>
    <col min="3" max="3" width="71"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20</v>
      </c>
      <c r="H12" s="53">
        <f ca="1">IF(($G$15+$K$15)=0,0,G12/($G$15+$K$15))</f>
        <v>0.16666666666666666</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0</v>
      </c>
      <c r="H13" s="53">
        <f ca="1">IF(($G$15+$K$15)=0,0,G13/($G$15+$K$15))</f>
        <v>0</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25</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25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25</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25</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25</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25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25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25</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25</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25</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5" stopIfTrue="1" operator="equal">
      <formula>"Falla"</formula>
    </cfRule>
    <cfRule type="cellIs" dxfId="113" priority="464" stopIfTrue="1" operator="equal">
      <formula>"Pasa"</formula>
    </cfRule>
    <cfRule type="expression" dxfId="112" priority="463" stopIfTrue="1">
      <formula>ISBLANK(D19)</formula>
    </cfRule>
    <cfRule type="cellIs" dxfId="111" priority="472" stopIfTrue="1" operator="equal">
      <formula>"N/A"</formula>
    </cfRule>
    <cfRule type="cellIs" dxfId="110" priority="474" stopIfTrue="1" operator="equal">
      <formula>"N/D"</formula>
    </cfRule>
    <cfRule type="cellIs" dxfId="109" priority="473" stopIfTrue="1" operator="equal">
      <formula>"N/T"</formula>
    </cfRule>
    <cfRule type="cellIs" dxfId="108" priority="471" stopIfTrue="1" operator="equal">
      <formula>"Falla"</formula>
    </cfRule>
    <cfRule type="cellIs" dxfId="107" priority="470" stopIfTrue="1" operator="equal">
      <formula>"Pasa"</formula>
    </cfRule>
    <cfRule type="expression" dxfId="106" priority="469" stopIfTrue="1">
      <formula>ISBLANK(D19)</formula>
    </cfRule>
    <cfRule type="cellIs" dxfId="105" priority="468" stopIfTrue="1" operator="equal">
      <formula>"N/D"</formula>
    </cfRule>
    <cfRule type="cellIs" dxfId="104" priority="467" stopIfTrue="1" operator="equal">
      <formula>"N/T"</formula>
    </cfRule>
    <cfRule type="cellIs" dxfId="103" priority="466" stopIfTrue="1" operator="equal">
      <formula>"N/A"</formula>
    </cfRule>
  </conditionalFormatting>
  <conditionalFormatting sqref="D57:D91">
    <cfRule type="cellIs" dxfId="102" priority="461" stopIfTrue="1" operator="equal">
      <formula>"N/T"</formula>
    </cfRule>
    <cfRule type="cellIs" dxfId="101" priority="460" stopIfTrue="1" operator="equal">
      <formula>"N/A"</formula>
    </cfRule>
    <cfRule type="cellIs" dxfId="100" priority="459" stopIfTrue="1" operator="equal">
      <formula>"Falla"</formula>
    </cfRule>
    <cfRule type="expression" dxfId="99" priority="451" stopIfTrue="1">
      <formula>ISBLANK(D57)</formula>
    </cfRule>
    <cfRule type="cellIs" dxfId="98" priority="458" stopIfTrue="1" operator="equal">
      <formula>"Pasa"</formula>
    </cfRule>
    <cfRule type="expression" dxfId="97" priority="457" stopIfTrue="1">
      <formula>ISBLANK(D57)</formula>
    </cfRule>
    <cfRule type="cellIs" dxfId="96" priority="462" stopIfTrue="1" operator="equal">
      <formula>"N/D"</formula>
    </cfRule>
    <cfRule type="cellIs" dxfId="95" priority="456" stopIfTrue="1" operator="equal">
      <formula>"N/D"</formula>
    </cfRule>
    <cfRule type="cellIs" dxfId="94" priority="455" stopIfTrue="1" operator="equal">
      <formula>"N/T"</formula>
    </cfRule>
    <cfRule type="cellIs" dxfId="93" priority="454" stopIfTrue="1" operator="equal">
      <formula>"N/A"</formula>
    </cfRule>
    <cfRule type="cellIs" dxfId="92" priority="453" stopIfTrue="1" operator="equal">
      <formula>"Falla"</formula>
    </cfRule>
    <cfRule type="cellIs" dxfId="91" priority="452" stopIfTrue="1" operator="equal">
      <formula>"Pasa"</formula>
    </cfRule>
  </conditionalFormatting>
  <conditionalFormatting sqref="D95:D129">
    <cfRule type="cellIs" dxfId="90" priority="447" stopIfTrue="1" operator="equal">
      <formula>"Falla"</formula>
    </cfRule>
    <cfRule type="cellIs" dxfId="89" priority="448" stopIfTrue="1" operator="equal">
      <formula>"N/A"</formula>
    </cfRule>
    <cfRule type="cellIs" dxfId="88" priority="449" stopIfTrue="1" operator="equal">
      <formula>"N/T"</formula>
    </cfRule>
    <cfRule type="cellIs" dxfId="87" priority="440" stopIfTrue="1" operator="equal">
      <formula>"Pasa"</formula>
    </cfRule>
    <cfRule type="expression" dxfId="86" priority="439" stopIfTrue="1">
      <formula>ISBLANK(D95)</formula>
    </cfRule>
    <cfRule type="cellIs" dxfId="85" priority="450" stopIfTrue="1" operator="equal">
      <formula>"N/D"</formula>
    </cfRule>
    <cfRule type="cellIs" dxfId="84" priority="441" stopIfTrue="1" operator="equal">
      <formula>"Falla"</formula>
    </cfRule>
    <cfRule type="cellIs" dxfId="83" priority="442" stopIfTrue="1" operator="equal">
      <formula>"N/A"</formula>
    </cfRule>
    <cfRule type="cellIs" dxfId="82" priority="443" stopIfTrue="1" operator="equal">
      <formula>"N/T"</formula>
    </cfRule>
    <cfRule type="cellIs" dxfId="81" priority="444" stopIfTrue="1" operator="equal">
      <formula>"N/D"</formula>
    </cfRule>
    <cfRule type="expression" dxfId="80" priority="445" stopIfTrue="1">
      <formula>ISBLANK(D95)</formula>
    </cfRule>
    <cfRule type="cellIs" dxfId="79" priority="446" stopIfTrue="1" operator="equal">
      <formula>"Pasa"</formula>
    </cfRule>
  </conditionalFormatting>
  <conditionalFormatting sqref="D133:D167">
    <cfRule type="expression" dxfId="78" priority="427" stopIfTrue="1">
      <formula>ISBLANK(D133)</formula>
    </cfRule>
    <cfRule type="cellIs" dxfId="77" priority="428" stopIfTrue="1" operator="equal">
      <formula>"Pasa"</formula>
    </cfRule>
    <cfRule type="cellIs" dxfId="76" priority="429" stopIfTrue="1" operator="equal">
      <formula>"Falla"</formula>
    </cfRule>
    <cfRule type="cellIs" dxfId="75" priority="438" stopIfTrue="1" operator="equal">
      <formula>"N/D"</formula>
    </cfRule>
    <cfRule type="cellIs" dxfId="74" priority="437" stopIfTrue="1" operator="equal">
      <formula>"N/T"</formula>
    </cfRule>
    <cfRule type="cellIs" dxfId="73" priority="436" stopIfTrue="1" operator="equal">
      <formula>"N/A"</formula>
    </cfRule>
    <cfRule type="cellIs" dxfId="72" priority="435" stopIfTrue="1" operator="equal">
      <formula>"Falla"</formula>
    </cfRule>
    <cfRule type="cellIs" dxfId="71" priority="434" stopIfTrue="1" operator="equal">
      <formula>"Pasa"</formula>
    </cfRule>
    <cfRule type="expression" dxfId="70" priority="433" stopIfTrue="1">
      <formula>ISBLANK(D133)</formula>
    </cfRule>
    <cfRule type="cellIs" dxfId="69" priority="432" stopIfTrue="1" operator="equal">
      <formula>"N/D"</formula>
    </cfRule>
    <cfRule type="cellIs" dxfId="68" priority="431" stopIfTrue="1" operator="equal">
      <formula>"N/T"</formula>
    </cfRule>
    <cfRule type="cellIs" dxfId="67" priority="430" stopIfTrue="1" operator="equal">
      <formula>"N/A"</formula>
    </cfRule>
  </conditionalFormatting>
  <conditionalFormatting sqref="D171:D205">
    <cfRule type="cellIs" dxfId="66" priority="417" stopIfTrue="1" operator="equal">
      <formula>"Falla"</formula>
    </cfRule>
    <cfRule type="cellIs" dxfId="65" priority="424" stopIfTrue="1" operator="equal">
      <formula>"N/A"</formula>
    </cfRule>
    <cfRule type="cellIs" dxfId="64" priority="425" stopIfTrue="1" operator="equal">
      <formula>"N/T"</formula>
    </cfRule>
    <cfRule type="cellIs" dxfId="63" priority="426" stopIfTrue="1" operator="equal">
      <formula>"N/D"</formula>
    </cfRule>
    <cfRule type="cellIs" dxfId="62" priority="423" stopIfTrue="1" operator="equal">
      <formula>"Falla"</formula>
    </cfRule>
    <cfRule type="cellIs" dxfId="61" priority="422" stopIfTrue="1" operator="equal">
      <formula>"Pasa"</formula>
    </cfRule>
    <cfRule type="expression" dxfId="60" priority="421" stopIfTrue="1">
      <formula>ISBLANK(D171)</formula>
    </cfRule>
    <cfRule type="cellIs" dxfId="59" priority="420" stopIfTrue="1" operator="equal">
      <formula>"N/D"</formula>
    </cfRule>
    <cfRule type="cellIs" dxfId="58" priority="419" stopIfTrue="1" operator="equal">
      <formula>"N/T"</formula>
    </cfRule>
    <cfRule type="cellIs" dxfId="57" priority="418" stopIfTrue="1" operator="equal">
      <formula>"N/A"</formula>
    </cfRule>
    <cfRule type="cellIs" dxfId="56" priority="416" stopIfTrue="1" operator="equal">
      <formula>"Pasa"</formula>
    </cfRule>
    <cfRule type="expression" dxfId="55" priority="415" stopIfTrue="1">
      <formula>ISBLANK(D171)</formula>
    </cfRule>
  </conditionalFormatting>
  <conditionalFormatting sqref="D209:D243">
    <cfRule type="expression" dxfId="54" priority="403" stopIfTrue="1">
      <formula>ISBLANK(D209)</formula>
    </cfRule>
    <cfRule type="cellIs" dxfId="53" priority="404" stopIfTrue="1" operator="equal">
      <formula>"Pasa"</formula>
    </cfRule>
    <cfRule type="cellIs" dxfId="52" priority="405" stopIfTrue="1" operator="equal">
      <formula>"Falla"</formula>
    </cfRule>
    <cfRule type="cellIs" dxfId="51" priority="406" stopIfTrue="1" operator="equal">
      <formula>"N/A"</formula>
    </cfRule>
    <cfRule type="cellIs" dxfId="50" priority="408" stopIfTrue="1" operator="equal">
      <formula>"N/D"</formula>
    </cfRule>
    <cfRule type="expression" dxfId="49" priority="409" stopIfTrue="1">
      <formula>ISBLANK(D209)</formula>
    </cfRule>
    <cfRule type="cellIs" dxfId="48" priority="410" stopIfTrue="1" operator="equal">
      <formula>"Pasa"</formula>
    </cfRule>
    <cfRule type="cellIs" dxfId="47" priority="407" stopIfTrue="1" operator="equal">
      <formula>"N/T"</formula>
    </cfRule>
    <cfRule type="cellIs" dxfId="46" priority="411" stopIfTrue="1" operator="equal">
      <formula>"Falla"</formula>
    </cfRule>
    <cfRule type="cellIs" dxfId="45" priority="412" stopIfTrue="1" operator="equal">
      <formula>"N/A"</formula>
    </cfRule>
    <cfRule type="cellIs" dxfId="44" priority="414" stopIfTrue="1" operator="equal">
      <formula>"N/D"</formula>
    </cfRule>
    <cfRule type="cellIs" dxfId="43" priority="413" stopIfTrue="1" operator="equal">
      <formula>"N/T"</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expression" dxfId="36" priority="1" stopIfTrue="1">
      <formula>ISBLANK(K23)</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cellIs" dxfId="31"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4" zoomScale="80" zoomScaleNormal="80" workbookViewId="0">
      <selection activeCell="E16" sqref="E16"/>
    </sheetView>
  </sheetViews>
  <sheetFormatPr baseColWidth="10" defaultColWidth="11.54296875" defaultRowHeight="12.5"/>
  <cols>
    <col min="1" max="1" width="3.08984375" style="14" customWidth="1"/>
    <col min="2" max="2" width="9.08984375" style="113" customWidth="1"/>
    <col min="3" max="3" width="18.54296875" style="102" customWidth="1"/>
    <col min="4" max="4" width="59.36328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5" customHeight="1" thickBot="1">
      <c r="B6" s="178"/>
      <c r="C6" s="67"/>
      <c r="D6" s="67"/>
      <c r="E6" s="67"/>
      <c r="F6" s="67"/>
      <c r="G6" s="67"/>
      <c r="H6" s="67"/>
      <c r="I6" s="67"/>
      <c r="J6" s="67"/>
      <c r="K6" s="268" t="s">
        <v>39</v>
      </c>
      <c r="L6" s="268"/>
      <c r="M6" s="268"/>
      <c r="N6" s="67"/>
      <c r="O6" s="268" t="s">
        <v>40</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5" customHeight="1">
      <c r="C7" s="269" t="s">
        <v>151</v>
      </c>
      <c r="D7" s="270"/>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5" customHeight="1">
      <c r="C8" s="271" t="s">
        <v>360</v>
      </c>
      <c r="D8" s="272"/>
      <c r="E8" s="46" t="str">
        <f ca="1">CONCATENATE(COUNTIF(E55:CR55,"CONFORME")," (",ROUND(COUNTIF(E55:CR55,"CONFORME")*100/COUNTA($E$19:CR$19),2)," %)")</f>
        <v>22 (23,91 %)</v>
      </c>
      <c r="F8" s="140" t="str">
        <f ca="1">CONCATENATE(COUNTIF(E55:CR55,"NO CONFORME")," (",ROUND(COUNTIF(E55:CR55,"NO CONFORME")*100/COUNTA($E$19:CR$19),2)," %)")</f>
        <v>22 (23,91 %)</v>
      </c>
      <c r="G8" s="47" t="str">
        <f ca="1">CONCATENATE(COUNTIF(E55:CR55,"N/A")," (",ROUND(COUNTIF(E55:CR55,"N/A")*100/COUNTA($E$19:CR$19),2)," %)")</f>
        <v>48 (52,17 %)</v>
      </c>
      <c r="H8" s="47">
        <f ca="1">COUNTIF(E55:CR55,"ERROR")</f>
        <v>0</v>
      </c>
      <c r="I8" s="48">
        <f ca="1">COUNTIF(E55:CR55,"EN CURSO")</f>
        <v>0</v>
      </c>
      <c r="J8" s="236">
        <f ca="1">SUM(VALUE(LEFT(E8,SEARCH(" ",E8)-1)),VALUE(LEFT(F8,SEARCH(" ",F8)-1)))</f>
        <v>44</v>
      </c>
      <c r="K8" s="52" t="s">
        <v>46</v>
      </c>
      <c r="L8" s="46">
        <f ca="1">COUNTIF( $E$20:INDIRECT("$CR$" &amp;  SUM(19,COUNTIFS(B20:B54,"&lt;&gt;"))),"Pasa")+ COUNTIF($E$61:INDIRECT("$AW$" &amp;  SUM(60,COUNTIFS(B61:B95,"&lt;&gt;"))),"Pasa")</f>
        <v>380</v>
      </c>
      <c r="M8" s="53">
        <f ca="1">IF(($L$11+$P$11)=0,0,L8/($L$11+$P$11))</f>
        <v>0.20652173913043478</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5" customHeight="1">
      <c r="B9" s="240"/>
      <c r="C9" s="277" t="s">
        <v>153</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230</v>
      </c>
      <c r="M9" s="53">
        <f ca="1">IF(($L$11+$P$11)=0,0,L9/($L$11+$P$11))</f>
        <v>0.125</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5" customHeight="1" thickBot="1">
      <c r="C10" s="282" t="s">
        <v>339</v>
      </c>
      <c r="D10" s="283"/>
      <c r="E10" s="241" t="str">
        <f ca="1">CONCATENATE(ROUND(E11/137*100,2)," %")</f>
        <v>16,06 %</v>
      </c>
      <c r="F10" s="241" t="str">
        <f ca="1">CONCATENATE(ROUND(F11/137*100,2)," %")</f>
        <v>16,06 %</v>
      </c>
      <c r="G10" s="241" t="str">
        <f ca="1">CONCATENATE(ROUND(G11/137*100,2)," %")</f>
        <v>67,88 %</v>
      </c>
      <c r="H10" s="241" t="str">
        <f ca="1">CONCATENATE(ROUND(H11/137*100,2)," %")</f>
        <v>0 %</v>
      </c>
      <c r="I10" s="243" t="str">
        <f ca="1">CONCATENATE(ROUND(I11/137*100,2)," %")</f>
        <v>0 %</v>
      </c>
      <c r="J10" s="244"/>
      <c r="K10" s="52" t="s">
        <v>30</v>
      </c>
      <c r="L10" s="46">
        <f ca="1">COUNTIF( $E$20:INDIRECT("$CR$" &amp;  SUM(19,COUNTIFS(B20:B54,"&lt;&gt;"))),"N/A")+COUNTIF($E$61:INDIRECT("$AW$" &amp;  SUM(60,COUNTIFS(B61:B95,"&lt;&gt;"))),"N/A")</f>
        <v>1230</v>
      </c>
      <c r="M10" s="53">
        <f ca="1">IF(($L$11+$P$11)=0,0,L10/($L$11+$P$11))</f>
        <v>0.66847826086956519</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5" customHeight="1" thickBot="1">
      <c r="C11" s="276"/>
      <c r="D11" s="276"/>
      <c r="E11" s="242">
        <f ca="1">SUM(VALUE(LEFT(E8,SEARCH(" ",E8)-1)),VALUE(LEFT(E9,SEARCH(" ",E9)-1)))</f>
        <v>22</v>
      </c>
      <c r="F11" s="242">
        <f ca="1">SUM(VALUE(LEFT(F8,SEARCH(" ",F8)-1)),VALUE(LEFT(F9,SEARCH(" ",F9)-1)))</f>
        <v>22</v>
      </c>
      <c r="G11" s="242">
        <f ca="1">SUM(VALUE(LEFT(G8,SEARCH(" ",G8)-1)),VALUE(LEFT(G9,SEARCH(" ",G9)-1)))</f>
        <v>93</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5"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5" customHeight="1" thickTop="1">
      <c r="B13" s="180"/>
      <c r="C13" s="180"/>
      <c r="D13" s="182" t="s">
        <v>48</v>
      </c>
      <c r="E13" s="91"/>
      <c r="F13" s="279" t="s">
        <v>338</v>
      </c>
      <c r="G13" s="280"/>
      <c r="H13" s="280"/>
      <c r="I13" s="281"/>
      <c r="J13" s="91"/>
      <c r="K13" s="279" t="s">
        <v>272</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5" customHeight="1" thickBot="1">
      <c r="B14" s="180"/>
      <c r="C14" s="91"/>
      <c r="D14" s="209" t="str">
        <f ca="1">IF(COUNTIF('03.Muestra'!D8:D42,"Página Web")=0,"",IF(H11&gt;0,"Evaluación con errores",IF(OR(I11&gt;0,P11&gt;0),"Evaluación en curso",IF(F11=0,"Plenamente Conforme",IF(F11&gt;=(E11+F11)*'DATA - Oculta'!$C$26,"No Conforme","Parcialmente Conforme")))))</f>
        <v>No Conforme</v>
      </c>
      <c r="E14" s="29"/>
      <c r="F14" s="273">
        <f ca="1">IF(AND(D14&lt;&gt;"Evaluación en curso",D14&lt;&gt;"Evaluación con errores",D14&lt;&gt;""), IF(J8=0,"", ROUND(((COUNT(B20:B54)/(COUNT(B20:B54)+COUNT(B61:B95)))*IF(J8=0,0,LEFT(E8,SEARCH(" ",E8)-1)/J8)+(COUNT(B61:B95)/(COUNT(B20:B54)+COUNT(B61:B95)))*IF(J9=0,0,LEFT(E9,SEARCH(" ",E9)-1)/J9))*10,2)),"")</f>
        <v>5</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360</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49</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https://www.comunidad.madrid/hospital/summa112/</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Falla</v>
      </c>
      <c r="AQ20" s="215" t="str" cm="1">
        <f t="array" aca="1" ref="AQ20" ca="1">IF($B20="","",IF(ISBLANK(INDIRECT("R9.Web!D"&amp;SUM(18,38*7,1))),"",INDIRECT("R9.Web!D"&amp;SUM(18,38*7,1))))</f>
        <v>Falla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Falla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Falla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Pasa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https://www.comunidad.madrid/hospital/summa112/ciudadanos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Falla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Pasa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Calidad y Humanización</v>
      </c>
      <c r="D22" s="98" t="str" cm="1">
        <f t="array" ref="D22">IFERROR(INDEX('03.Muestra'!$F$8:$F$42,SMALL(IF("Página Web"='03.Muestra'!$D$8:$D$42,ROW('03.Muestra'!$F$8:$F$42)-MIN(ROW('03.Muestra'!$D$8:$D$42))+1,""),ROW()-19)),"")</f>
        <v>https://www.comunidad.madrid/hospital/summa112/ciudadanos/calidad-humanizacion</v>
      </c>
      <c r="E22" s="215" t="str" cm="1">
        <f t="array" aca="1" ref="E22" ca="1">IF($B22="","",IF(ISBLANK(INDIRECT("R5.Genéricos!D"&amp;SUM(18,38*0,3))),"",INDIRECT("R5.Genéricos!D"&amp;SUM(18,38*0,3))))</f>
        <v>Pasa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Pasa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Falla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Falla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Falla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Pasa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Atención al usuario</v>
      </c>
      <c r="D23" s="98" t="str" cm="1">
        <f t="array" ref="D23">IFERROR(INDEX('03.Muestra'!$F$8:$F$42,SMALL(IF("Página Web"='03.Muestra'!$D$8:$D$42,ROW('03.Muestra'!$F$8:$F$42)-MIN(ROW('03.Muestra'!$D$8:$D$42))+1,""),ROW()-19)),"")</f>
        <v>https://www.comunidad.madrid/hospital/summa112/ciudadanos/atencion-usuario</v>
      </c>
      <c r="E23" s="215" t="str" cm="1">
        <f t="array" aca="1" ref="E23" ca="1">IF($B23="","",IF(ISBLANK(INDIRECT("R5.Genéricos!D"&amp;SUM(18,38*0,4))),"",INDIRECT("R5.Genéricos!D"&amp;SUM(18,38*0,4))))</f>
        <v>Pasa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Pasa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Pasa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Dispositivos especiales</v>
      </c>
      <c r="D24" s="98" t="str" cm="1">
        <f t="array" ref="D24">IFERROR(INDEX('03.Muestra'!$F$8:$F$42,SMALL(IF("Página Web"='03.Muestra'!$D$8:$D$42,ROW('03.Muestra'!$F$8:$F$42)-MIN(ROW('03.Muestra'!$D$8:$D$42))+1,""),ROW()-19)),"")</f>
        <v>https://www.comunidad.madrid/hospital/summa112/ciudadanos/dispositivos-especiales</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Pasa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Falla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Pasa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Contacto</v>
      </c>
      <c r="D25" s="98" t="str" cm="1">
        <f t="array" ref="D25">IFERROR(INDEX('03.Muestra'!$F$8:$F$42,SMALL(IF("Página Web"='03.Muestra'!$D$8:$D$42,ROW('03.Muestra'!$F$8:$F$42)-MIN(ROW('03.Muestra'!$D$8:$D$42))+1,""),ROW()-19)),"")</f>
        <v>https://www.comunidad.madrid/hospital/summa112/comunicacion/contacto</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Falla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Falla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Falla</v>
      </c>
      <c r="BY25" s="215" t="str" cm="1">
        <f t="array" aca="1" ref="BY25" ca="1">IF($B25="","",IF(ISBLANK(INDIRECT("R9.Web!D"&amp;SUM(18,38*41,6))),"",INDIRECT("R9.Web!D"&amp;SUM(18,38*41,6))))</f>
        <v>Falla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Pasa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Profesionales</v>
      </c>
      <c r="D26" s="98" t="str" cm="1">
        <f t="array" ref="D26">IFERROR(INDEX('03.Muestra'!$F$8:$F$42,SMALL(IF("Página Web"='03.Muestra'!$D$8:$D$42,ROW('03.Muestra'!$F$8:$F$42)-MIN(ROW('03.Muestra'!$D$8:$D$42))+1,""),ROW()-19)),"")</f>
        <v>https://www.comunidad.madrid/hospital/summa112/profesionales</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Falla</v>
      </c>
      <c r="AQ26" s="215" t="str" cm="1">
        <f t="array" aca="1" ref="AQ26" ca="1">IF($B26="","",IF(ISBLANK(INDIRECT("R9.Web!D"&amp;SUM(18,38*7,7))),"",INDIRECT("R9.Web!D"&amp;SUM(18,38*7,7))))</f>
        <v>Falla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Falla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Pasa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Recursos Humanos</v>
      </c>
      <c r="D27" s="98" t="str" cm="1">
        <f t="array" ref="D27">IFERROR(INDEX('03.Muestra'!$F$8:$F$42,SMALL(IF("Página Web"='03.Muestra'!$D$8:$D$42,ROW('03.Muestra'!$F$8:$F$42)-MIN(ROW('03.Muestra'!$D$8:$D$42))+1,""),ROW()-19)),"")</f>
        <v>https://www.comunidad.madrid/hospital/summa112/profesionales/departamento-recursos-humanos</v>
      </c>
      <c r="E27" s="215" t="str" cm="1">
        <f t="array" aca="1" ref="E27" ca="1">IF($B27="","",IF(ISBLANK(INDIRECT("R5.Genéricos!D"&amp;SUM(18,38*0,8))),"",INDIRECT("R5.Genéricos!D"&amp;SUM(18,38*0,8))))</f>
        <v>Pasa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Falla</v>
      </c>
      <c r="AQ27" s="215" t="str" cm="1">
        <f t="array" aca="1" ref="AQ27" ca="1">IF($B27="","",IF(ISBLANK(INDIRECT("R9.Web!D"&amp;SUM(18,38*7,8))),"",INDIRECT("R9.Web!D"&amp;SUM(18,38*7,8))))</f>
        <v>Pasa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Falla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Falla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Pasa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Formación y Docencia</v>
      </c>
      <c r="D28" s="98" t="str" cm="1">
        <f t="array" ref="D28">IFERROR(INDEX('03.Muestra'!$F$8:$F$42,SMALL(IF("Página Web"='03.Muestra'!$D$8:$D$42,ROW('03.Muestra'!$F$8:$F$42)-MIN(ROW('03.Muestra'!$D$8:$D$42))+1,""),ROW()-19)),"")</f>
        <v>https://www.comunidad.madrid/hospital/summa112/profesionales/formacion-docencia-0</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Falla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Falla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Falla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Pasa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Seguridad del Paciente</v>
      </c>
      <c r="D29" s="98" t="str" cm="1">
        <f t="array" ref="D29">IFERROR(INDEX('03.Muestra'!$F$8:$F$42,SMALL(IF("Página Web"='03.Muestra'!$D$8:$D$42,ROW('03.Muestra'!$F$8:$F$42)-MIN(ROW('03.Muestra'!$D$8:$D$42))+1,""),ROW()-19)),"")</f>
        <v>https://www.comunidad.madrid/hospital/summa112/profesionales/seguridad-paciente</v>
      </c>
      <c r="E29" s="215" t="str" cm="1">
        <f t="array" aca="1" ref="E29" ca="1">IF($B29="","",IF(ISBLANK(INDIRECT("R5.Genéricos!D"&amp;SUM(18,38*0,10))),"",INDIRECT("R5.Genéricos!D"&amp;SUM(18,38*0,10))))</f>
        <v>Pasa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Pasa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Pasa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Transporte Sanitario Intercomunitario</v>
      </c>
      <c r="D30" s="98" t="str" cm="1">
        <f t="array" ref="D30">IFERROR(INDEX('03.Muestra'!$F$8:$F$42,SMALL(IF("Página Web"='03.Muestra'!$D$8:$D$42,ROW('03.Muestra'!$F$8:$F$42)-MIN(ROW('03.Muestra'!$D$8:$D$42))+1,""),ROW()-19)),"")</f>
        <v>https://www.comunidad.madrid/hospital/summa112/profesionales/transporte-sanitario-intercomunitario</v>
      </c>
      <c r="E30" s="215" t="str" cm="1">
        <f t="array" aca="1" ref="E30" ca="1">IF($B30="","",IF(ISBLANK(INDIRECT("R5.Genéricos!D"&amp;SUM(18,38*0,11))),"",INDIRECT("R5.Genéricos!D"&amp;SUM(18,38*0,11))))</f>
        <v>Pasa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Falla</v>
      </c>
      <c r="AQ30" s="215" t="str" cm="1">
        <f t="array" aca="1" ref="AQ30" ca="1">IF($B30="","",IF(ISBLANK(INDIRECT("R9.Web!D"&amp;SUM(18,38*7,11))),"",INDIRECT("R9.Web!D"&amp;SUM(18,38*7,11))))</f>
        <v>Pasa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Falla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Falla</v>
      </c>
      <c r="BL30" s="215" t="str" cm="1">
        <f t="array" aca="1" ref="BL30" ca="1">IF($B30="","",IF(ISBLANK(INDIRECT("R9.Web!D"&amp;SUM(18,38*28,11))),"",INDIRECT("R9.Web!D"&amp;SUM(18,38*28,11))))</f>
        <v>Falla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Falla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Falla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Pasa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Comunicación</v>
      </c>
      <c r="D31" s="98" t="str" cm="1">
        <f t="array" ref="D31">IFERROR(INDEX('03.Muestra'!$F$8:$F$42,SMALL(IF("Página Web"='03.Muestra'!$D$8:$D$42,ROW('03.Muestra'!$F$8:$F$42)-MIN(ROW('03.Muestra'!$D$8:$D$42))+1,""),ROW()-19)),"")</f>
        <v>https://www.comunidad.madrid/hospital/summa112/comunicacion</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Pasa</v>
      </c>
      <c r="AB31" s="215" t="str" cm="1">
        <f t="array" aca="1" ref="AB31" ca="1">IF($B31="","",IF(ISBLANK(INDIRECT("R7.Video!D"&amp;SUM(18,38*1,12))),"",INDIRECT("R7.Video!D"&amp;SUM(18,38*1,12))))</f>
        <v>Pasa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Falla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Falla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Pasa</v>
      </c>
      <c r="AM31" s="215" t="str" cm="1">
        <f t="array" aca="1" ref="AM31" ca="1">IF($B31="","",IF(ISBLANK(INDIRECT("R9.Web!D"&amp;SUM(18,38*3,12))),"",INDIRECT("R9.Web!D"&amp;SUM(18,38*3,12))))</f>
        <v>Falla</v>
      </c>
      <c r="AN31" s="215" t="str" cm="1">
        <f t="array" aca="1" ref="AN31" ca="1">IF($B31="","",IF(ISBLANK(INDIRECT("R9.Web!D"&amp;SUM(18,38*4,12))),"",INDIRECT("R9.Web!D"&amp;SUM(18,38*4,12))))</f>
        <v>Falla</v>
      </c>
      <c r="AO31" s="215" t="str" cm="1">
        <f t="array" aca="1" ref="AO31" ca="1">IF($B31="","",IF(ISBLANK(INDIRECT("R9.Web!D"&amp;SUM(18,38*5,12))),"",INDIRECT("R9.Web!D"&amp;SUM(18,38*5,12))))</f>
        <v>Falla</v>
      </c>
      <c r="AP31" s="215" t="str" cm="1">
        <f t="array" aca="1" ref="AP31" ca="1">IF($B31="","",IF(ISBLANK(INDIRECT("R9.Web!D"&amp;SUM(18,38*6,12))),"",INDIRECT("R9.Web!D"&amp;SUM(18,38*6,12))))</f>
        <v>Falla</v>
      </c>
      <c r="AQ31" s="215" t="str" cm="1">
        <f t="array" aca="1" ref="AQ31" ca="1">IF($B31="","",IF(ISBLANK(INDIRECT("R9.Web!D"&amp;SUM(18,38*7,12))),"",INDIRECT("R9.Web!D"&amp;SUM(18,38*7,12))))</f>
        <v>Falla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Falla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Pasa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Noticias</v>
      </c>
      <c r="D32" s="98" t="str" cm="1">
        <f t="array" ref="D32">IFERROR(INDEX('03.Muestra'!$F$8:$F$42,SMALL(IF("Página Web"='03.Muestra'!$D$8:$D$42,ROW('03.Muestra'!$F$8:$F$42)-MIN(ROW('03.Muestra'!$D$8:$D$42))+1,""),ROW()-19)),"")</f>
        <v>https://www.comunidad.madrid/hospital/summa112/comunicacion/noticias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Pasa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Pasa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Videoteca</v>
      </c>
      <c r="D33" s="98" t="str" cm="1">
        <f t="array" ref="D33">IFERROR(INDEX('03.Muestra'!$F$8:$F$42,SMALL(IF("Página Web"='03.Muestra'!$D$8:$D$42,ROW('03.Muestra'!$F$8:$F$42)-MIN(ROW('03.Muestra'!$D$8:$D$42))+1,""),ROW()-19)),"")</f>
        <v>https://www.comunidad.madrid/hospital/summa112/comunicacion/videoteca</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Pasa</v>
      </c>
      <c r="AB33" s="215" t="str" cm="1">
        <f t="array" aca="1" ref="AB33" ca="1">IF($B33="","",IF(ISBLANK(INDIRECT("R7.Video!D"&amp;SUM(18,38*1,14))),"",INDIRECT("R7.Video!D"&amp;SUM(18,38*1,14))))</f>
        <v>Pasa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Falla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Falla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Pasa</v>
      </c>
      <c r="AM33" s="215" t="str" cm="1">
        <f t="array" aca="1" ref="AM33" ca="1">IF($B33="","",IF(ISBLANK(INDIRECT("R9.Web!D"&amp;SUM(18,38*3,14))),"",INDIRECT("R9.Web!D"&amp;SUM(18,38*3,14))))</f>
        <v>Falla</v>
      </c>
      <c r="AN33" s="215" t="str" cm="1">
        <f t="array" aca="1" ref="AN33" ca="1">IF($B33="","",IF(ISBLANK(INDIRECT("R9.Web!D"&amp;SUM(18,38*4,14))),"",INDIRECT("R9.Web!D"&amp;SUM(18,38*4,14))))</f>
        <v>Falla</v>
      </c>
      <c r="AO33" s="215" t="str" cm="1">
        <f t="array" aca="1" ref="AO33" ca="1">IF($B33="","",IF(ISBLANK(INDIRECT("R9.Web!D"&amp;SUM(18,38*5,14))),"",INDIRECT("R9.Web!D"&amp;SUM(18,38*5,14))))</f>
        <v>Pasa</v>
      </c>
      <c r="AP33" s="215" t="str" cm="1">
        <f t="array" aca="1" ref="AP33" ca="1">IF($B33="","",IF(ISBLANK(INDIRECT("R9.Web!D"&amp;SUM(18,38*6,14))),"",INDIRECT("R9.Web!D"&amp;SUM(18,38*6,14))))</f>
        <v>Falla</v>
      </c>
      <c r="AQ33" s="215" t="str" cm="1">
        <f t="array" aca="1" ref="AQ33" ca="1">IF($B33="","",IF(ISBLANK(INDIRECT("R9.Web!D"&amp;SUM(18,38*7,14))),"",INDIRECT("R9.Web!D"&amp;SUM(18,38*7,14))))</f>
        <v>Pasa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N/A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Falla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Falla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Pasa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Galeria de imágenes</v>
      </c>
      <c r="D34" s="98" t="str" cm="1">
        <f t="array" ref="D34">IFERROR(INDEX('03.Muestra'!$F$8:$F$42,SMALL(IF("Página Web"='03.Muestra'!$D$8:$D$42,ROW('03.Muestra'!$F$8:$F$42)-MIN(ROW('03.Muestra'!$D$8:$D$42))+1,""),ROW()-19)),"")</f>
        <v>https://www.comunidad.madrid/hospital/summa112/comunicacion/galeria-imagenes</v>
      </c>
      <c r="E34" s="215" t="str" cm="1">
        <f t="array" aca="1" ref="E34" ca="1">IF($B34="","",IF(ISBLANK(INDIRECT("R5.Genéricos!D"&amp;SUM(18,38*0,15))),"",INDIRECT("R5.Genéricos!D"&amp;SUM(18,38*0,15))))</f>
        <v>Pasa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Pasa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Falla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Falla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Pasa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Nosotros</v>
      </c>
      <c r="D35" s="98" t="str" cm="1">
        <f t="array" ref="D35">IFERROR(INDEX('03.Muestra'!$F$8:$F$42,SMALL(IF("Página Web"='03.Muestra'!$D$8:$D$42,ROW('03.Muestra'!$F$8:$F$42)-MIN(ROW('03.Muestra'!$D$8:$D$42))+1,""),ROW()-19)),"")</f>
        <v>https://www.comunidad.madrid/hospital/summa112/nosotros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Falla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Falla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Pasa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5">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Buscador</v>
      </c>
      <c r="D36" s="98" t="str" cm="1">
        <f t="array" ref="D36">IFERROR(INDEX('03.Muestra'!$F$8:$F$42,SMALL(IF("Página Web"='03.Muestra'!$D$8:$D$42,ROW('03.Muestra'!$F$8:$F$42)-MIN(ROW('03.Muestra'!$D$8:$D$42))+1,""),ROW()-19)),"")</f>
        <v>https://www.comunidad.madrid/hospital/summa112/buscar?search_api_fulltext=&amp;nombre=</v>
      </c>
      <c r="E36" s="215" t="str" cm="1">
        <f t="array" aca="1" ref="E36" ca="1">IF($B36="","",IF(ISBLANK(INDIRECT("R5.Genéricos!D"&amp;SUM(18,38*0,17))),"",INDIRECT("R5.Genéricos!D"&amp;SUM(18,38*0,17))))</f>
        <v>N/A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Falla</v>
      </c>
      <c r="AP36" s="215" t="str" cm="1">
        <f t="array" aca="1" ref="AP36" ca="1">IF($B36="","",IF(ISBLANK(INDIRECT("R9.Web!D"&amp;SUM(18,38*6,17))),"",INDIRECT("R9.Web!D"&amp;SUM(18,38*6,17))))</f>
        <v>Pasa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Falla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Pasa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Falla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Pasa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5">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Mapa Web</v>
      </c>
      <c r="D37" s="98" t="str" cm="1">
        <f t="array" ref="D37">IFERROR(INDEX('03.Muestra'!$F$8:$F$42,SMALL(IF("Página Web"='03.Muestra'!$D$8:$D$42,ROW('03.Muestra'!$F$8:$F$42)-MIN(ROW('03.Muestra'!$D$8:$D$42))+1,""),ROW()-19)),"")</f>
        <v>https://www.comunidad.madrid/hospital/summa112/sitemap</v>
      </c>
      <c r="E37" s="215" t="str" cm="1">
        <f t="array" aca="1" ref="E37" ca="1">IF($B37="","",IF(ISBLANK(INDIRECT("R5.Genéricos!D"&amp;SUM(18,38*0,18))),"",INDIRECT("R5.Genéricos!D"&amp;SUM(18,38*0,18))))</f>
        <v>N/A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Pasa</v>
      </c>
      <c r="AQ37" s="215" t="str" cm="1">
        <f t="array" aca="1" ref="AQ37" ca="1">IF($B37="","",IF(ISBLANK(INDIRECT("R9.Web!D"&amp;SUM(18,38*7,18))),"",INDIRECT("R9.Web!D"&amp;SUM(18,38*7,18))))</f>
        <v>Pasa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Pasa</v>
      </c>
      <c r="BJ37" s="215" t="str" cm="1">
        <f t="array" aca="1" ref="BJ37" ca="1">IF($B37="","",IF(ISBLANK(INDIRECT("R9.Web!D"&amp;SUM(18,38*26,18))),"",INDIRECT("R9.Web!D"&amp;SUM(18,38*26,18))))</f>
        <v>Falla</v>
      </c>
      <c r="BK37" s="215" t="str" cm="1">
        <f t="array" aca="1" ref="BK37" ca="1">IF($B37="","",IF(ISBLANK(INDIRECT("R9.Web!D"&amp;SUM(18,38*27,18))),"",INDIRECT("R9.Web!D"&amp;SUM(18,38*27,18))))</f>
        <v>Pasa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Falla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Falla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N/A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Pasa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5">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Declaración accesibilidad</v>
      </c>
      <c r="D38" s="98" t="str" cm="1">
        <f t="array" ref="D38">IFERROR(INDEX('03.Muestra'!$F$8:$F$42,SMALL(IF("Página Web"='03.Muestra'!$D$8:$D$42,ROW('03.Muestra'!$F$8:$F$42)-MIN(ROW('03.Muestra'!$D$8:$D$42))+1,""),ROW()-19)),"")</f>
        <v>https://www.comunidad.madrid/hospital/summa112/declaracion-accesibilidad</v>
      </c>
      <c r="E38" s="215" t="str" cm="1">
        <f t="array" aca="1" ref="E38" ca="1">IF($B38="","",IF(ISBLANK(INDIRECT("R5.Genéricos!D"&amp;SUM(18,38*0,19))),"",INDIRECT("R5.Genéricos!D"&amp;SUM(18,38*0,19))))</f>
        <v>N/A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Pasa</v>
      </c>
      <c r="AQ38" s="215" t="str" cm="1">
        <f t="array" aca="1" ref="AQ38" ca="1">IF($B38="","",IF(ISBLANK(INDIRECT("R9.Web!D"&amp;SUM(18,38*7,19))),"",INDIRECT("R9.Web!D"&amp;SUM(18,38*7,19))))</f>
        <v>Pasa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Pasa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Falla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N/A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Pasa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Pasa</v>
      </c>
      <c r="CO38" s="215" t="str" cm="1">
        <f t="array" aca="1" ref="CO38" ca="1">IF($B38="","",IF(ISBLANK(INDIRECT("R12.ServiciosApoyo!D"&amp;SUM(18,38*1,19))),"",INDIRECT("R12.ServiciosApoyo!D"&amp;SUM(18,38*1,19))))</f>
        <v>Falla</v>
      </c>
      <c r="CP38" s="215" t="str" cm="1">
        <f t="array" aca="1" ref="CP38" ca="1">IF($B38="","",IF(ISBLANK(INDIRECT("R12.ServiciosApoyo!D"&amp;SUM(18,38*2,19))),"",INDIRECT("R12.ServiciosApoyo!D"&amp;SUM(18,38*2,19))))</f>
        <v>Pasa</v>
      </c>
      <c r="CQ38" s="215" t="str" cm="1">
        <f t="array" aca="1" ref="CQ38" ca="1">IF($B38="","",IF(ISBLANK(INDIRECT("R12.ServiciosApoyo!D"&amp;SUM(18,38*3,19))),"",INDIRECT("R12.ServiciosApoyo!D"&amp;SUM(18,38*3,19))))</f>
        <v>Pasa</v>
      </c>
      <c r="CR38" s="215" t="str" cm="1">
        <f t="array" aca="1" ref="CR38" ca="1">IF($B38="","",IF(ISBLANK(INDIRECT("R12.ServiciosApoyo!D"&amp;SUM(18,38*4,19))),"",INDIRECT("R12.ServiciosApoyo!D"&amp;SUM(18,38*4,19))))</f>
        <v>Falla</v>
      </c>
      <c r="CU38" s="100"/>
      <c r="CV38" s="29"/>
      <c r="CW38" s="29"/>
      <c r="CX38" s="29"/>
    </row>
    <row r="39" spans="2:102" ht="20.5">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Aviso legal - Privacidad</v>
      </c>
      <c r="D39" s="98" t="str" cm="1">
        <f t="array" ref="D39">IFERROR(INDEX('03.Muestra'!$F$8:$F$42,SMALL(IF("Página Web"='03.Muestra'!$D$8:$D$42,ROW('03.Muestra'!$F$8:$F$42)-MIN(ROW('03.Muestra'!$D$8:$D$42))+1,""),ROW()-19)),"")</f>
        <v>https://www.comunidad.madrid/hospital/summa112/ciudadanos/aviso-legal-privacidad</v>
      </c>
      <c r="E39" s="215" t="str" cm="1">
        <f t="array" aca="1" ref="E39" ca="1">IF($B39="","",IF(ISBLANK(INDIRECT("R5.Genéricos!D"&amp;SUM(18,38*0,20))),"",INDIRECT("R5.Genéricos!D"&amp;SUM(18,38*0,20))))</f>
        <v>Pasa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Pasa</v>
      </c>
      <c r="AQ39" s="215" t="str" cm="1">
        <f t="array" aca="1" ref="AQ39" ca="1">IF($B39="","",IF(ISBLANK(INDIRECT("R9.Web!D"&amp;SUM(18,38*7,20))),"",INDIRECT("R9.Web!D"&amp;SUM(18,38*7,20))))</f>
        <v>Pasa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Pasa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N/A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Pasa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NO 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NO 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153</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49</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Rule type="cellIs" dxfId="30" priority="779" operator="equal">
      <formula>"Pasa"</formula>
    </cfRule>
    <cfRule type="cellIs" dxfId="29" priority="780" operator="equal">
      <formula>"Falla"</formula>
    </cfRule>
    <cfRule type="cellIs" dxfId="28" priority="782" operator="equal">
      <formula>"N/T"</formula>
    </cfRule>
    <cfRule type="cellIs" dxfId="27" priority="783" operator="equal">
      <formula>"N/D"</formula>
    </cfRule>
  </conditionalFormatting>
  <conditionalFormatting sqref="E61:AW96">
    <cfRule type="cellIs" dxfId="26" priority="781" operator="equal">
      <formula>"N/A"</formula>
    </cfRule>
  </conditionalFormatting>
  <conditionalFormatting sqref="E20:CR54">
    <cfRule type="cellIs" dxfId="25" priority="1" operator="equal">
      <formula>"Pasa"</formula>
    </cfRule>
    <cfRule type="cellIs" dxfId="24" priority="2" operator="equal">
      <formula>"Falla"</formula>
    </cfRule>
    <cfRule type="cellIs" dxfId="23" priority="4" operator="equal">
      <formula>"N/T"</formula>
    </cfRule>
    <cfRule type="cellIs" dxfId="22" priority="5" operator="equal">
      <formula>"N/D"</formula>
    </cfRule>
  </conditionalFormatting>
  <conditionalFormatting sqref="E20:CR55">
    <cfRule type="cellIs" dxfId="21" priority="3" operator="equal">
      <formula>"N/A"</formula>
    </cfRule>
  </conditionalFormatting>
  <conditionalFormatting sqref="E55:CR55 E96:AW96">
    <cfRule type="cellIs" dxfId="20" priority="784" operator="equal">
      <formula>"CONFORME"</formula>
    </cfRule>
    <cfRule type="cellIs" dxfId="19" priority="785" operator="equal">
      <formula>"NO CONFORME"</formula>
    </cfRule>
    <cfRule type="cellIs" dxfId="18" priority="786" operator="equal">
      <formula>"ERROR"</formula>
    </cfRule>
  </conditionalFormatting>
  <conditionalFormatting sqref="K14:L14">
    <cfRule type="cellIs" dxfId="17" priority="290" operator="equal">
      <formula>"SI"</formula>
    </cfRule>
    <cfRule type="cellIs" dxfId="16" priority="291" operator="equal">
      <formula>"NO"</formula>
    </cfRule>
  </conditionalFormatting>
  <conditionalFormatting sqref="CU20">
    <cfRule type="cellIs" dxfId="15" priority="788" operator="equal">
      <formula>"FALLA"</formula>
    </cfRule>
    <cfRule type="cellIs" dxfId="14"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C73" sqref="C7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0.02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27</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25</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25</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27</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13" priority="128" stopIfTrue="1">
      <formula>ISBLANK(D19)</formula>
    </cfRule>
  </conditionalFormatting>
  <conditionalFormatting sqref="D19:D500">
    <cfRule type="cellIs" dxfId="12" priority="13" stopIfTrue="1" operator="equal">
      <formula>"-"</formula>
    </cfRule>
  </conditionalFormatting>
  <conditionalFormatting sqref="E19:E53 E57:E91 E95:E129 E133:E167 E171:E205">
    <cfRule type="cellIs" dxfId="11" priority="134" stopIfTrue="1" operator="equal">
      <formula>"ERR"</formula>
    </cfRule>
  </conditionalFormatting>
  <conditionalFormatting sqref="F19:J19 D19:D53 F57:J57 D57:D91 F95:J95 D95:D129 F133:J133 D133:D167 F171:J171 D171:D205">
    <cfRule type="cellIs" dxfId="10" priority="129" stopIfTrue="1" operator="equal">
      <formula>"Pasa"</formula>
    </cfRule>
    <cfRule type="cellIs" dxfId="9" priority="130" stopIfTrue="1" operator="equal">
      <formula>"Falla"</formula>
    </cfRule>
    <cfRule type="cellIs" dxfId="8" priority="131" stopIfTrue="1" operator="equal">
      <formula>"N/A"</formula>
    </cfRule>
    <cfRule type="cellIs" dxfId="7" priority="132" stopIfTrue="1" operator="equal">
      <formula>"N/T"</formula>
    </cfRule>
    <cfRule type="cellIs" dxfId="6" priority="133" stopIfTrue="1" operator="equal">
      <formula>"N/D"</formula>
    </cfRule>
  </conditionalFormatting>
  <conditionalFormatting sqref="K23:K24">
    <cfRule type="expression" dxfId="5" priority="1" stopIfTrue="1">
      <formula>ISBLANK(K23)</formula>
    </cfRule>
    <cfRule type="cellIs" dxfId="4" priority="2" stopIfTrue="1" operator="equal">
      <formula>"Pasa"</formula>
    </cfRule>
    <cfRule type="cellIs" dxfId="3" priority="3" stopIfTrue="1" operator="equal">
      <formula>"Falla"</formula>
    </cfRule>
    <cfRule type="cellIs" dxfId="2" priority="4" stopIfTrue="1" operator="equal">
      <formula>"N/A"</formula>
    </cfRule>
    <cfRule type="cellIs" dxfId="1" priority="5" stopIfTrue="1" operator="equal">
      <formula>"N/T"</formula>
    </cfRule>
    <cfRule type="cellIs" dxfId="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2.5"/>
  <cols>
    <col min="13" max="13" width="12.36328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5"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5">
      <c r="B23" s="33" t="s">
        <v>81</v>
      </c>
    </row>
    <row r="25" spans="2:15" ht="15.5">
      <c r="B25" s="34" t="s">
        <v>82</v>
      </c>
      <c r="C25" s="35">
        <v>0.1</v>
      </c>
    </row>
    <row r="26" spans="2:15" ht="15.5">
      <c r="B26" s="34" t="s">
        <v>83</v>
      </c>
      <c r="C26" s="35">
        <v>0.5</v>
      </c>
    </row>
    <row r="27" spans="2:15" ht="15.5">
      <c r="B27" s="34" t="s">
        <v>84</v>
      </c>
      <c r="C27" s="35">
        <v>1</v>
      </c>
    </row>
    <row r="28" spans="2:15">
      <c r="C28" s="36"/>
      <c r="D28" s="36"/>
    </row>
    <row r="29" spans="2:15">
      <c r="C29" s="36"/>
      <c r="D29" s="36"/>
    </row>
    <row r="30" spans="2:15" ht="14">
      <c r="B30" s="37" t="s">
        <v>85</v>
      </c>
      <c r="C30" s="38"/>
      <c r="D30" s="38"/>
    </row>
    <row r="31" spans="2:15" ht="14">
      <c r="B31" s="39"/>
      <c r="C31" s="38"/>
      <c r="D31" s="38"/>
    </row>
    <row r="32" spans="2:15" ht="14">
      <c r="B32" s="39" t="s">
        <v>86</v>
      </c>
      <c r="C32" s="39">
        <v>28</v>
      </c>
      <c r="D32" s="39"/>
    </row>
    <row r="33" spans="2:4" ht="14">
      <c r="B33" s="39" t="s">
        <v>87</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36328125" style="40" customWidth="1"/>
    <col min="5" max="5" width="14.08984375" style="40" customWidth="1"/>
    <col min="6" max="8" width="11.453125" style="40"/>
    <col min="9" max="9" width="2.453125" style="40" customWidth="1"/>
    <col min="10" max="10" width="2.6328125" style="40" customWidth="1"/>
    <col min="11" max="11" width="27.54296875" style="40" customWidth="1"/>
    <col min="12" max="12" width="11.453125" style="40"/>
    <col min="13" max="13" width="12.36328125" style="40" bestFit="1" customWidth="1"/>
    <col min="14" max="14" width="9.08984375" style="40" bestFit="1" customWidth="1"/>
    <col min="15" max="15" width="5.54296875" style="40" bestFit="1" customWidth="1"/>
    <col min="16" max="16" width="8.90625" style="40" bestFit="1" customWidth="1"/>
    <col min="17" max="19" width="3.54296875" style="40" customWidth="1"/>
    <col min="20" max="20" width="11.453125" style="40"/>
    <col min="21" max="21" width="14.90625" style="40" bestFit="1" customWidth="1"/>
    <col min="22" max="22" width="21.36328125" style="40" bestFit="1" customWidth="1"/>
    <col min="23" max="25" width="11.453125" style="40"/>
    <col min="26" max="26" width="21.36328125" style="40" bestFit="1" customWidth="1"/>
    <col min="27" max="119" width="11.453125" style="40"/>
    <col min="120" max="120" width="14.90625" style="40" bestFit="1" customWidth="1"/>
    <col min="121" max="124" width="11.453125" style="40"/>
    <col min="125" max="125" width="21.36328125" style="40" bestFit="1" customWidth="1"/>
    <col min="126" max="16384" width="11.453125" style="40"/>
  </cols>
  <sheetData>
    <row r="1" spans="1:170" ht="13">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125</v>
      </c>
      <c r="B2" s="146" t="str">
        <f>'00.Info'!N2</f>
        <v>Versión: 2.0.1</v>
      </c>
      <c r="C2" s="144" t="s">
        <v>126</v>
      </c>
      <c r="D2" s="147" t="str">
        <f>'01.Definición de ámbito'!C7</f>
        <v>SUBDIRECCIÓN DE ADMINISTRACIÓN ELECTRÓNICA</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ht="13">
      <c r="C3" s="144" t="s">
        <v>131</v>
      </c>
      <c r="D3" s="147" t="str">
        <f>'01.Definición de ámbito'!C9</f>
        <v>A13043893</v>
      </c>
      <c r="E3" s="144" t="s">
        <v>295</v>
      </c>
      <c r="F3" s="147" t="str">
        <f>'02.Tecnologías'!C10</f>
        <v>No</v>
      </c>
      <c r="G3" s="147" t="str">
        <f>'02.Tecnologías'!K13</f>
        <v>PHP/DRUPAL</v>
      </c>
      <c r="H3" s="147" t="str">
        <f>'02.Tecnologías'!L13</f>
        <v xml:space="preserve">https://www.drupal.org/project/drupal/releases/8.0.0 </v>
      </c>
      <c r="I3" s="206"/>
      <c r="J3" s="206"/>
      <c r="K3" s="153" t="s">
        <v>346</v>
      </c>
      <c r="L3" s="207">
        <f>'03.Muestra'!D47</f>
        <v>18</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https://www.comunidad.madrid/hospital/summa112/</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Falla</v>
      </c>
      <c r="BM3" s="146" t="str">
        <f ca="1">RESULTADOS!AQ20</f>
        <v>Falla</v>
      </c>
      <c r="BN3" s="146" t="str">
        <f ca="1">RESULTADOS!AR20</f>
        <v>Falla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Falla</v>
      </c>
      <c r="CO3" s="146" t="str">
        <f ca="1">RESULTADOS!BS20</f>
        <v>N/A</v>
      </c>
      <c r="CP3" s="146" t="str">
        <f ca="1">RESULTADOS!BT20</f>
        <v>Pasa</v>
      </c>
      <c r="CQ3" s="146" t="str">
        <f ca="1">RESULTADOS!BU20</f>
        <v>N/A</v>
      </c>
      <c r="CR3" s="146" t="str">
        <f ca="1">RESULTADOS!BV20</f>
        <v>Falla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Pasa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134</v>
      </c>
      <c r="D4" s="147" t="str">
        <f>'01.Definición de ámbito'!C11</f>
        <v>COMUNIDAD DE MADRID</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https://www.comunidad.madrid/hospital/summa112/ciudadanos</v>
      </c>
      <c r="Y4" s="148" t="str">
        <v>Home &gt; Ciudadanos</v>
      </c>
      <c r="Z4" s="237" t="str">
        <v>Texto</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Falla</v>
      </c>
      <c r="BM4" s="146" t="str">
        <f ca="1">RESULTADOS!AQ21</f>
        <v>Falla</v>
      </c>
      <c r="BN4" s="146" t="str">
        <f ca="1">RESULTADOS!AR21</f>
        <v>Falla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Falla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Pasa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135</v>
      </c>
      <c r="D5" s="147" t="str">
        <f>'01.Definición de ámbito'!C13</f>
        <v>A13002908</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Calidad y Humanización</v>
      </c>
      <c r="V5" s="148" t="str">
        <f t="shared" si="0"/>
        <v>Página web</v>
      </c>
      <c r="W5" s="148" t="str">
        <v>Pagina tipo</v>
      </c>
      <c r="X5" s="148" t="str">
        <f>RESULTADOS!D22</f>
        <v>https://www.comunidad.madrid/hospital/summa112/ciudadanos/calidad-humanizacion</v>
      </c>
      <c r="Y5" s="148" t="str">
        <v>Home &gt; Ciudadanos &gt; Calidad y Humanización</v>
      </c>
      <c r="Z5" s="237" t="str">
        <v>Texto</v>
      </c>
      <c r="AA5" s="146" t="str">
        <f ca="1">RESULTADOS!E22</f>
        <v>Pasa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Pasa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Falla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Pasa</v>
      </c>
      <c r="CJ5" s="146" t="str">
        <f ca="1">RESULTADOS!BN22</f>
        <v>Pasa</v>
      </c>
      <c r="CK5" s="146" t="str">
        <f ca="1">RESULTADOS!BO22</f>
        <v>Falla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Falla</v>
      </c>
      <c r="CS5" s="146" t="str">
        <f ca="1">RESULTADOS!BW22</f>
        <v>N/A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Pasa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280</v>
      </c>
      <c r="D6" s="147" t="str">
        <f>'01.Definición de ámbito'!C17</f>
        <v>MADRID DIGITAL</v>
      </c>
      <c r="E6" s="144" t="s">
        <v>306</v>
      </c>
      <c r="F6" s="147" t="str">
        <f>'02.Tecnologías'!C13</f>
        <v>No</v>
      </c>
      <c r="G6" s="147">
        <f>'02.Tecnologías'!K16</f>
        <v>0</v>
      </c>
      <c r="H6" s="147">
        <f>'02.Tecnologías'!L16</f>
        <v>0</v>
      </c>
      <c r="I6" s="206"/>
      <c r="J6" s="206"/>
      <c r="K6" s="144"/>
      <c r="L6" s="144"/>
      <c r="M6" s="144"/>
      <c r="T6" s="148">
        <f>RESULTADOS!B23</f>
        <v>4</v>
      </c>
      <c r="U6" s="148" t="str">
        <f>RESULTADOS!C23</f>
        <v>Atención al usuario</v>
      </c>
      <c r="V6" s="148" t="str">
        <f t="shared" si="0"/>
        <v>Página web</v>
      </c>
      <c r="W6" s="148" t="str">
        <v>Pagina tipo</v>
      </c>
      <c r="X6" s="148" t="str">
        <f>RESULTADOS!D23</f>
        <v>https://www.comunidad.madrid/hospital/summa112/ciudadanos/atencion-usuario</v>
      </c>
      <c r="Y6" s="148" t="str">
        <v>Home &gt; Ciudadanos &gt; Atención al usuario</v>
      </c>
      <c r="Z6" s="237" t="str">
        <v>Texto</v>
      </c>
      <c r="AA6" s="146" t="str">
        <f ca="1">RESULTADOS!E23</f>
        <v>Pasa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Pasa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Falla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Pasa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136</v>
      </c>
      <c r="D7" s="147" t="str">
        <f>'01.Definición de ámbito'!C19</f>
        <v>A13033692</v>
      </c>
      <c r="E7" s="144" t="s">
        <v>293</v>
      </c>
      <c r="F7" s="147" t="str">
        <f>'02.Tecnologías'!F9</f>
        <v>No</v>
      </c>
      <c r="G7" s="147">
        <f>'02.Tecnologías'!K17</f>
        <v>0</v>
      </c>
      <c r="H7" s="147">
        <f>'02.Tecnologías'!L17</f>
        <v>0</v>
      </c>
      <c r="I7" s="206"/>
      <c r="J7" s="206"/>
      <c r="K7" s="144"/>
      <c r="L7" s="144"/>
      <c r="M7" s="144"/>
      <c r="T7" s="148">
        <f>RESULTADOS!B24</f>
        <v>5</v>
      </c>
      <c r="U7" s="148" t="str">
        <f>RESULTADOS!C24</f>
        <v>Dispositivos especiales</v>
      </c>
      <c r="V7" s="148" t="str">
        <f t="shared" si="0"/>
        <v>Página web</v>
      </c>
      <c r="W7" s="148" t="str">
        <v>Aleatoria</v>
      </c>
      <c r="X7" s="148" t="str">
        <f>RESULTADOS!D24</f>
        <v>https://www.comunidad.madrid/hospital/summa112/ciudadanos/dispositivos-especiales</v>
      </c>
      <c r="Y7" s="148" t="str">
        <v>Home &gt; Ciudadanos &gt; Dispositivos especiales</v>
      </c>
      <c r="Z7" s="237" t="str">
        <v>Texto</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Pasa</v>
      </c>
      <c r="BN7" s="146" t="str">
        <f ca="1">RESULTADOS!AR24</f>
        <v>Falla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Pasa</v>
      </c>
      <c r="CN7" s="146" t="str">
        <f ca="1">RESULTADOS!BR24</f>
        <v>Falla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Pasa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281</v>
      </c>
      <c r="D8" s="147" t="str">
        <f>'01.Definición de ámbito'!C21</f>
        <v>MD_CANALES_DIGITALES@madrid.org</v>
      </c>
      <c r="E8" s="144" t="s">
        <v>296</v>
      </c>
      <c r="F8" s="147" t="str">
        <f>'02.Tecnologías'!F10</f>
        <v>No</v>
      </c>
      <c r="G8" s="147">
        <f>'02.Tecnologías'!K18</f>
        <v>0</v>
      </c>
      <c r="H8" s="147">
        <f>'02.Tecnologías'!L18</f>
        <v>0</v>
      </c>
      <c r="I8" s="206"/>
      <c r="J8" s="206"/>
      <c r="K8" s="144"/>
      <c r="L8" s="144"/>
      <c r="M8" s="144"/>
      <c r="T8" s="148">
        <f>RESULTADOS!B25</f>
        <v>6</v>
      </c>
      <c r="U8" s="148" t="str">
        <f>RESULTADOS!C25</f>
        <v>Contacto</v>
      </c>
      <c r="V8" s="148" t="str">
        <f t="shared" si="0"/>
        <v>Página web</v>
      </c>
      <c r="W8" s="148" t="str">
        <v>Contacto</v>
      </c>
      <c r="X8" s="148" t="str">
        <f>RESULTADOS!D25</f>
        <v>https://www.comunidad.madrid/hospital/summa112/comunicacion/contacto</v>
      </c>
      <c r="Y8" s="148" t="str">
        <v>Home &gt; Ciudadanos &gt; Contacto</v>
      </c>
      <c r="Z8" s="237" t="str">
        <v>Texto</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Falla</v>
      </c>
      <c r="BN8" s="146" t="str">
        <f ca="1">RESULTADOS!AR25</f>
        <v>Falla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Pasa</v>
      </c>
      <c r="CN8" s="146" t="str">
        <f ca="1">RESULTADOS!BR25</f>
        <v>Falla</v>
      </c>
      <c r="CO8" s="146" t="str">
        <f ca="1">RESULTADOS!BS25</f>
        <v>N/A</v>
      </c>
      <c r="CP8" s="146" t="str">
        <f ca="1">RESULTADOS!BT25</f>
        <v>Pasa</v>
      </c>
      <c r="CQ8" s="146" t="str">
        <f ca="1">RESULTADOS!BU25</f>
        <v>N/A</v>
      </c>
      <c r="CR8" s="146" t="str">
        <f ca="1">RESULTADOS!BV25</f>
        <v>Pasa</v>
      </c>
      <c r="CS8" s="146" t="str">
        <f ca="1">RESULTADOS!BW25</f>
        <v>N/A</v>
      </c>
      <c r="CT8" s="146" t="str">
        <f ca="1">RESULTADOS!BX25</f>
        <v>Falla</v>
      </c>
      <c r="CU8" s="146" t="str">
        <f ca="1">RESULTADOS!BY25</f>
        <v>Falla</v>
      </c>
      <c r="CV8" s="146" t="str">
        <f ca="1">RESULTADOS!BZ25</f>
        <v>N/A</v>
      </c>
      <c r="CW8" s="146" t="str">
        <f ca="1">RESULTADOS!CA25</f>
        <v>N/A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Pasa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Profesionales</v>
      </c>
      <c r="V9" s="148" t="str">
        <f t="shared" si="0"/>
        <v>Página web</v>
      </c>
      <c r="W9" s="148" t="str">
        <v>Pagina tipo</v>
      </c>
      <c r="X9" s="148" t="str">
        <f>RESULTADOS!D26</f>
        <v>https://www.comunidad.madrid/hospital/summa112/profesionales</v>
      </c>
      <c r="Y9" s="148" t="str">
        <v>Home &gt; Profesionales</v>
      </c>
      <c r="Z9" s="237" t="str">
        <v>Texto</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Falla</v>
      </c>
      <c r="BM9" s="146" t="str">
        <f ca="1">RESULTADOS!AQ26</f>
        <v>Falla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Falla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Falla</v>
      </c>
      <c r="CS9" s="146" t="str">
        <f ca="1">RESULTADOS!BW26</f>
        <v>N/A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Pasa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283</v>
      </c>
      <c r="D10" s="147" t="str">
        <f>'01.Definición de ámbito'!C27</f>
        <v>Summa 112</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Recursos Humanos</v>
      </c>
      <c r="V10" s="148" t="str">
        <f t="shared" si="0"/>
        <v>Página web</v>
      </c>
      <c r="W10" s="148" t="str">
        <v>Pagina tipo</v>
      </c>
      <c r="X10" s="148" t="str">
        <f>RESULTADOS!D27</f>
        <v>https://www.comunidad.madrid/hospital/summa112/profesionales/departamento-recursos-humanos</v>
      </c>
      <c r="Y10" s="148" t="str">
        <v>Home &gt; Profesionales &gt; Recursos Humanos</v>
      </c>
      <c r="Z10" s="237" t="str">
        <v>Texto</v>
      </c>
      <c r="AA10" s="146" t="str">
        <f ca="1">RESULTADOS!E27</f>
        <v>Pasa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Falla</v>
      </c>
      <c r="BM10" s="146" t="str">
        <f ca="1">RESULTADOS!AQ27</f>
        <v>Pasa</v>
      </c>
      <c r="BN10" s="146" t="str">
        <f ca="1">RESULTADOS!AR27</f>
        <v>Falla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Falla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Falla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Falla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Pasa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284</v>
      </c>
      <c r="D11" s="147" t="str">
        <f>'01.Definición de ámbito'!C29</f>
        <v>https://www.comunidad.madrid/hospital/summa112/</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Formación y Docencia</v>
      </c>
      <c r="V11" s="148" t="str">
        <f t="shared" si="0"/>
        <v>Página web</v>
      </c>
      <c r="W11" s="148" t="str">
        <v>Pagina tipo</v>
      </c>
      <c r="X11" s="148" t="str">
        <f>RESULTADOS!D28</f>
        <v>https://www.comunidad.madrid/hospital/summa112/profesionales/formacion-docencia-0</v>
      </c>
      <c r="Y11" s="148" t="str">
        <v>Home &gt; Profesionales &gt; Formación y Docencia</v>
      </c>
      <c r="Z11" s="237" t="str">
        <v>Texto</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Falla</v>
      </c>
      <c r="BN11" s="146" t="str">
        <f ca="1">RESULTADOS!AR28</f>
        <v>Falla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Falla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Falla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Pasa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Seguridad del Paciente</v>
      </c>
      <c r="V12" s="148" t="str">
        <f t="shared" si="0"/>
        <v>Página web</v>
      </c>
      <c r="W12" s="148" t="str">
        <v>Pagina tipo</v>
      </c>
      <c r="X12" s="148" t="str">
        <f>RESULTADOS!D29</f>
        <v>https://www.comunidad.madrid/hospital/summa112/profesionales/seguridad-paciente</v>
      </c>
      <c r="Y12" s="148" t="str">
        <v>Home &gt; Profesionales &gt; Seguridad del Paciente</v>
      </c>
      <c r="Z12" s="237" t="str">
        <v>Texto</v>
      </c>
      <c r="AA12" s="146" t="str">
        <f ca="1">RESULTADOS!E29</f>
        <v>Pasa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Pasa</v>
      </c>
      <c r="BM12" s="146" t="str">
        <f ca="1">RESULTADOS!AQ29</f>
        <v>Pasa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Pasa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285</v>
      </c>
      <c r="D13" s="147" t="str">
        <f>'01.Definición de ámbito'!C33</f>
        <v>Información sobre los servicios del SUMMA 112</v>
      </c>
      <c r="E13" s="144" t="s">
        <v>297</v>
      </c>
      <c r="F13" s="147" t="str">
        <f>'02.Tecnologías'!I10</f>
        <v>No</v>
      </c>
      <c r="G13" s="147">
        <f>'02.Tecnologías'!K23</f>
        <v>0</v>
      </c>
      <c r="H13" s="147">
        <f>'02.Tecnologías'!L23</f>
        <v>0</v>
      </c>
      <c r="I13" s="206"/>
      <c r="J13" s="206"/>
      <c r="K13" s="40" t="s">
        <v>149</v>
      </c>
      <c r="L13" s="208" t="str">
        <f ca="1">RESULTADOS!E8</f>
        <v>22 (23,91 %)</v>
      </c>
      <c r="M13" s="208" t="str">
        <f ca="1">RESULTADOS!F8</f>
        <v>22 (23,91 %)</v>
      </c>
      <c r="N13" s="208" t="str">
        <f ca="1">RESULTADOS!G8</f>
        <v>48 (52,17 %)</v>
      </c>
      <c r="O13" s="148">
        <f ca="1">RESULTADOS!H8</f>
        <v>0</v>
      </c>
      <c r="P13" s="148">
        <f ca="1">RESULTADOS!I8</f>
        <v>0</v>
      </c>
      <c r="T13" s="148">
        <f>RESULTADOS!B30</f>
        <v>11</v>
      </c>
      <c r="U13" s="148" t="str">
        <f>RESULTADOS!C30</f>
        <v>Transporte Sanitario Intercomunitario</v>
      </c>
      <c r="V13" s="148" t="str">
        <f t="shared" si="0"/>
        <v>Página web</v>
      </c>
      <c r="W13" s="148" t="str">
        <v>Pagina tipo</v>
      </c>
      <c r="X13" s="148" t="str">
        <f>RESULTADOS!D30</f>
        <v>https://www.comunidad.madrid/hospital/summa112/profesionales/transporte-sanitario-intercomunitario</v>
      </c>
      <c r="Y13" s="148" t="str">
        <v>Home &gt; Profesionales &gt; Transporte Sanitario Intercomunitario</v>
      </c>
      <c r="Z13" s="237" t="str">
        <v>Texto</v>
      </c>
      <c r="AA13" s="146" t="str">
        <f ca="1">RESULTADOS!E30</f>
        <v>Pasa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Falla</v>
      </c>
      <c r="BM13" s="146" t="str">
        <f ca="1">RESULTADOS!AQ30</f>
        <v>Pasa</v>
      </c>
      <c r="BN13" s="146" t="str">
        <f ca="1">RESULTADOS!AR30</f>
        <v>Falla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Falla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Falla</v>
      </c>
      <c r="CH13" s="146" t="str">
        <f ca="1">RESULTADOS!BL30</f>
        <v>Falla</v>
      </c>
      <c r="CI13" s="146" t="str">
        <f ca="1">RESULTADOS!BM30</f>
        <v>Pasa</v>
      </c>
      <c r="CJ13" s="146" t="str">
        <f ca="1">RESULTADOS!BN30</f>
        <v>Pasa</v>
      </c>
      <c r="CK13" s="146" t="str">
        <f ca="1">RESULTADOS!BO30</f>
        <v>Falla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Falla</v>
      </c>
      <c r="CS13" s="146" t="str">
        <f ca="1">RESULTADOS!BW30</f>
        <v>N/A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Pasa</v>
      </c>
      <c r="DB13" s="146" t="str">
        <f ca="1">RESULTADOS!CF30</f>
        <v>N/A</v>
      </c>
      <c r="DC13" s="146" t="str">
        <f ca="1">RESULTADOS!CG30</f>
        <v>Falla</v>
      </c>
      <c r="DD13" s="146" t="str">
        <f ca="1">RESULTADOS!CH30</f>
        <v>Pasa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139</v>
      </c>
      <c r="D14" s="147">
        <f>'01.Definición de ámbito'!C35</f>
        <v>45824</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Comunicación</v>
      </c>
      <c r="V14" s="148" t="str">
        <f t="shared" si="0"/>
        <v>Página web</v>
      </c>
      <c r="W14" s="148" t="str">
        <v>Pagina tipo</v>
      </c>
      <c r="X14" s="148" t="str">
        <f>RESULTADOS!D31</f>
        <v>https://www.comunidad.madrid/hospital/summa112/comunicacion</v>
      </c>
      <c r="Y14" s="148" t="str">
        <v>Home &gt; Comunicación</v>
      </c>
      <c r="Z14" s="237" t="str">
        <v>Texto/Vídeos</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Pasa</v>
      </c>
      <c r="AX14" s="146" t="str">
        <f ca="1">RESULTADOS!AB31</f>
        <v>Pasa</v>
      </c>
      <c r="AY14" s="146" t="str">
        <f ca="1">RESULTADOS!AC31</f>
        <v>N/A</v>
      </c>
      <c r="AZ14" s="146" t="str">
        <f ca="1">RESULTADOS!AD31</f>
        <v>N/A</v>
      </c>
      <c r="BA14" s="146" t="str">
        <f ca="1">RESULTADOS!AE31</f>
        <v>N/A</v>
      </c>
      <c r="BB14" s="146" t="str">
        <f ca="1">RESULTADOS!AF31</f>
        <v>Falla</v>
      </c>
      <c r="BC14" s="146" t="str">
        <f ca="1">RESULTADOS!AG31</f>
        <v>N/A</v>
      </c>
      <c r="BD14" s="146" t="str">
        <f ca="1">RESULTADOS!AH31</f>
        <v>N/A</v>
      </c>
      <c r="BE14" s="146" t="str">
        <f ca="1">RESULTADOS!AI31</f>
        <v>Falla</v>
      </c>
      <c r="BF14" s="146" t="str">
        <f ca="1">RESULTADOS!AJ31</f>
        <v>Pasa</v>
      </c>
      <c r="BG14" s="146" t="str">
        <f ca="1">RESULTADOS!AK31</f>
        <v>N/A</v>
      </c>
      <c r="BH14" s="146" t="str">
        <f ca="1">RESULTADOS!AL31</f>
        <v>Pasa</v>
      </c>
      <c r="BI14" s="146" t="str">
        <f ca="1">RESULTADOS!AM31</f>
        <v>Falla</v>
      </c>
      <c r="BJ14" s="146" t="str">
        <f ca="1">RESULTADOS!AN31</f>
        <v>Falla</v>
      </c>
      <c r="BK14" s="146" t="str">
        <f ca="1">RESULTADOS!AO31</f>
        <v>Falla</v>
      </c>
      <c r="BL14" s="146" t="str">
        <f ca="1">RESULTADOS!AP31</f>
        <v>Falla</v>
      </c>
      <c r="BM14" s="146" t="str">
        <f ca="1">RESULTADOS!AQ31</f>
        <v>Falla</v>
      </c>
      <c r="BN14" s="146" t="str">
        <f ca="1">RESULTADOS!AR31</f>
        <v>Falla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Falla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Pasa</v>
      </c>
      <c r="DB14" s="146" t="str">
        <f ca="1">RESULTADOS!CF31</f>
        <v>N/A</v>
      </c>
      <c r="DC14" s="146" t="str">
        <f ca="1">RESULTADOS!CG31</f>
        <v>Falla</v>
      </c>
      <c r="DD14" s="146" t="str">
        <f ca="1">RESULTADOS!CH31</f>
        <v>Pasa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Noticias</v>
      </c>
      <c r="V15" s="148" t="str">
        <f t="shared" si="0"/>
        <v>Página web</v>
      </c>
      <c r="W15" s="148" t="str">
        <v>Pagina tipo</v>
      </c>
      <c r="X15" s="148" t="str">
        <f>RESULTADOS!D32</f>
        <v>https://www.comunidad.madrid/hospital/summa112/comunicacion/noticias</v>
      </c>
      <c r="Y15" s="148" t="str">
        <v>Home &gt; Comunicación &gt; Noticias de actualidad</v>
      </c>
      <c r="Z15" s="237" t="str">
        <v>Texto</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Pasa</v>
      </c>
      <c r="BN15" s="146" t="str">
        <f ca="1">RESULTADOS!AR32</f>
        <v>Falla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N/A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Pasa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142</v>
      </c>
      <c r="D16" s="147"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205"/>
      <c r="G16" s="205"/>
      <c r="H16" s="205"/>
      <c r="I16" s="205"/>
      <c r="J16" s="205"/>
      <c r="T16" s="148">
        <f>RESULTADOS!B33</f>
        <v>14</v>
      </c>
      <c r="U16" s="148" t="str">
        <f>RESULTADOS!C33</f>
        <v>Videoteca</v>
      </c>
      <c r="V16" s="148" t="str">
        <f t="shared" si="0"/>
        <v>Página web</v>
      </c>
      <c r="W16" s="148" t="str">
        <v>Aleatoria</v>
      </c>
      <c r="X16" s="148" t="str">
        <f>RESULTADOS!D33</f>
        <v>https://www.comunidad.madrid/hospital/summa112/comunicacion/videoteca</v>
      </c>
      <c r="Y16" s="148" t="str">
        <v>Home &gt; Comunicación &gt; Videoteca</v>
      </c>
      <c r="Z16" s="237" t="str">
        <v>Texto/Vídeos</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Pasa</v>
      </c>
      <c r="AX16" s="146" t="str">
        <f ca="1">RESULTADOS!AB33</f>
        <v>Pasa</v>
      </c>
      <c r="AY16" s="146" t="str">
        <f ca="1">RESULTADOS!AC33</f>
        <v>N/A</v>
      </c>
      <c r="AZ16" s="146" t="str">
        <f ca="1">RESULTADOS!AD33</f>
        <v>N/A</v>
      </c>
      <c r="BA16" s="146" t="str">
        <f ca="1">RESULTADOS!AE33</f>
        <v>N/A</v>
      </c>
      <c r="BB16" s="146" t="str">
        <f ca="1">RESULTADOS!AF33</f>
        <v>Falla</v>
      </c>
      <c r="BC16" s="146" t="str">
        <f ca="1">RESULTADOS!AG33</f>
        <v>N/A</v>
      </c>
      <c r="BD16" s="146" t="str">
        <f ca="1">RESULTADOS!AH33</f>
        <v>N/A</v>
      </c>
      <c r="BE16" s="146" t="str">
        <f ca="1">RESULTADOS!AI33</f>
        <v>Falla</v>
      </c>
      <c r="BF16" s="146" t="str">
        <f ca="1">RESULTADOS!AJ33</f>
        <v>Pasa</v>
      </c>
      <c r="BG16" s="146" t="str">
        <f ca="1">RESULTADOS!AK33</f>
        <v>N/A</v>
      </c>
      <c r="BH16" s="146" t="str">
        <f ca="1">RESULTADOS!AL33</f>
        <v>Pasa</v>
      </c>
      <c r="BI16" s="146" t="str">
        <f ca="1">RESULTADOS!AM33</f>
        <v>Falla</v>
      </c>
      <c r="BJ16" s="146" t="str">
        <f ca="1">RESULTADOS!AN33</f>
        <v>Falla</v>
      </c>
      <c r="BK16" s="146" t="str">
        <f ca="1">RESULTADOS!AO33</f>
        <v>Pasa</v>
      </c>
      <c r="BL16" s="146" t="str">
        <f ca="1">RESULTADOS!AP33</f>
        <v>Falla</v>
      </c>
      <c r="BM16" s="146" t="str">
        <f ca="1">RESULTADOS!AQ33</f>
        <v>Pasa</v>
      </c>
      <c r="BN16" s="146" t="str">
        <f ca="1">RESULTADOS!AR33</f>
        <v>Falla</v>
      </c>
      <c r="BO16" s="146" t="str">
        <f ca="1">RESULTADOS!AS33</f>
        <v>N/A</v>
      </c>
      <c r="BP16" s="146" t="str">
        <f ca="1">RESULTADOS!AT33</f>
        <v>N/A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Falla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Falla</v>
      </c>
      <c r="CS16" s="146" t="str">
        <f ca="1">RESULTADOS!BW33</f>
        <v>N/A</v>
      </c>
      <c r="CT16" s="146" t="str">
        <f ca="1">RESULTADOS!BX33</f>
        <v>Pasa</v>
      </c>
      <c r="CU16" s="146" t="str">
        <f ca="1">RESULTADOS!BY33</f>
        <v>Pasa</v>
      </c>
      <c r="CV16" s="146" t="str">
        <f ca="1">RESULTADOS!BZ33</f>
        <v>N/A</v>
      </c>
      <c r="CW16" s="146" t="str">
        <f ca="1">RESULTADOS!CA33</f>
        <v>N/A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Pasa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143</v>
      </c>
      <c r="D17" s="147">
        <f>'01.Definición de ámbito'!C45</f>
        <v>0</v>
      </c>
      <c r="K17" s="40" t="s">
        <v>137</v>
      </c>
      <c r="T17" s="148">
        <f>RESULTADOS!B34</f>
        <v>15</v>
      </c>
      <c r="U17" s="148" t="str">
        <f>RESULTADOS!C34</f>
        <v>Galeria de imágenes</v>
      </c>
      <c r="V17" s="148" t="str">
        <f t="shared" si="0"/>
        <v>Página web</v>
      </c>
      <c r="W17" s="148" t="str">
        <v>Pagina tipo</v>
      </c>
      <c r="X17" s="148" t="str">
        <f>RESULTADOS!D34</f>
        <v>https://www.comunidad.madrid/hospital/summa112/comunicacion/galeria-imagenes</v>
      </c>
      <c r="Y17" s="148" t="str">
        <v>Home &gt; Comunicación &gt; Galería de imágenes</v>
      </c>
      <c r="Z17" s="237" t="str">
        <v>Imágenes</v>
      </c>
      <c r="AA17" s="146" t="str">
        <f ca="1">RESULTADOS!E34</f>
        <v>Pasa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Pasa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Falla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Falla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Pasa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25</v>
      </c>
      <c r="L18" s="148">
        <f ca="1">RESULTADOS!L8</f>
        <v>380</v>
      </c>
      <c r="M18" s="216">
        <f ca="1">RESULTADOS!M8</f>
        <v>0.20652173913043478</v>
      </c>
      <c r="T18" s="148">
        <f>RESULTADOS!B35</f>
        <v>16</v>
      </c>
      <c r="U18" s="148" t="str">
        <f>RESULTADOS!C35</f>
        <v>Nosotros</v>
      </c>
      <c r="V18" s="148" t="str">
        <f t="shared" si="0"/>
        <v>Página web</v>
      </c>
      <c r="W18" s="148" t="str">
        <v>Pagina tipo</v>
      </c>
      <c r="X18" s="148" t="str">
        <f>RESULTADOS!D35</f>
        <v>https://www.comunidad.madrid/hospital/summa112/nosotros</v>
      </c>
      <c r="Y18" s="148" t="str">
        <v>Home &gt; Nosotros</v>
      </c>
      <c r="Z18" s="237" t="str">
        <v>Mapa</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Falla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Falla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Pasa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273</v>
      </c>
      <c r="D19" s="147" t="str">
        <f>'01.Definición de ámbito'!D49</f>
        <v>No</v>
      </c>
      <c r="K19" s="40" t="s">
        <v>27</v>
      </c>
      <c r="L19" s="148">
        <f ca="1">RESULTADOS!L9</f>
        <v>230</v>
      </c>
      <c r="M19" s="216">
        <f ca="1">RESULTADOS!M9</f>
        <v>0.125</v>
      </c>
      <c r="T19" s="148">
        <f>RESULTADOS!B36</f>
        <v>17</v>
      </c>
      <c r="U19" s="148" t="str">
        <f>RESULTADOS!C36</f>
        <v>Buscador</v>
      </c>
      <c r="V19" s="148" t="str">
        <f t="shared" si="0"/>
        <v>Página web</v>
      </c>
      <c r="W19" s="148" t="str">
        <v>Búsqueda</v>
      </c>
      <c r="X19" s="148" t="str">
        <f>RESULTADOS!D36</f>
        <v>https://www.comunidad.madrid/hospital/summa112/buscar?search_api_fulltext=&amp;nombre=</v>
      </c>
      <c r="Y19" s="148" t="str">
        <v>Home &gt; Icono lupa &gt; Icono lupa</v>
      </c>
      <c r="Z19" s="237" t="str">
        <v>Formulario</v>
      </c>
      <c r="AA19" s="146" t="str">
        <f ca="1">RESULTADOS!E36</f>
        <v>N/A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Falla</v>
      </c>
      <c r="BL19" s="146" t="str">
        <f ca="1">RESULTADOS!AP36</f>
        <v>Pasa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Falla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Pasa</v>
      </c>
      <c r="CH19" s="146" t="str">
        <f ca="1">RESULTADOS!BL36</f>
        <v>Pasa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Falla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Pasa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274</v>
      </c>
      <c r="D20" s="147" t="str">
        <f>'01.Definición de ámbito'!D50</f>
        <v>No</v>
      </c>
      <c r="K20" s="40" t="s">
        <v>30</v>
      </c>
      <c r="L20" s="148">
        <f ca="1">RESULTADOS!L10</f>
        <v>1230</v>
      </c>
      <c r="M20" s="216">
        <f ca="1">RESULTADOS!M10</f>
        <v>0.66847826086956519</v>
      </c>
      <c r="T20" s="148">
        <f>RESULTADOS!B37</f>
        <v>18</v>
      </c>
      <c r="U20" s="148" t="str">
        <f>RESULTADOS!C37</f>
        <v>Mapa Web</v>
      </c>
      <c r="V20" s="148" t="str">
        <f t="shared" si="0"/>
        <v>Página web</v>
      </c>
      <c r="W20" s="148" t="str">
        <v>Mapa web</v>
      </c>
      <c r="X20" s="148" t="str">
        <f>RESULTADOS!D37</f>
        <v>https://www.comunidad.madrid/hospital/summa112/sitemap</v>
      </c>
      <c r="Y20" s="148" t="str">
        <v>Home &gt; Mapa Web</v>
      </c>
      <c r="Z20" s="237" t="str">
        <v>Texto</v>
      </c>
      <c r="AA20" s="146" t="str">
        <f ca="1">RESULTADOS!E37</f>
        <v>N/A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Pasa</v>
      </c>
      <c r="BM20" s="146" t="str">
        <f ca="1">RESULTADOS!AQ37</f>
        <v>Pasa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N/A</v>
      </c>
      <c r="CB20" s="146" t="str">
        <f ca="1">RESULTADOS!BF37</f>
        <v>N/A</v>
      </c>
      <c r="CC20" s="146" t="str">
        <f ca="1">RESULTADOS!BG37</f>
        <v>N/A</v>
      </c>
      <c r="CD20" s="146" t="str">
        <f ca="1">RESULTADOS!BH37</f>
        <v>N/A</v>
      </c>
      <c r="CE20" s="146" t="str">
        <f ca="1">RESULTADOS!BI37</f>
        <v>Pasa</v>
      </c>
      <c r="CF20" s="146" t="str">
        <f ca="1">RESULTADOS!BJ37</f>
        <v>Falla</v>
      </c>
      <c r="CG20" s="146" t="str">
        <f ca="1">RESULTADOS!BK37</f>
        <v>Pasa</v>
      </c>
      <c r="CH20" s="146" t="str">
        <f ca="1">RESULTADOS!BL37</f>
        <v>Pasa</v>
      </c>
      <c r="CI20" s="146" t="str">
        <f ca="1">RESULTADOS!BM37</f>
        <v>Pasa</v>
      </c>
      <c r="CJ20" s="146" t="str">
        <f ca="1">RESULTADOS!BN37</f>
        <v>Falla</v>
      </c>
      <c r="CK20" s="146" t="str">
        <f ca="1">RESULTADOS!BO37</f>
        <v>Pasa</v>
      </c>
      <c r="CL20" s="146" t="str">
        <f ca="1">RESULTADOS!BP37</f>
        <v>N/A</v>
      </c>
      <c r="CM20" s="146" t="str">
        <f ca="1">RESULTADOS!BQ37</f>
        <v>Pasa</v>
      </c>
      <c r="CN20" s="146" t="str">
        <f ca="1">RESULTADOS!BR37</f>
        <v>Falla</v>
      </c>
      <c r="CO20" s="146" t="str">
        <f ca="1">RESULTADOS!BS37</f>
        <v>N/A</v>
      </c>
      <c r="CP20" s="146" t="str">
        <f ca="1">RESULTADOS!BT37</f>
        <v>Pasa</v>
      </c>
      <c r="CQ20" s="146" t="str">
        <f ca="1">RESULTADOS!BU37</f>
        <v>N/A</v>
      </c>
      <c r="CR20" s="146" t="str">
        <f ca="1">RESULTADOS!BV37</f>
        <v>Pasa</v>
      </c>
      <c r="CS20" s="146" t="str">
        <f ca="1">RESULTADOS!BW37</f>
        <v>N/A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Pasa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47</v>
      </c>
      <c r="L21" s="148">
        <f ca="1">RESULTADOS!L11</f>
        <v>1840</v>
      </c>
      <c r="M21" s="216">
        <f ca="1">RESULTADOS!M11</f>
        <v>1</v>
      </c>
      <c r="T21" s="148">
        <f>RESULTADOS!B38</f>
        <v>19</v>
      </c>
      <c r="U21" s="148" t="str">
        <f>RESULTADOS!C38</f>
        <v>Declaración accesibilidad</v>
      </c>
      <c r="V21" s="148" t="str">
        <f t="shared" si="0"/>
        <v>Página web</v>
      </c>
      <c r="W21" s="148" t="str">
        <v>Declaración accesibilidad</v>
      </c>
      <c r="X21" s="148" t="str">
        <f>RESULTADOS!D38</f>
        <v>https://www.comunidad.madrid/hospital/summa112/declaracion-accesibilidad</v>
      </c>
      <c r="Y21" s="148" t="str">
        <v>Home &gt; Accesibilidad</v>
      </c>
      <c r="Z21" s="237" t="str">
        <v>Texto</v>
      </c>
      <c r="AA21" s="146" t="str">
        <f ca="1">RESULTADOS!E38</f>
        <v>N/A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Pasa</v>
      </c>
      <c r="BM21" s="146" t="str">
        <f ca="1">RESULTADOS!AQ38</f>
        <v>Pasa</v>
      </c>
      <c r="BN21" s="146" t="str">
        <f ca="1">RESULTADOS!AR38</f>
        <v>Falla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Pasa</v>
      </c>
      <c r="CH21" s="146" t="str">
        <f ca="1">RESULTADOS!BL38</f>
        <v>Pasa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Falla</v>
      </c>
      <c r="CO21" s="146" t="str">
        <f ca="1">RESULTADOS!BS38</f>
        <v>N/A</v>
      </c>
      <c r="CP21" s="146" t="str">
        <f ca="1">RESULTADOS!BT38</f>
        <v>Pasa</v>
      </c>
      <c r="CQ21" s="146" t="str">
        <f ca="1">RESULTADOS!BU38</f>
        <v>N/A</v>
      </c>
      <c r="CR21" s="146" t="str">
        <f ca="1">RESULTADOS!BV38</f>
        <v>Pasa</v>
      </c>
      <c r="CS21" s="146" t="str">
        <f ca="1">RESULTADOS!BW38</f>
        <v>N/A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Pasa</v>
      </c>
      <c r="DE21" s="146" t="str">
        <f ca="1">RESULTADOS!CI38</f>
        <v>N/A</v>
      </c>
      <c r="DF21" s="146" t="str">
        <f ca="1">RESULTADOS!CJ38</f>
        <v>N/A</v>
      </c>
      <c r="DG21" s="146" t="str">
        <f ca="1">RESULTADOS!CK38</f>
        <v>N/A</v>
      </c>
      <c r="DH21" s="146" t="str">
        <f ca="1">RESULTADOS!CL38</f>
        <v>N/A</v>
      </c>
      <c r="DI21" s="146" t="str">
        <f ca="1">RESULTADOS!CM38</f>
        <v>N/A</v>
      </c>
      <c r="DJ21" s="146" t="str">
        <f ca="1">RESULTADOS!CN38</f>
        <v>Pasa</v>
      </c>
      <c r="DK21" s="146" t="str">
        <f ca="1">RESULTADOS!CO38</f>
        <v>Falla</v>
      </c>
      <c r="DL21" s="146" t="str">
        <f ca="1">RESULTADOS!CP38</f>
        <v>Pasa</v>
      </c>
      <c r="DM21" s="146" t="str">
        <f ca="1">RESULTADOS!CQ38</f>
        <v>Pasa</v>
      </c>
      <c r="DN21" s="146" t="str">
        <f ca="1">RESULTADOS!CR38</f>
        <v>Falla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f>RESULTADOS!B39</f>
        <v>20</v>
      </c>
      <c r="U22" s="148" t="str">
        <f>RESULTADOS!C39</f>
        <v>Aviso legal - Privacidad</v>
      </c>
      <c r="V22" s="148" t="str">
        <f t="shared" si="0"/>
        <v>Página web</v>
      </c>
      <c r="W22" s="148" t="str">
        <v>Legal</v>
      </c>
      <c r="X22" s="148" t="str">
        <f>RESULTADOS!D39</f>
        <v>https://www.comunidad.madrid/hospital/summa112/ciudadanos/aviso-legal-privacidad</v>
      </c>
      <c r="Y22" s="148" t="str">
        <v>Home &gt; Aviso legal - Privacidad</v>
      </c>
      <c r="Z22" s="237" t="str">
        <v>Texto</v>
      </c>
      <c r="AA22" s="146" t="str">
        <f ca="1">RESULTADOS!E39</f>
        <v>Pasa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Pasa</v>
      </c>
      <c r="BM22" s="146" t="str">
        <f ca="1">RESULTADOS!AQ39</f>
        <v>Pasa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Pasa</v>
      </c>
      <c r="CH22" s="146" t="str">
        <f ca="1">RESULTADOS!BL39</f>
        <v>Pasa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N/A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Pasa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144</v>
      </c>
      <c r="L28" s="149" t="str">
        <f ca="1">RESULTADOS!D14</f>
        <v>No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145</v>
      </c>
      <c r="D29" s="147" t="str">
        <f>'01.Definición de ámbito'!C58</f>
        <v>Autoevaluación con recursos externos</v>
      </c>
      <c r="K29" s="40" t="s">
        <v>349</v>
      </c>
      <c r="L29" s="150">
        <f ca="1">RESULTADOS!F14</f>
        <v>5</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B5" zoomScale="80" zoomScaleNormal="80"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5"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5" customHeight="1">
      <c r="B7" s="13" t="s">
        <v>126</v>
      </c>
      <c r="C7" s="80" t="s">
        <v>550</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5" customHeight="1">
      <c r="B9" s="13" t="s">
        <v>131</v>
      </c>
      <c r="C9" s="80" t="s">
        <v>551</v>
      </c>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5" customHeight="1">
      <c r="B11" s="13" t="s">
        <v>134</v>
      </c>
      <c r="C11" s="80" t="s">
        <v>552</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5" customHeight="1">
      <c r="B13" s="13" t="s">
        <v>135</v>
      </c>
      <c r="C13" s="80" t="s">
        <v>553</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5" customHeight="1">
      <c r="B17" s="16" t="s">
        <v>280</v>
      </c>
      <c r="C17" s="80" t="s">
        <v>479</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5" customHeight="1">
      <c r="B19" s="13" t="s">
        <v>136</v>
      </c>
      <c r="C19" s="80" t="s">
        <v>554</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5" customHeight="1">
      <c r="B21" s="16" t="s">
        <v>281</v>
      </c>
      <c r="C21" s="80" t="s">
        <v>555</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5"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5" customHeight="1">
      <c r="B27" s="16" t="s">
        <v>283</v>
      </c>
      <c r="C27" s="80" t="s">
        <v>501</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5" customHeight="1">
      <c r="B29" s="16" t="s">
        <v>284</v>
      </c>
      <c r="C29" s="80" t="s">
        <v>481</v>
      </c>
      <c r="D29" s="128"/>
      <c r="E29" s="128"/>
      <c r="F29" s="128"/>
      <c r="G29" s="128"/>
      <c r="H29" s="128"/>
      <c r="I29" s="128"/>
      <c r="J29" s="128"/>
      <c r="K29" s="128"/>
      <c r="L29" s="128"/>
      <c r="M29" s="128"/>
      <c r="N29" s="19"/>
      <c r="O29" s="19"/>
      <c r="P29" s="19"/>
      <c r="Q29" s="19"/>
      <c r="R29" s="19"/>
      <c r="S29" s="19"/>
      <c r="V29" s="19"/>
      <c r="W29" s="19"/>
      <c r="X29" s="19"/>
      <c r="Y29" s="19"/>
      <c r="Z29" s="19"/>
    </row>
    <row r="30" spans="1:26" ht="13.2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5" customHeight="1">
      <c r="B31" s="13" t="s">
        <v>138</v>
      </c>
      <c r="C31" s="80" t="s">
        <v>502</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503</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45824</v>
      </c>
      <c r="D35" s="128"/>
      <c r="E35" s="128"/>
      <c r="F35" s="128"/>
      <c r="G35" s="128"/>
      <c r="H35" s="128"/>
      <c r="I35" s="128"/>
      <c r="J35" s="128"/>
      <c r="K35" s="128"/>
      <c r="L35" s="128"/>
      <c r="M35" s="128"/>
    </row>
    <row r="36" spans="2:26" ht="11.4" customHeight="1">
      <c r="B36" s="16"/>
      <c r="C36" s="16"/>
    </row>
    <row r="37" spans="2:26" ht="14.15"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5"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5" customHeight="1">
      <c r="B45" s="13" t="s">
        <v>143</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273</v>
      </c>
      <c r="D49" s="20" t="s">
        <v>6</v>
      </c>
      <c r="G49" s="81"/>
    </row>
    <row r="50" spans="2:26" ht="14.9" customHeight="1">
      <c r="C50" s="82" t="s">
        <v>274</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59</v>
      </c>
      <c r="G53" s="81"/>
    </row>
    <row r="54" spans="2:26" ht="14.9" customHeight="1">
      <c r="C54" s="82" t="s">
        <v>275</v>
      </c>
      <c r="D54" s="20" t="s">
        <v>6</v>
      </c>
      <c r="G54" s="81"/>
    </row>
    <row r="55" spans="2:26" ht="14.9" customHeight="1">
      <c r="C55" s="82" t="s">
        <v>276</v>
      </c>
      <c r="D55" s="20" t="s">
        <v>6</v>
      </c>
      <c r="G55" s="81"/>
    </row>
    <row r="56" spans="2:26" ht="14.9" customHeight="1">
      <c r="C56" s="82" t="s">
        <v>10</v>
      </c>
      <c r="D56" s="20" t="s">
        <v>6</v>
      </c>
      <c r="G56" s="81"/>
    </row>
    <row r="57" spans="2:26" ht="13.2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5"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5"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0" zoomScaleNormal="80" workbookViewId="0">
      <selection activeCell="I12" sqref="I12"/>
    </sheetView>
  </sheetViews>
  <sheetFormatPr baseColWidth="10" defaultColWidth="11.54296875" defaultRowHeight="12.5"/>
  <cols>
    <col min="1" max="1" width="11.54296875" style="192"/>
    <col min="2" max="2" width="14" style="192" customWidth="1"/>
    <col min="3" max="3" width="8.6328125" style="192" customWidth="1"/>
    <col min="4" max="4" width="9.453125" style="192" customWidth="1"/>
    <col min="5" max="5" width="14.453125" style="192" customWidth="1"/>
    <col min="6" max="6" width="8.54296875" style="192" customWidth="1"/>
    <col min="7" max="7" width="11.54296875" style="192"/>
    <col min="8" max="8" width="12" style="192" customWidth="1"/>
    <col min="9" max="9" width="8.6328125" style="192" customWidth="1"/>
    <col min="10" max="10" width="11.54296875" style="192"/>
    <col min="11" max="11" width="19.54296875" style="192" customWidth="1"/>
    <col min="12" max="12" width="40.63281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5"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5" customHeight="1"/>
    <row r="9" spans="1:60" ht="17.149999999999999" customHeight="1">
      <c r="B9" s="200" t="s">
        <v>292</v>
      </c>
      <c r="C9" s="201" t="s">
        <v>6</v>
      </c>
      <c r="E9" s="200" t="s">
        <v>293</v>
      </c>
      <c r="F9" s="201" t="s">
        <v>6</v>
      </c>
      <c r="H9" s="200" t="s">
        <v>294</v>
      </c>
      <c r="I9" s="201" t="s">
        <v>6</v>
      </c>
    </row>
    <row r="10" spans="1:60" ht="17.149999999999999" customHeight="1">
      <c r="B10" s="200" t="s">
        <v>295</v>
      </c>
      <c r="C10" s="201" t="s">
        <v>6</v>
      </c>
      <c r="E10" s="200" t="s">
        <v>296</v>
      </c>
      <c r="F10" s="201" t="s">
        <v>6</v>
      </c>
      <c r="H10" s="200" t="s">
        <v>297</v>
      </c>
      <c r="I10" s="201" t="s">
        <v>6</v>
      </c>
    </row>
    <row r="11" spans="1:60" ht="17.149999999999999" customHeight="1">
      <c r="B11" s="200" t="s">
        <v>298</v>
      </c>
      <c r="C11" s="201" t="s">
        <v>6</v>
      </c>
      <c r="E11" s="200" t="s">
        <v>299</v>
      </c>
      <c r="F11" s="201" t="s">
        <v>6</v>
      </c>
      <c r="H11" s="200" t="s">
        <v>300</v>
      </c>
      <c r="I11" s="201" t="s">
        <v>6</v>
      </c>
    </row>
    <row r="12" spans="1:60" ht="17.149999999999999" customHeight="1">
      <c r="B12" s="200" t="s">
        <v>301</v>
      </c>
      <c r="C12" s="201" t="s">
        <v>6</v>
      </c>
      <c r="E12" s="200" t="s">
        <v>302</v>
      </c>
      <c r="F12" s="201" t="s">
        <v>6</v>
      </c>
      <c r="H12" s="200" t="s">
        <v>303</v>
      </c>
      <c r="I12" s="201" t="s">
        <v>59</v>
      </c>
      <c r="K12" s="202" t="s">
        <v>304</v>
      </c>
      <c r="L12" s="202" t="s">
        <v>305</v>
      </c>
    </row>
    <row r="13" spans="1:60" ht="17.149999999999999" customHeight="1">
      <c r="B13" s="200" t="s">
        <v>306</v>
      </c>
      <c r="C13" s="201" t="s">
        <v>6</v>
      </c>
      <c r="E13" s="200" t="s">
        <v>307</v>
      </c>
      <c r="F13" s="201" t="s">
        <v>6</v>
      </c>
      <c r="K13" s="203" t="s">
        <v>504</v>
      </c>
      <c r="L13" s="203" t="s">
        <v>505</v>
      </c>
    </row>
    <row r="14" spans="1:60" ht="17.149999999999999" customHeight="1">
      <c r="K14" s="203"/>
      <c r="L14" s="203"/>
    </row>
    <row r="15" spans="1:60" ht="17.149999999999999" customHeight="1">
      <c r="K15" s="203"/>
      <c r="L15" s="203"/>
    </row>
    <row r="16" spans="1:60" ht="17.149999999999999"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9" zoomScale="80" zoomScaleNormal="80" workbookViewId="0">
      <selection activeCell="F24" sqref="F24"/>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5"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507</v>
      </c>
      <c r="D8" s="72" t="s">
        <v>506</v>
      </c>
      <c r="E8" s="72" t="s">
        <v>61</v>
      </c>
      <c r="F8" s="158" t="s">
        <v>481</v>
      </c>
      <c r="G8" s="72" t="s">
        <v>523</v>
      </c>
      <c r="H8" s="187" t="s">
        <v>543</v>
      </c>
      <c r="I8" s="19"/>
      <c r="J8" s="19"/>
      <c r="K8" s="19"/>
      <c r="L8" s="19"/>
      <c r="M8" s="19"/>
      <c r="N8" s="19"/>
      <c r="O8" s="19"/>
      <c r="P8" s="19"/>
      <c r="Q8" s="19"/>
      <c r="R8" s="19"/>
      <c r="S8" s="19"/>
      <c r="T8" s="19"/>
      <c r="U8" s="19"/>
      <c r="V8" s="19"/>
      <c r="W8" s="19"/>
      <c r="X8" s="19"/>
      <c r="Y8" s="19"/>
    </row>
    <row r="9" spans="1:64" ht="18.149999999999999" customHeight="1">
      <c r="B9" s="70">
        <v>2</v>
      </c>
      <c r="C9" s="71" t="s">
        <v>508</v>
      </c>
      <c r="D9" s="72" t="s">
        <v>506</v>
      </c>
      <c r="E9" s="72" t="s">
        <v>78</v>
      </c>
      <c r="F9" s="158" t="s">
        <v>482</v>
      </c>
      <c r="G9" s="72" t="s">
        <v>524</v>
      </c>
      <c r="H9" s="132" t="s">
        <v>543</v>
      </c>
      <c r="I9" s="19"/>
      <c r="J9" s="19"/>
      <c r="K9" s="19"/>
      <c r="L9" s="19"/>
      <c r="M9" s="19"/>
      <c r="N9" s="19"/>
      <c r="O9" s="19"/>
      <c r="P9" s="19"/>
      <c r="Q9" s="19"/>
      <c r="R9" s="19"/>
      <c r="S9" s="19"/>
      <c r="T9" s="19"/>
      <c r="U9" s="19"/>
      <c r="V9" s="19"/>
      <c r="W9" s="19"/>
      <c r="X9" s="19"/>
      <c r="Y9" s="19"/>
    </row>
    <row r="10" spans="1:64" ht="18.149999999999999" customHeight="1">
      <c r="B10" s="70">
        <v>3</v>
      </c>
      <c r="C10" s="71" t="s">
        <v>509</v>
      </c>
      <c r="D10" s="72" t="s">
        <v>506</v>
      </c>
      <c r="E10" s="72" t="s">
        <v>78</v>
      </c>
      <c r="F10" s="158" t="s">
        <v>483</v>
      </c>
      <c r="G10" s="72" t="s">
        <v>525</v>
      </c>
      <c r="H10" s="132" t="s">
        <v>543</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510</v>
      </c>
      <c r="D11" s="72" t="s">
        <v>506</v>
      </c>
      <c r="E11" s="72" t="s">
        <v>78</v>
      </c>
      <c r="F11" s="158" t="s">
        <v>484</v>
      </c>
      <c r="G11" s="72" t="s">
        <v>526</v>
      </c>
      <c r="H11" s="132" t="s">
        <v>543</v>
      </c>
      <c r="I11" s="19"/>
      <c r="J11" s="19"/>
      <c r="K11" s="19"/>
      <c r="L11" s="19"/>
      <c r="M11" s="19"/>
      <c r="N11" s="19"/>
      <c r="O11" s="19"/>
      <c r="P11" s="19"/>
      <c r="Q11" s="19"/>
      <c r="R11" s="19"/>
      <c r="S11" s="19"/>
      <c r="T11" s="19"/>
      <c r="U11" s="19"/>
      <c r="V11" s="19"/>
      <c r="W11" s="19"/>
      <c r="X11" s="19"/>
      <c r="Y11" s="19"/>
    </row>
    <row r="12" spans="1:64" ht="18.149999999999999" customHeight="1">
      <c r="B12" s="70">
        <v>5</v>
      </c>
      <c r="C12" s="71" t="s">
        <v>511</v>
      </c>
      <c r="D12" s="72" t="s">
        <v>506</v>
      </c>
      <c r="E12" s="72" t="s">
        <v>65</v>
      </c>
      <c r="F12" s="158" t="s">
        <v>485</v>
      </c>
      <c r="G12" s="72" t="s">
        <v>527</v>
      </c>
      <c r="H12" s="132" t="s">
        <v>543</v>
      </c>
      <c r="I12" s="19"/>
      <c r="J12" s="19"/>
      <c r="K12" s="19"/>
      <c r="L12" s="19"/>
      <c r="M12" s="19"/>
      <c r="N12" s="19"/>
      <c r="O12" s="19"/>
      <c r="P12" s="19"/>
      <c r="Q12" s="19"/>
      <c r="R12" s="19"/>
      <c r="S12" s="19"/>
      <c r="T12" s="19"/>
      <c r="U12" s="19"/>
      <c r="V12" s="19"/>
      <c r="W12" s="19"/>
      <c r="X12" s="19"/>
      <c r="Y12" s="19"/>
    </row>
    <row r="13" spans="1:64" ht="18.149999999999999" customHeight="1">
      <c r="B13" s="70">
        <v>6</v>
      </c>
      <c r="C13" s="71" t="s">
        <v>71</v>
      </c>
      <c r="D13" s="72" t="s">
        <v>506</v>
      </c>
      <c r="E13" s="72" t="s">
        <v>71</v>
      </c>
      <c r="F13" s="158" t="s">
        <v>486</v>
      </c>
      <c r="G13" s="72" t="s">
        <v>528</v>
      </c>
      <c r="H13" s="132" t="s">
        <v>543</v>
      </c>
      <c r="I13" s="19"/>
      <c r="J13" s="19"/>
      <c r="K13" s="19"/>
      <c r="L13" s="19"/>
      <c r="M13" s="19"/>
      <c r="N13" s="19"/>
      <c r="O13" s="19"/>
      <c r="P13" s="19"/>
      <c r="Q13" s="19"/>
      <c r="R13" s="19"/>
      <c r="S13" s="19"/>
      <c r="T13" s="19"/>
      <c r="V13" s="19"/>
      <c r="W13" s="19"/>
      <c r="X13" s="19"/>
      <c r="Y13" s="19"/>
    </row>
    <row r="14" spans="1:64" ht="18.149999999999999" customHeight="1">
      <c r="B14" s="70">
        <v>7</v>
      </c>
      <c r="C14" s="71" t="s">
        <v>512</v>
      </c>
      <c r="D14" s="72" t="s">
        <v>506</v>
      </c>
      <c r="E14" s="72" t="s">
        <v>78</v>
      </c>
      <c r="F14" s="158" t="s">
        <v>487</v>
      </c>
      <c r="G14" s="72" t="s">
        <v>529</v>
      </c>
      <c r="H14" s="132" t="s">
        <v>543</v>
      </c>
      <c r="I14" s="19"/>
      <c r="J14" s="19"/>
      <c r="K14" s="19"/>
      <c r="L14" s="19"/>
      <c r="M14" s="19"/>
      <c r="N14" s="19"/>
      <c r="O14" s="19"/>
      <c r="P14" s="19"/>
      <c r="Q14" s="19"/>
      <c r="R14" s="19"/>
      <c r="S14" s="19"/>
      <c r="T14" s="19"/>
      <c r="U14" s="19"/>
      <c r="V14" s="19"/>
      <c r="W14" s="19"/>
      <c r="X14" s="19"/>
      <c r="Y14" s="19"/>
    </row>
    <row r="15" spans="1:64" ht="18.149999999999999" customHeight="1">
      <c r="B15" s="70">
        <v>8</v>
      </c>
      <c r="C15" s="71" t="s">
        <v>513</v>
      </c>
      <c r="D15" s="72" t="s">
        <v>506</v>
      </c>
      <c r="E15" s="72" t="s">
        <v>78</v>
      </c>
      <c r="F15" s="158" t="s">
        <v>488</v>
      </c>
      <c r="G15" s="72" t="s">
        <v>530</v>
      </c>
      <c r="H15" s="132" t="s">
        <v>543</v>
      </c>
      <c r="I15" s="19"/>
      <c r="J15" s="19"/>
      <c r="K15" s="19"/>
      <c r="L15" s="19"/>
      <c r="M15" s="19"/>
      <c r="N15" s="19"/>
      <c r="O15" s="19"/>
      <c r="P15" s="19"/>
      <c r="Q15" s="19"/>
      <c r="R15" s="19"/>
      <c r="S15" s="19"/>
      <c r="T15" s="19"/>
      <c r="U15" s="19"/>
      <c r="V15" s="19"/>
      <c r="W15" s="19"/>
      <c r="X15" s="19"/>
      <c r="Y15" s="19"/>
    </row>
    <row r="16" spans="1:64" ht="18.149999999999999" customHeight="1">
      <c r="B16" s="70">
        <v>9</v>
      </c>
      <c r="C16" s="71" t="s">
        <v>514</v>
      </c>
      <c r="D16" s="72" t="s">
        <v>506</v>
      </c>
      <c r="E16" s="72" t="s">
        <v>78</v>
      </c>
      <c r="F16" s="158" t="s">
        <v>489</v>
      </c>
      <c r="G16" s="72" t="s">
        <v>531</v>
      </c>
      <c r="H16" s="132" t="s">
        <v>543</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515</v>
      </c>
      <c r="D17" s="72" t="s">
        <v>506</v>
      </c>
      <c r="E17" s="72" t="s">
        <v>78</v>
      </c>
      <c r="F17" s="158" t="s">
        <v>490</v>
      </c>
      <c r="G17" s="72" t="s">
        <v>532</v>
      </c>
      <c r="H17" s="132" t="s">
        <v>543</v>
      </c>
      <c r="I17" s="19"/>
      <c r="J17" s="19"/>
      <c r="K17" s="19"/>
      <c r="L17" s="19"/>
      <c r="M17" s="19"/>
      <c r="N17" s="19"/>
      <c r="O17" s="19"/>
      <c r="P17" s="19"/>
      <c r="Q17" s="19"/>
      <c r="R17" s="19"/>
      <c r="S17" s="19"/>
      <c r="T17" s="19"/>
      <c r="U17" s="19"/>
      <c r="V17" s="19"/>
      <c r="W17" s="19"/>
      <c r="X17" s="19"/>
      <c r="Y17" s="19"/>
    </row>
    <row r="18" spans="2:25" ht="18.149999999999999" customHeight="1">
      <c r="B18" s="70">
        <v>11</v>
      </c>
      <c r="C18" s="71" t="s">
        <v>516</v>
      </c>
      <c r="D18" s="72" t="s">
        <v>506</v>
      </c>
      <c r="E18" s="72" t="s">
        <v>78</v>
      </c>
      <c r="F18" s="158" t="s">
        <v>491</v>
      </c>
      <c r="G18" s="72" t="s">
        <v>533</v>
      </c>
      <c r="H18" s="132" t="s">
        <v>543</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517</v>
      </c>
      <c r="D19" s="72" t="s">
        <v>506</v>
      </c>
      <c r="E19" s="72" t="s">
        <v>78</v>
      </c>
      <c r="F19" s="158" t="s">
        <v>492</v>
      </c>
      <c r="G19" s="72" t="s">
        <v>534</v>
      </c>
      <c r="H19" s="132" t="s">
        <v>544</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518</v>
      </c>
      <c r="D20" s="72" t="s">
        <v>506</v>
      </c>
      <c r="E20" s="72" t="s">
        <v>78</v>
      </c>
      <c r="F20" s="158" t="s">
        <v>493</v>
      </c>
      <c r="G20" s="72" t="s">
        <v>535</v>
      </c>
      <c r="H20" s="132" t="s">
        <v>543</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519</v>
      </c>
      <c r="D21" s="72" t="s">
        <v>506</v>
      </c>
      <c r="E21" s="72" t="s">
        <v>65</v>
      </c>
      <c r="F21" s="158" t="s">
        <v>494</v>
      </c>
      <c r="G21" s="72" t="s">
        <v>536</v>
      </c>
      <c r="H21" s="132" t="s">
        <v>544</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520</v>
      </c>
      <c r="D22" s="72" t="s">
        <v>506</v>
      </c>
      <c r="E22" s="72" t="s">
        <v>78</v>
      </c>
      <c r="F22" s="158" t="s">
        <v>495</v>
      </c>
      <c r="G22" s="72" t="s">
        <v>537</v>
      </c>
      <c r="H22" s="132" t="s">
        <v>545</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521</v>
      </c>
      <c r="D23" s="72" t="s">
        <v>506</v>
      </c>
      <c r="E23" s="72" t="s">
        <v>78</v>
      </c>
      <c r="F23" s="158" t="s">
        <v>496</v>
      </c>
      <c r="G23" s="72" t="s">
        <v>538</v>
      </c>
      <c r="H23" s="132" t="s">
        <v>546</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549</v>
      </c>
      <c r="D24" s="72" t="s">
        <v>506</v>
      </c>
      <c r="E24" s="72" t="s">
        <v>75</v>
      </c>
      <c r="F24" s="158" t="s">
        <v>497</v>
      </c>
      <c r="G24" s="72" t="s">
        <v>539</v>
      </c>
      <c r="H24" s="132" t="s">
        <v>547</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522</v>
      </c>
      <c r="D25" s="72" t="s">
        <v>506</v>
      </c>
      <c r="E25" s="72" t="s">
        <v>69</v>
      </c>
      <c r="F25" s="158" t="s">
        <v>498</v>
      </c>
      <c r="G25" s="72" t="s">
        <v>540</v>
      </c>
      <c r="H25" s="132" t="s">
        <v>543</v>
      </c>
      <c r="I25" s="19"/>
      <c r="J25" s="19"/>
      <c r="K25" s="19"/>
      <c r="L25" s="19"/>
      <c r="M25" s="19"/>
      <c r="N25" s="19"/>
      <c r="O25" s="19"/>
      <c r="P25" s="19"/>
      <c r="Q25" s="19"/>
      <c r="R25" s="19"/>
      <c r="S25" s="19"/>
      <c r="T25" s="19"/>
      <c r="U25" s="19"/>
      <c r="V25" s="19"/>
      <c r="W25" s="19"/>
      <c r="X25" s="19"/>
      <c r="Y25" s="19"/>
    </row>
    <row r="26" spans="2:25" ht="18.149999999999999" customHeight="1">
      <c r="B26" s="70">
        <v>19</v>
      </c>
      <c r="C26" s="71" t="s">
        <v>76</v>
      </c>
      <c r="D26" s="72" t="s">
        <v>506</v>
      </c>
      <c r="E26" s="72" t="s">
        <v>76</v>
      </c>
      <c r="F26" s="158" t="s">
        <v>499</v>
      </c>
      <c r="G26" s="72" t="s">
        <v>541</v>
      </c>
      <c r="H26" s="132" t="s">
        <v>543</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548</v>
      </c>
      <c r="D27" s="72" t="s">
        <v>506</v>
      </c>
      <c r="E27" s="72" t="s">
        <v>73</v>
      </c>
      <c r="F27" s="158" t="s">
        <v>500</v>
      </c>
      <c r="G27" s="72" t="s">
        <v>542</v>
      </c>
      <c r="H27" s="132" t="s">
        <v>543</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8" sqref="D38"/>
    </sheetView>
  </sheetViews>
  <sheetFormatPr baseColWidth="10" defaultColWidth="11.54296875" defaultRowHeight="12.5"/>
  <cols>
    <col min="1" max="1" width="6.36328125" style="113" customWidth="1"/>
    <col min="2" max="2" width="16.08984375" style="14" customWidth="1"/>
    <col min="3" max="3" width="64.08984375" style="14" customWidth="1"/>
    <col min="4" max="4" width="18.36328125" style="113" customWidth="1"/>
    <col min="5" max="5" width="6.3632812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10</v>
      </c>
      <c r="H12" s="53">
        <f ca="1">IF(($G$15+$K$15)=0,0,G12/($G$15+$K$15))</f>
        <v>0.16666666666666666</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50</v>
      </c>
      <c r="H14" s="53">
        <f ca="1">IF(($G$15+$K$15)=0,0,G14/($G$15+$K$15))</f>
        <v>0.83333333333333337</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10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Calidad y Humanización</v>
      </c>
      <c r="C21" s="220" t="str" cm="1">
        <f t="array" ref="C21">IFERROR(INDEX('03.Muestra'!$F$8:$F$42,SMALL(IF("Página Web"='03.Muestra'!$D$8:$D$42,ROW('03.Muestra'!$F$8:$F$42)-MIN(ROW('03.Muestra'!$D$8:$D$42))+1,""),ROW()-18)),"")</f>
        <v>https://www.comunidad.madrid/hospital/summa112/ciudadanos/calidad-humanizacion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Atención al usuario</v>
      </c>
      <c r="C22" s="220" t="str" cm="1">
        <f t="array" ref="C22">IFERROR(INDEX('03.Muestra'!$F$8:$F$42,SMALL(IF("Página Web"='03.Muestra'!$D$8:$D$42,ROW('03.Muestra'!$F$8:$F$42)-MIN(ROW('03.Muestra'!$D$8:$D$42))+1,""),ROW()-18)),"")</f>
        <v>https://www.comunidad.madrid/hospital/summa112/ciudadanos/atencion-usuario</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Dispositivos especiales</v>
      </c>
      <c r="C23" s="220" t="str" cm="1">
        <f t="array" ref="C23">IFERROR(INDEX('03.Muestra'!$F$8:$F$42,SMALL(IF("Página Web"='03.Muestra'!$D$8:$D$42,ROW('03.Muestra'!$F$8:$F$42)-MIN(ROW('03.Muestra'!$D$8:$D$42))+1,""),ROW()-18)),"")</f>
        <v>https://www.comunidad.madrid/hospital/summa112/ciudadanos/dispositivos-especiales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Contacto</v>
      </c>
      <c r="C24" s="220" t="str" cm="1">
        <f t="array" ref="C24">IFERROR(INDEX('03.Muestra'!$F$8:$F$42,SMALL(IF("Página Web"='03.Muestra'!$D$8:$D$42,ROW('03.Muestra'!$F$8:$F$42)-MIN(ROW('03.Muestra'!$D$8:$D$42))+1,""),ROW()-18)),"")</f>
        <v>https://www.comunidad.madrid/hospital/summa112/comunicacion/contacto</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Profesionales</v>
      </c>
      <c r="C25" s="220"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Recursos Humanos</v>
      </c>
      <c r="C26" s="220"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Formación y Docencia</v>
      </c>
      <c r="C27" s="220"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Seguridad del Paciente</v>
      </c>
      <c r="C28" s="220"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Transporte Sanitario Intercomunitario</v>
      </c>
      <c r="C29" s="220"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Comunicación</v>
      </c>
      <c r="C30" s="220"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Noticias</v>
      </c>
      <c r="C31" s="220"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Videoteca</v>
      </c>
      <c r="C32" s="220"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Galeria de imágenes</v>
      </c>
      <c r="C33" s="220"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Nosotros</v>
      </c>
      <c r="C34" s="220"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Buscador</v>
      </c>
      <c r="C35" s="220"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Mapa Web</v>
      </c>
      <c r="C36" s="220"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Declaración accesibilidad</v>
      </c>
      <c r="C37" s="220"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Aviso legal - Privacidad</v>
      </c>
      <c r="C38" s="220"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Calidad y Humanización</v>
      </c>
      <c r="C59" s="221"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Atención al usuario</v>
      </c>
      <c r="C60" s="221"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Dispositivos especiales</v>
      </c>
      <c r="C61" s="221"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Contacto</v>
      </c>
      <c r="C62" s="221"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Profesionales</v>
      </c>
      <c r="C63" s="221"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Recursos Humanos</v>
      </c>
      <c r="C64" s="221"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Formación y Docencia</v>
      </c>
      <c r="C65" s="221"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Seguridad del Paciente</v>
      </c>
      <c r="C66" s="221"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Transporte Sanitario Intercomunitario</v>
      </c>
      <c r="C67" s="221"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Comunicación</v>
      </c>
      <c r="C68" s="221"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Noticias</v>
      </c>
      <c r="C69" s="221"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Videoteca</v>
      </c>
      <c r="C70" s="221"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Galeria de imágenes</v>
      </c>
      <c r="C71" s="221"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Nosotros</v>
      </c>
      <c r="C72" s="221"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Buscador</v>
      </c>
      <c r="C73" s="221"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Mapa Web</v>
      </c>
      <c r="C74" s="221"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Declaración accesibilidad</v>
      </c>
      <c r="C75" s="221"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Aviso legal - Privacidad</v>
      </c>
      <c r="C76" s="221"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Calidad y Humanización</v>
      </c>
      <c r="C97" s="221"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Atención al usuario</v>
      </c>
      <c r="C98" s="221"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Dispositivos especiales</v>
      </c>
      <c r="C99" s="221"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Contacto</v>
      </c>
      <c r="C100" s="221"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Profesionales</v>
      </c>
      <c r="C101" s="221"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Recursos Humanos</v>
      </c>
      <c r="C102" s="221"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Formación y Docencia</v>
      </c>
      <c r="C103" s="221"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Seguridad del Paciente</v>
      </c>
      <c r="C104" s="221"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Transporte Sanitario Intercomunitario</v>
      </c>
      <c r="C105" s="221"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Comunicación</v>
      </c>
      <c r="C106" s="221"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Noticias</v>
      </c>
      <c r="C107" s="221"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Videoteca</v>
      </c>
      <c r="C108" s="221"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Galeria de imágenes</v>
      </c>
      <c r="C109" s="221"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Nosotros</v>
      </c>
      <c r="C110" s="221"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Buscador</v>
      </c>
      <c r="C111" s="221"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Mapa Web</v>
      </c>
      <c r="C112" s="221"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Declaración accesibilidad</v>
      </c>
      <c r="C113" s="221"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Aviso legal - Privacidad</v>
      </c>
      <c r="C114" s="221"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3" zoomScale="80" zoomScaleNormal="80" workbookViewId="0">
      <selection activeCell="D703" sqref="D703:D72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https://www.comunidad.madrid/hospital/summa112/</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https://www.comunidad.madrid/hospital/summa112/ciudadanos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Calidad y Humanización</v>
      </c>
      <c r="C363" s="114" t="str" cm="1">
        <f t="array" ref="C363">IFERROR(INDEX('03.Muestra'!$F$8:$F$42,SMALL(IF("Página Web"='03.Muestra'!$D$8:$D$42,ROW('03.Muestra'!$F$8:$F$42)-MIN(ROW('03.Muestra'!$D$8:$D$42))+1,""),ROW()-360)),"")</f>
        <v>https://www.comunidad.madrid/hospital/summa112/ciudadanos/calidad-humanizacion</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Atención al usuario</v>
      </c>
      <c r="C364" s="114" t="str" cm="1">
        <f t="array" ref="C364">IFERROR(INDEX('03.Muestra'!$F$8:$F$42,SMALL(IF("Página Web"='03.Muestra'!$D$8:$D$42,ROW('03.Muestra'!$F$8:$F$42)-MIN(ROW('03.Muestra'!$D$8:$D$42))+1,""),ROW()-360)),"")</f>
        <v>https://www.comunidad.madrid/hospital/summa112/ciudadanos/atencion-usuario</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Dispositivos especiales</v>
      </c>
      <c r="C365" s="114" t="str" cm="1">
        <f t="array" ref="C365">IFERROR(INDEX('03.Muestra'!$F$8:$F$42,SMALL(IF("Página Web"='03.Muestra'!$D$8:$D$42,ROW('03.Muestra'!$F$8:$F$42)-MIN(ROW('03.Muestra'!$D$8:$D$42))+1,""),ROW()-360)),"")</f>
        <v>https://www.comunidad.madrid/hospital/summa112/ciudadanos/dispositivos-especiales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Contacto</v>
      </c>
      <c r="C366" s="114" t="str" cm="1">
        <f t="array" ref="C366">IFERROR(INDEX('03.Muestra'!$F$8:$F$42,SMALL(IF("Página Web"='03.Muestra'!$D$8:$D$42,ROW('03.Muestra'!$F$8:$F$42)-MIN(ROW('03.Muestra'!$D$8:$D$42))+1,""),ROW()-360)),"")</f>
        <v>https://www.comunidad.madrid/hospital/summa112/comunicacion/contacto</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https://www.comunidad.madrid/hospital/summa112/profesionales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Recursos Humanos</v>
      </c>
      <c r="C368" s="114" t="str" cm="1">
        <f t="array" ref="C368">IFERROR(INDEX('03.Muestra'!$F$8:$F$42,SMALL(IF("Página Web"='03.Muestra'!$D$8:$D$42,ROW('03.Muestra'!$F$8:$F$42)-MIN(ROW('03.Muestra'!$D$8:$D$42))+1,""),ROW()-360)),"")</f>
        <v>https://www.comunidad.madrid/hospital/summa112/profesionales/departamento-recursos-humanos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Formación y Docencia</v>
      </c>
      <c r="C369" s="114" t="str" cm="1">
        <f t="array" ref="C369">IFERROR(INDEX('03.Muestra'!$F$8:$F$42,SMALL(IF("Página Web"='03.Muestra'!$D$8:$D$42,ROW('03.Muestra'!$F$8:$F$42)-MIN(ROW('03.Muestra'!$D$8:$D$42))+1,""),ROW()-360)),"")</f>
        <v>https://www.comunidad.madrid/hospital/summa112/profesionales/formacion-docencia-0</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Seguridad del Paciente</v>
      </c>
      <c r="C370" s="114" t="str" cm="1">
        <f t="array" ref="C370">IFERROR(INDEX('03.Muestra'!$F$8:$F$42,SMALL(IF("Página Web"='03.Muestra'!$D$8:$D$42,ROW('03.Muestra'!$F$8:$F$42)-MIN(ROW('03.Muestra'!$D$8:$D$42))+1,""),ROW()-360)),"")</f>
        <v>https://www.comunidad.madrid/hospital/summa112/profesionales/seguridad-paciente</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Transporte Sanitario Intercomunitario</v>
      </c>
      <c r="C371" s="114" t="str" cm="1">
        <f t="array" ref="C371">IFERROR(INDEX('03.Muestra'!$F$8:$F$42,SMALL(IF("Página Web"='03.Muestra'!$D$8:$D$42,ROW('03.Muestra'!$F$8:$F$42)-MIN(ROW('03.Muestra'!$D$8:$D$42))+1,""),ROW()-360)),"")</f>
        <v>https://www.comunidad.madrid/hospital/summa112/profesionales/transporte-sanitario-intercomunitario</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Comunicación</v>
      </c>
      <c r="C372" s="114" t="str" cm="1">
        <f t="array" ref="C372">IFERROR(INDEX('03.Muestra'!$F$8:$F$42,SMALL(IF("Página Web"='03.Muestra'!$D$8:$D$42,ROW('03.Muestra'!$F$8:$F$42)-MIN(ROW('03.Muestra'!$D$8:$D$42))+1,""),ROW()-360)),"")</f>
        <v>https://www.comunidad.madrid/hospital/summa112/comunicacion</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Noticias</v>
      </c>
      <c r="C373" s="114" t="str" cm="1">
        <f t="array" ref="C373">IFERROR(INDEX('03.Muestra'!$F$8:$F$42,SMALL(IF("Página Web"='03.Muestra'!$D$8:$D$42,ROW('03.Muestra'!$F$8:$F$42)-MIN(ROW('03.Muestra'!$D$8:$D$42))+1,""),ROW()-360)),"")</f>
        <v>https://www.comunidad.madrid/hospital/summa112/comunicacion/noticias</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Videoteca</v>
      </c>
      <c r="C374" s="114" t="str" cm="1">
        <f t="array" ref="C374">IFERROR(INDEX('03.Muestra'!$F$8:$F$42,SMALL(IF("Página Web"='03.Muestra'!$D$8:$D$42,ROW('03.Muestra'!$F$8:$F$42)-MIN(ROW('03.Muestra'!$D$8:$D$42))+1,""),ROW()-360)),"")</f>
        <v>https://www.comunidad.madrid/hospital/summa112/comunicacion/videoteca</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Galeria de imágenes</v>
      </c>
      <c r="C375" s="114" t="str" cm="1">
        <f t="array" ref="C375">IFERROR(INDEX('03.Muestra'!$F$8:$F$42,SMALL(IF("Página Web"='03.Muestra'!$D$8:$D$42,ROW('03.Muestra'!$F$8:$F$42)-MIN(ROW('03.Muestra'!$D$8:$D$42))+1,""),ROW()-360)),"")</f>
        <v>https://www.comunidad.madrid/hospital/summa112/comunicacion/galeria-imagenes</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Nosotros</v>
      </c>
      <c r="C376" s="114" t="str" cm="1">
        <f t="array" ref="C376">IFERROR(INDEX('03.Muestra'!$F$8:$F$42,SMALL(IF("Página Web"='03.Muestra'!$D$8:$D$42,ROW('03.Muestra'!$F$8:$F$42)-MIN(ROW('03.Muestra'!$D$8:$D$42))+1,""),ROW()-360)),"")</f>
        <v>https://www.comunidad.madrid/hospital/summa112/nosotros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https://www.comunidad.madrid/hospital/summa112/buscar?search_api_fulltext=&amp;nombre=</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https://www.comunidad.madrid/hospital/summa112/sitemap</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https://www.comunidad.madrid/hospital/summa112/declaracion-accesibilidad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https://www.comunidad.madrid/hospital/summa112/ciudadanos/aviso-legal-privacidad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https://www.comunidad.madrid/hospital/summa112/</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https://www.comunidad.madrid/hospital/summa112/ciudadanos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Calidad y Humanización</v>
      </c>
      <c r="C401" s="114" t="str" cm="1">
        <f t="array" ref="C401">IFERROR(INDEX('03.Muestra'!$F$8:$F$42,SMALL(IF("Página Web"='03.Muestra'!$D$8:$D$42,ROW('03.Muestra'!$F$8:$F$42)-MIN(ROW('03.Muestra'!$D$8:$D$42))+1,""),ROW()-398)),"")</f>
        <v>https://www.comunidad.madrid/hospital/summa112/ciudadanos/calidad-humanizacion</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Atención al usuario</v>
      </c>
      <c r="C402" s="114" t="str" cm="1">
        <f t="array" ref="C402">IFERROR(INDEX('03.Muestra'!$F$8:$F$42,SMALL(IF("Página Web"='03.Muestra'!$D$8:$D$42,ROW('03.Muestra'!$F$8:$F$42)-MIN(ROW('03.Muestra'!$D$8:$D$42))+1,""),ROW()-398)),"")</f>
        <v>https://www.comunidad.madrid/hospital/summa112/ciudadanos/atencion-usuario</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Dispositivos especiales</v>
      </c>
      <c r="C403" s="114" t="str" cm="1">
        <f t="array" ref="C403">IFERROR(INDEX('03.Muestra'!$F$8:$F$42,SMALL(IF("Página Web"='03.Muestra'!$D$8:$D$42,ROW('03.Muestra'!$F$8:$F$42)-MIN(ROW('03.Muestra'!$D$8:$D$42))+1,""),ROW()-398)),"")</f>
        <v>https://www.comunidad.madrid/hospital/summa112/ciudadanos/dispositivos-especiales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Contacto</v>
      </c>
      <c r="C404" s="114" t="str" cm="1">
        <f t="array" ref="C404">IFERROR(INDEX('03.Muestra'!$F$8:$F$42,SMALL(IF("Página Web"='03.Muestra'!$D$8:$D$42,ROW('03.Muestra'!$F$8:$F$42)-MIN(ROW('03.Muestra'!$D$8:$D$42))+1,""),ROW()-398)),"")</f>
        <v>https://www.comunidad.madrid/hospital/summa112/comunicacion/contacto</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https://www.comunidad.madrid/hospital/summa112/profesionales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Recursos Humanos</v>
      </c>
      <c r="C406" s="114" t="str" cm="1">
        <f t="array" ref="C406">IFERROR(INDEX('03.Muestra'!$F$8:$F$42,SMALL(IF("Página Web"='03.Muestra'!$D$8:$D$42,ROW('03.Muestra'!$F$8:$F$42)-MIN(ROW('03.Muestra'!$D$8:$D$42))+1,""),ROW()-398)),"")</f>
        <v>https://www.comunidad.madrid/hospital/summa112/profesionales/departamento-recursos-humanos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Formación y Docencia</v>
      </c>
      <c r="C407" s="114" t="str" cm="1">
        <f t="array" ref="C407">IFERROR(INDEX('03.Muestra'!$F$8:$F$42,SMALL(IF("Página Web"='03.Muestra'!$D$8:$D$42,ROW('03.Muestra'!$F$8:$F$42)-MIN(ROW('03.Muestra'!$D$8:$D$42))+1,""),ROW()-398)),"")</f>
        <v>https://www.comunidad.madrid/hospital/summa112/profesionales/formacion-docencia-0</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Seguridad del Paciente</v>
      </c>
      <c r="C408" s="114" t="str" cm="1">
        <f t="array" ref="C408">IFERROR(INDEX('03.Muestra'!$F$8:$F$42,SMALL(IF("Página Web"='03.Muestra'!$D$8:$D$42,ROW('03.Muestra'!$F$8:$F$42)-MIN(ROW('03.Muestra'!$D$8:$D$42))+1,""),ROW()-398)),"")</f>
        <v>https://www.comunidad.madrid/hospital/summa112/profesionales/seguridad-paciente</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Transporte Sanitario Intercomunitario</v>
      </c>
      <c r="C409" s="114" t="str" cm="1">
        <f t="array" ref="C409">IFERROR(INDEX('03.Muestra'!$F$8:$F$42,SMALL(IF("Página Web"='03.Muestra'!$D$8:$D$42,ROW('03.Muestra'!$F$8:$F$42)-MIN(ROW('03.Muestra'!$D$8:$D$42))+1,""),ROW()-398)),"")</f>
        <v>https://www.comunidad.madrid/hospital/summa112/profesionales/transporte-sanitario-intercomunitario</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Comunicación</v>
      </c>
      <c r="C410" s="114" t="str" cm="1">
        <f t="array" ref="C410">IFERROR(INDEX('03.Muestra'!$F$8:$F$42,SMALL(IF("Página Web"='03.Muestra'!$D$8:$D$42,ROW('03.Muestra'!$F$8:$F$42)-MIN(ROW('03.Muestra'!$D$8:$D$42))+1,""),ROW()-398)),"")</f>
        <v>https://www.comunidad.madrid/hospital/summa112/comunicacion</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Noticias</v>
      </c>
      <c r="C411" s="114" t="str" cm="1">
        <f t="array" ref="C411">IFERROR(INDEX('03.Muestra'!$F$8:$F$42,SMALL(IF("Página Web"='03.Muestra'!$D$8:$D$42,ROW('03.Muestra'!$F$8:$F$42)-MIN(ROW('03.Muestra'!$D$8:$D$42))+1,""),ROW()-398)),"")</f>
        <v>https://www.comunidad.madrid/hospital/summa112/comunicacion/noticias</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Videoteca</v>
      </c>
      <c r="C412" s="114" t="str" cm="1">
        <f t="array" ref="C412">IFERROR(INDEX('03.Muestra'!$F$8:$F$42,SMALL(IF("Página Web"='03.Muestra'!$D$8:$D$42,ROW('03.Muestra'!$F$8:$F$42)-MIN(ROW('03.Muestra'!$D$8:$D$42))+1,""),ROW()-398)),"")</f>
        <v>https://www.comunidad.madrid/hospital/summa112/comunicacion/videoteca</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Galeria de imágenes</v>
      </c>
      <c r="C413" s="114" t="str" cm="1">
        <f t="array" ref="C413">IFERROR(INDEX('03.Muestra'!$F$8:$F$42,SMALL(IF("Página Web"='03.Muestra'!$D$8:$D$42,ROW('03.Muestra'!$F$8:$F$42)-MIN(ROW('03.Muestra'!$D$8:$D$42))+1,""),ROW()-398)),"")</f>
        <v>https://www.comunidad.madrid/hospital/summa112/comunicacion/galeria-imagenes</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Nosotros</v>
      </c>
      <c r="C414" s="114" t="str" cm="1">
        <f t="array" ref="C414">IFERROR(INDEX('03.Muestra'!$F$8:$F$42,SMALL(IF("Página Web"='03.Muestra'!$D$8:$D$42,ROW('03.Muestra'!$F$8:$F$42)-MIN(ROW('03.Muestra'!$D$8:$D$42))+1,""),ROW()-398)),"")</f>
        <v>https://www.comunidad.madrid/hospital/summa112/nosotros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https://www.comunidad.madrid/hospital/summa112/buscar?search_api_fulltext=&amp;nombre=</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https://www.comunidad.madrid/hospital/summa112/sitemap</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https://www.comunidad.madrid/hospital/summa112/declaracion-accesibilidad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https://www.comunidad.madrid/hospital/summa112/ciudadanos/aviso-legal-privacidad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https://www.comunidad.madrid/hospital/summa112/</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https://www.comunidad.madrid/hospital/summa112/ciudadanos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Calidad y Humanización</v>
      </c>
      <c r="C439" s="114" t="str" cm="1">
        <f t="array" ref="C439">IFERROR(INDEX('03.Muestra'!$F$8:$F$42,SMALL(IF("Página Web"='03.Muestra'!$D$8:$D$42,ROW('03.Muestra'!$F$8:$F$42)-MIN(ROW('03.Muestra'!$D$8:$D$42))+1,""),ROW()-436)),"")</f>
        <v>https://www.comunidad.madrid/hospital/summa112/ciudadanos/calidad-humanizacion</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Atención al usuario</v>
      </c>
      <c r="C440" s="114" t="str" cm="1">
        <f t="array" ref="C440">IFERROR(INDEX('03.Muestra'!$F$8:$F$42,SMALL(IF("Página Web"='03.Muestra'!$D$8:$D$42,ROW('03.Muestra'!$F$8:$F$42)-MIN(ROW('03.Muestra'!$D$8:$D$42))+1,""),ROW()-436)),"")</f>
        <v>https://www.comunidad.madrid/hospital/summa112/ciudadanos/atencion-usuario</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Dispositivos especiales</v>
      </c>
      <c r="C441" s="114" t="str" cm="1">
        <f t="array" ref="C441">IFERROR(INDEX('03.Muestra'!$F$8:$F$42,SMALL(IF("Página Web"='03.Muestra'!$D$8:$D$42,ROW('03.Muestra'!$F$8:$F$42)-MIN(ROW('03.Muestra'!$D$8:$D$42))+1,""),ROW()-436)),"")</f>
        <v>https://www.comunidad.madrid/hospital/summa112/ciudadanos/dispositivos-especiales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Contacto</v>
      </c>
      <c r="C442" s="114" t="str" cm="1">
        <f t="array" ref="C442">IFERROR(INDEX('03.Muestra'!$F$8:$F$42,SMALL(IF("Página Web"='03.Muestra'!$D$8:$D$42,ROW('03.Muestra'!$F$8:$F$42)-MIN(ROW('03.Muestra'!$D$8:$D$42))+1,""),ROW()-436)),"")</f>
        <v>https://www.comunidad.madrid/hospital/summa112/comunicacion/contacto</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https://www.comunidad.madrid/hospital/summa112/profesionales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Recursos Humanos</v>
      </c>
      <c r="C444" s="114" t="str" cm="1">
        <f t="array" ref="C444">IFERROR(INDEX('03.Muestra'!$F$8:$F$42,SMALL(IF("Página Web"='03.Muestra'!$D$8:$D$42,ROW('03.Muestra'!$F$8:$F$42)-MIN(ROW('03.Muestra'!$D$8:$D$42))+1,""),ROW()-436)),"")</f>
        <v>https://www.comunidad.madrid/hospital/summa112/profesionales/departamento-recursos-humanos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Formación y Docencia</v>
      </c>
      <c r="C445" s="114" t="str" cm="1">
        <f t="array" ref="C445">IFERROR(INDEX('03.Muestra'!$F$8:$F$42,SMALL(IF("Página Web"='03.Muestra'!$D$8:$D$42,ROW('03.Muestra'!$F$8:$F$42)-MIN(ROW('03.Muestra'!$D$8:$D$42))+1,""),ROW()-436)),"")</f>
        <v>https://www.comunidad.madrid/hospital/summa112/profesionales/formacion-docencia-0</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Seguridad del Paciente</v>
      </c>
      <c r="C446" s="114" t="str" cm="1">
        <f t="array" ref="C446">IFERROR(INDEX('03.Muestra'!$F$8:$F$42,SMALL(IF("Página Web"='03.Muestra'!$D$8:$D$42,ROW('03.Muestra'!$F$8:$F$42)-MIN(ROW('03.Muestra'!$D$8:$D$42))+1,""),ROW()-436)),"")</f>
        <v>https://www.comunidad.madrid/hospital/summa112/profesionales/seguridad-paciente</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Transporte Sanitario Intercomunitario</v>
      </c>
      <c r="C447" s="114" t="str" cm="1">
        <f t="array" ref="C447">IFERROR(INDEX('03.Muestra'!$F$8:$F$42,SMALL(IF("Página Web"='03.Muestra'!$D$8:$D$42,ROW('03.Muestra'!$F$8:$F$42)-MIN(ROW('03.Muestra'!$D$8:$D$42))+1,""),ROW()-436)),"")</f>
        <v>https://www.comunidad.madrid/hospital/summa112/profesionales/transporte-sanitario-intercomunitario</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Comunicación</v>
      </c>
      <c r="C448" s="114" t="str" cm="1">
        <f t="array" ref="C448">IFERROR(INDEX('03.Muestra'!$F$8:$F$42,SMALL(IF("Página Web"='03.Muestra'!$D$8:$D$42,ROW('03.Muestra'!$F$8:$F$42)-MIN(ROW('03.Muestra'!$D$8:$D$42))+1,""),ROW()-436)),"")</f>
        <v>https://www.comunidad.madrid/hospital/summa112/comunicacion</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Noticias</v>
      </c>
      <c r="C449" s="114" t="str" cm="1">
        <f t="array" ref="C449">IFERROR(INDEX('03.Muestra'!$F$8:$F$42,SMALL(IF("Página Web"='03.Muestra'!$D$8:$D$42,ROW('03.Muestra'!$F$8:$F$42)-MIN(ROW('03.Muestra'!$D$8:$D$42))+1,""),ROW()-436)),"")</f>
        <v>https://www.comunidad.madrid/hospital/summa112/comunicacion/noticias</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Videoteca</v>
      </c>
      <c r="C450" s="114" t="str" cm="1">
        <f t="array" ref="C450">IFERROR(INDEX('03.Muestra'!$F$8:$F$42,SMALL(IF("Página Web"='03.Muestra'!$D$8:$D$42,ROW('03.Muestra'!$F$8:$F$42)-MIN(ROW('03.Muestra'!$D$8:$D$42))+1,""),ROW()-436)),"")</f>
        <v>https://www.comunidad.madrid/hospital/summa112/comunicacion/videoteca</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Galeria de imágenes</v>
      </c>
      <c r="C451" s="114" t="str" cm="1">
        <f t="array" ref="C451">IFERROR(INDEX('03.Muestra'!$F$8:$F$42,SMALL(IF("Página Web"='03.Muestra'!$D$8:$D$42,ROW('03.Muestra'!$F$8:$F$42)-MIN(ROW('03.Muestra'!$D$8:$D$42))+1,""),ROW()-436)),"")</f>
        <v>https://www.comunidad.madrid/hospital/summa112/comunicacion/galeria-imagenes</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Nosotros</v>
      </c>
      <c r="C452" s="114" t="str" cm="1">
        <f t="array" ref="C452">IFERROR(INDEX('03.Muestra'!$F$8:$F$42,SMALL(IF("Página Web"='03.Muestra'!$D$8:$D$42,ROW('03.Muestra'!$F$8:$F$42)-MIN(ROW('03.Muestra'!$D$8:$D$42))+1,""),ROW()-436)),"")</f>
        <v>https://www.comunidad.madrid/hospital/summa112/nosotros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https://www.comunidad.madrid/hospital/summa112/buscar?search_api_fulltext=&amp;nombre=</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https://www.comunidad.madrid/hospital/summa112/sitemap</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https://www.comunidad.madrid/hospital/summa112/declaracion-accesibilidad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https://www.comunidad.madrid/hospital/summa112/ciudadanos/aviso-legal-privacidad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https://www.comunidad.madrid/hospital/summa112/</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https://www.comunidad.madrid/hospital/summa112/ciudadanos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Calidad y Humanización</v>
      </c>
      <c r="C477" s="114" t="str" cm="1">
        <f t="array" ref="C477">IFERROR(INDEX('03.Muestra'!$F$8:$F$42,SMALL(IF("Página Web"='03.Muestra'!$D$8:$D$42,ROW('03.Muestra'!$F$8:$F$42)-MIN(ROW('03.Muestra'!$D$8:$D$42))+1,""),ROW()-474)),"")</f>
        <v>https://www.comunidad.madrid/hospital/summa112/ciudadanos/calidad-humanizacion</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Atención al usuario</v>
      </c>
      <c r="C478" s="114" t="str" cm="1">
        <f t="array" ref="C478">IFERROR(INDEX('03.Muestra'!$F$8:$F$42,SMALL(IF("Página Web"='03.Muestra'!$D$8:$D$42,ROW('03.Muestra'!$F$8:$F$42)-MIN(ROW('03.Muestra'!$D$8:$D$42))+1,""),ROW()-474)),"")</f>
        <v>https://www.comunidad.madrid/hospital/summa112/ciudadanos/atencion-usuario</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Dispositivos especiales</v>
      </c>
      <c r="C479" s="114" t="str" cm="1">
        <f t="array" ref="C479">IFERROR(INDEX('03.Muestra'!$F$8:$F$42,SMALL(IF("Página Web"='03.Muestra'!$D$8:$D$42,ROW('03.Muestra'!$F$8:$F$42)-MIN(ROW('03.Muestra'!$D$8:$D$42))+1,""),ROW()-474)),"")</f>
        <v>https://www.comunidad.madrid/hospital/summa112/ciudadanos/dispositivos-especiales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Contacto</v>
      </c>
      <c r="C480" s="114" t="str" cm="1">
        <f t="array" ref="C480">IFERROR(INDEX('03.Muestra'!$F$8:$F$42,SMALL(IF("Página Web"='03.Muestra'!$D$8:$D$42,ROW('03.Muestra'!$F$8:$F$42)-MIN(ROW('03.Muestra'!$D$8:$D$42))+1,""),ROW()-474)),"")</f>
        <v>https://www.comunidad.madrid/hospital/summa112/comunicacion/contacto</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https://www.comunidad.madrid/hospital/summa112/profesionales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Recursos Humanos</v>
      </c>
      <c r="C482" s="114" t="str" cm="1">
        <f t="array" ref="C482">IFERROR(INDEX('03.Muestra'!$F$8:$F$42,SMALL(IF("Página Web"='03.Muestra'!$D$8:$D$42,ROW('03.Muestra'!$F$8:$F$42)-MIN(ROW('03.Muestra'!$D$8:$D$42))+1,""),ROW()-474)),"")</f>
        <v>https://www.comunidad.madrid/hospital/summa112/profesionales/departamento-recursos-humanos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Formación y Docencia</v>
      </c>
      <c r="C483" s="114" t="str" cm="1">
        <f t="array" ref="C483">IFERROR(INDEX('03.Muestra'!$F$8:$F$42,SMALL(IF("Página Web"='03.Muestra'!$D$8:$D$42,ROW('03.Muestra'!$F$8:$F$42)-MIN(ROW('03.Muestra'!$D$8:$D$42))+1,""),ROW()-474)),"")</f>
        <v>https://www.comunidad.madrid/hospital/summa112/profesionales/formacion-docencia-0</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Seguridad del Paciente</v>
      </c>
      <c r="C484" s="114" t="str" cm="1">
        <f t="array" ref="C484">IFERROR(INDEX('03.Muestra'!$F$8:$F$42,SMALL(IF("Página Web"='03.Muestra'!$D$8:$D$42,ROW('03.Muestra'!$F$8:$F$42)-MIN(ROW('03.Muestra'!$D$8:$D$42))+1,""),ROW()-474)),"")</f>
        <v>https://www.comunidad.madrid/hospital/summa112/profesionales/seguridad-paciente</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Transporte Sanitario Intercomunitario</v>
      </c>
      <c r="C485" s="114" t="str" cm="1">
        <f t="array" ref="C485">IFERROR(INDEX('03.Muestra'!$F$8:$F$42,SMALL(IF("Página Web"='03.Muestra'!$D$8:$D$42,ROW('03.Muestra'!$F$8:$F$42)-MIN(ROW('03.Muestra'!$D$8:$D$42))+1,""),ROW()-474)),"")</f>
        <v>https://www.comunidad.madrid/hospital/summa112/profesionales/transporte-sanitario-intercomunitario</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Comunicación</v>
      </c>
      <c r="C486" s="114" t="str" cm="1">
        <f t="array" ref="C486">IFERROR(INDEX('03.Muestra'!$F$8:$F$42,SMALL(IF("Página Web"='03.Muestra'!$D$8:$D$42,ROW('03.Muestra'!$F$8:$F$42)-MIN(ROW('03.Muestra'!$D$8:$D$42))+1,""),ROW()-474)),"")</f>
        <v>https://www.comunidad.madrid/hospital/summa112/comunicacion</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Noticias</v>
      </c>
      <c r="C487" s="114" t="str" cm="1">
        <f t="array" ref="C487">IFERROR(INDEX('03.Muestra'!$F$8:$F$42,SMALL(IF("Página Web"='03.Muestra'!$D$8:$D$42,ROW('03.Muestra'!$F$8:$F$42)-MIN(ROW('03.Muestra'!$D$8:$D$42))+1,""),ROW()-474)),"")</f>
        <v>https://www.comunidad.madrid/hospital/summa112/comunicacion/noticias</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Videoteca</v>
      </c>
      <c r="C488" s="114" t="str" cm="1">
        <f t="array" ref="C488">IFERROR(INDEX('03.Muestra'!$F$8:$F$42,SMALL(IF("Página Web"='03.Muestra'!$D$8:$D$42,ROW('03.Muestra'!$F$8:$F$42)-MIN(ROW('03.Muestra'!$D$8:$D$42))+1,""),ROW()-474)),"")</f>
        <v>https://www.comunidad.madrid/hospital/summa112/comunicacion/videoteca</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Galeria de imágenes</v>
      </c>
      <c r="C489" s="114" t="str" cm="1">
        <f t="array" ref="C489">IFERROR(INDEX('03.Muestra'!$F$8:$F$42,SMALL(IF("Página Web"='03.Muestra'!$D$8:$D$42,ROW('03.Muestra'!$F$8:$F$42)-MIN(ROW('03.Muestra'!$D$8:$D$42))+1,""),ROW()-474)),"")</f>
        <v>https://www.comunidad.madrid/hospital/summa112/comunicacion/galeria-imagenes</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Nosotros</v>
      </c>
      <c r="C490" s="114" t="str" cm="1">
        <f t="array" ref="C490">IFERROR(INDEX('03.Muestra'!$F$8:$F$42,SMALL(IF("Página Web"='03.Muestra'!$D$8:$D$42,ROW('03.Muestra'!$F$8:$F$42)-MIN(ROW('03.Muestra'!$D$8:$D$42))+1,""),ROW()-474)),"")</f>
        <v>https://www.comunidad.madrid/hospital/summa112/nosotros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https://www.comunidad.madrid/hospital/summa112/buscar?search_api_fulltext=&amp;nombre=</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https://www.comunidad.madrid/hospital/summa112/sitemap</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https://www.comunidad.madrid/hospital/summa112/declaracion-accesibilidad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https://www.comunidad.madrid/hospital/summa112/ciudadanos/aviso-legal-privacidad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https://www.comunidad.madrid/hospital/summa112/</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https://www.comunidad.madrid/hospital/summa112/ciudadanos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Calidad y Humanización</v>
      </c>
      <c r="C515" s="114" t="str" cm="1">
        <f t="array" ref="C515">IFERROR(INDEX('03.Muestra'!$F$8:$F$42,SMALL(IF("Página Web"='03.Muestra'!$D$8:$D$42,ROW('03.Muestra'!$F$8:$F$42)-MIN(ROW('03.Muestra'!$D$8:$D$42))+1,""),ROW()-512)),"")</f>
        <v>https://www.comunidad.madrid/hospital/summa112/ciudadanos/calidad-humanizacion</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Atención al usuario</v>
      </c>
      <c r="C516" s="114" t="str" cm="1">
        <f t="array" ref="C516">IFERROR(INDEX('03.Muestra'!$F$8:$F$42,SMALL(IF("Página Web"='03.Muestra'!$D$8:$D$42,ROW('03.Muestra'!$F$8:$F$42)-MIN(ROW('03.Muestra'!$D$8:$D$42))+1,""),ROW()-512)),"")</f>
        <v>https://www.comunidad.madrid/hospital/summa112/ciudadanos/atencion-usuario</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Dispositivos especiales</v>
      </c>
      <c r="C517" s="114" t="str" cm="1">
        <f t="array" ref="C517">IFERROR(INDEX('03.Muestra'!$F$8:$F$42,SMALL(IF("Página Web"='03.Muestra'!$D$8:$D$42,ROW('03.Muestra'!$F$8:$F$42)-MIN(ROW('03.Muestra'!$D$8:$D$42))+1,""),ROW()-512)),"")</f>
        <v>https://www.comunidad.madrid/hospital/summa112/ciudadanos/dispositivos-especiales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Contacto</v>
      </c>
      <c r="C518" s="114" t="str" cm="1">
        <f t="array" ref="C518">IFERROR(INDEX('03.Muestra'!$F$8:$F$42,SMALL(IF("Página Web"='03.Muestra'!$D$8:$D$42,ROW('03.Muestra'!$F$8:$F$42)-MIN(ROW('03.Muestra'!$D$8:$D$42))+1,""),ROW()-512)),"")</f>
        <v>https://www.comunidad.madrid/hospital/summa112/comunicacion/contacto</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https://www.comunidad.madrid/hospital/summa112/profesionales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Recursos Humanos</v>
      </c>
      <c r="C520" s="114" t="str" cm="1">
        <f t="array" ref="C520">IFERROR(INDEX('03.Muestra'!$F$8:$F$42,SMALL(IF("Página Web"='03.Muestra'!$D$8:$D$42,ROW('03.Muestra'!$F$8:$F$42)-MIN(ROW('03.Muestra'!$D$8:$D$42))+1,""),ROW()-512)),"")</f>
        <v>https://www.comunidad.madrid/hospital/summa112/profesionales/departamento-recursos-humanos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Formación y Docencia</v>
      </c>
      <c r="C521" s="114" t="str" cm="1">
        <f t="array" ref="C521">IFERROR(INDEX('03.Muestra'!$F$8:$F$42,SMALL(IF("Página Web"='03.Muestra'!$D$8:$D$42,ROW('03.Muestra'!$F$8:$F$42)-MIN(ROW('03.Muestra'!$D$8:$D$42))+1,""),ROW()-512)),"")</f>
        <v>https://www.comunidad.madrid/hospital/summa112/profesionales/formacion-docencia-0</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Seguridad del Paciente</v>
      </c>
      <c r="C522" s="114" t="str" cm="1">
        <f t="array" ref="C522">IFERROR(INDEX('03.Muestra'!$F$8:$F$42,SMALL(IF("Página Web"='03.Muestra'!$D$8:$D$42,ROW('03.Muestra'!$F$8:$F$42)-MIN(ROW('03.Muestra'!$D$8:$D$42))+1,""),ROW()-512)),"")</f>
        <v>https://www.comunidad.madrid/hospital/summa112/profesionales/seguridad-paciente</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Transporte Sanitario Intercomunitario</v>
      </c>
      <c r="C523" s="114" t="str" cm="1">
        <f t="array" ref="C523">IFERROR(INDEX('03.Muestra'!$F$8:$F$42,SMALL(IF("Página Web"='03.Muestra'!$D$8:$D$42,ROW('03.Muestra'!$F$8:$F$42)-MIN(ROW('03.Muestra'!$D$8:$D$42))+1,""),ROW()-512)),"")</f>
        <v>https://www.comunidad.madrid/hospital/summa112/profesionales/transporte-sanitario-intercomunitario</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Comunicación</v>
      </c>
      <c r="C524" s="114" t="str" cm="1">
        <f t="array" ref="C524">IFERROR(INDEX('03.Muestra'!$F$8:$F$42,SMALL(IF("Página Web"='03.Muestra'!$D$8:$D$42,ROW('03.Muestra'!$F$8:$F$42)-MIN(ROW('03.Muestra'!$D$8:$D$42))+1,""),ROW()-512)),"")</f>
        <v>https://www.comunidad.madrid/hospital/summa112/comunicacion</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Noticias</v>
      </c>
      <c r="C525" s="114" t="str" cm="1">
        <f t="array" ref="C525">IFERROR(INDEX('03.Muestra'!$F$8:$F$42,SMALL(IF("Página Web"='03.Muestra'!$D$8:$D$42,ROW('03.Muestra'!$F$8:$F$42)-MIN(ROW('03.Muestra'!$D$8:$D$42))+1,""),ROW()-512)),"")</f>
        <v>https://www.comunidad.madrid/hospital/summa112/comunicacion/noticias</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Videoteca</v>
      </c>
      <c r="C526" s="114" t="str" cm="1">
        <f t="array" ref="C526">IFERROR(INDEX('03.Muestra'!$F$8:$F$42,SMALL(IF("Página Web"='03.Muestra'!$D$8:$D$42,ROW('03.Muestra'!$F$8:$F$42)-MIN(ROW('03.Muestra'!$D$8:$D$42))+1,""),ROW()-512)),"")</f>
        <v>https://www.comunidad.madrid/hospital/summa112/comunicacion/videoteca</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Galeria de imágenes</v>
      </c>
      <c r="C527" s="114" t="str" cm="1">
        <f t="array" ref="C527">IFERROR(INDEX('03.Muestra'!$F$8:$F$42,SMALL(IF("Página Web"='03.Muestra'!$D$8:$D$42,ROW('03.Muestra'!$F$8:$F$42)-MIN(ROW('03.Muestra'!$D$8:$D$42))+1,""),ROW()-512)),"")</f>
        <v>https://www.comunidad.madrid/hospital/summa112/comunicacion/galeria-imagenes</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Nosotros</v>
      </c>
      <c r="C528" s="114" t="str" cm="1">
        <f t="array" ref="C528">IFERROR(INDEX('03.Muestra'!$F$8:$F$42,SMALL(IF("Página Web"='03.Muestra'!$D$8:$D$42,ROW('03.Muestra'!$F$8:$F$42)-MIN(ROW('03.Muestra'!$D$8:$D$42))+1,""),ROW()-512)),"")</f>
        <v>https://www.comunidad.madrid/hospital/summa112/nosotros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https://www.comunidad.madrid/hospital/summa112/buscar?search_api_fulltext=&amp;nombre=</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https://www.comunidad.madrid/hospital/summa112/sitemap</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https://www.comunidad.madrid/hospital/summa112/declaracion-accesibilidad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https://www.comunidad.madrid/hospital/summa112/ciudadanos/aviso-legal-privacidad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https://www.comunidad.madrid/hospital/summa112/</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https://www.comunidad.madrid/hospital/summa112/ciudadanos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Calidad y Humanización</v>
      </c>
      <c r="C553" s="114" t="str" cm="1">
        <f t="array" ref="C553">IFERROR(INDEX('03.Muestra'!$F$8:$F$42,SMALL(IF("Página Web"='03.Muestra'!$D$8:$D$42,ROW('03.Muestra'!$F$8:$F$42)-MIN(ROW('03.Muestra'!$D$8:$D$42))+1,""),ROW()-550)),"")</f>
        <v>https://www.comunidad.madrid/hospital/summa112/ciudadanos/calidad-humanizacion</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Atención al usuario</v>
      </c>
      <c r="C554" s="114" t="str" cm="1">
        <f t="array" ref="C554">IFERROR(INDEX('03.Muestra'!$F$8:$F$42,SMALL(IF("Página Web"='03.Muestra'!$D$8:$D$42,ROW('03.Muestra'!$F$8:$F$42)-MIN(ROW('03.Muestra'!$D$8:$D$42))+1,""),ROW()-550)),"")</f>
        <v>https://www.comunidad.madrid/hospital/summa112/ciudadanos/atencion-usuario</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Dispositivos especiales</v>
      </c>
      <c r="C555" s="114" t="str" cm="1">
        <f t="array" ref="C555">IFERROR(INDEX('03.Muestra'!$F$8:$F$42,SMALL(IF("Página Web"='03.Muestra'!$D$8:$D$42,ROW('03.Muestra'!$F$8:$F$42)-MIN(ROW('03.Muestra'!$D$8:$D$42))+1,""),ROW()-550)),"")</f>
        <v>https://www.comunidad.madrid/hospital/summa112/ciudadanos/dispositivos-especiales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Contacto</v>
      </c>
      <c r="C556" s="114" t="str" cm="1">
        <f t="array" ref="C556">IFERROR(INDEX('03.Muestra'!$F$8:$F$42,SMALL(IF("Página Web"='03.Muestra'!$D$8:$D$42,ROW('03.Muestra'!$F$8:$F$42)-MIN(ROW('03.Muestra'!$D$8:$D$42))+1,""),ROW()-550)),"")</f>
        <v>https://www.comunidad.madrid/hospital/summa112/comunicacion/contacto</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https://www.comunidad.madrid/hospital/summa112/profesionales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Recursos Humanos</v>
      </c>
      <c r="C558" s="114" t="str" cm="1">
        <f t="array" ref="C558">IFERROR(INDEX('03.Muestra'!$F$8:$F$42,SMALL(IF("Página Web"='03.Muestra'!$D$8:$D$42,ROW('03.Muestra'!$F$8:$F$42)-MIN(ROW('03.Muestra'!$D$8:$D$42))+1,""),ROW()-550)),"")</f>
        <v>https://www.comunidad.madrid/hospital/summa112/profesionales/departamento-recursos-humanos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Formación y Docencia</v>
      </c>
      <c r="C559" s="114" t="str" cm="1">
        <f t="array" ref="C559">IFERROR(INDEX('03.Muestra'!$F$8:$F$42,SMALL(IF("Página Web"='03.Muestra'!$D$8:$D$42,ROW('03.Muestra'!$F$8:$F$42)-MIN(ROW('03.Muestra'!$D$8:$D$42))+1,""),ROW()-550)),"")</f>
        <v>https://www.comunidad.madrid/hospital/summa112/profesionales/formacion-docencia-0</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Seguridad del Paciente</v>
      </c>
      <c r="C560" s="114" t="str" cm="1">
        <f t="array" ref="C560">IFERROR(INDEX('03.Muestra'!$F$8:$F$42,SMALL(IF("Página Web"='03.Muestra'!$D$8:$D$42,ROW('03.Muestra'!$F$8:$F$42)-MIN(ROW('03.Muestra'!$D$8:$D$42))+1,""),ROW()-550)),"")</f>
        <v>https://www.comunidad.madrid/hospital/summa112/profesionales/seguridad-paciente</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Transporte Sanitario Intercomunitario</v>
      </c>
      <c r="C561" s="114" t="str" cm="1">
        <f t="array" ref="C561">IFERROR(INDEX('03.Muestra'!$F$8:$F$42,SMALL(IF("Página Web"='03.Muestra'!$D$8:$D$42,ROW('03.Muestra'!$F$8:$F$42)-MIN(ROW('03.Muestra'!$D$8:$D$42))+1,""),ROW()-550)),"")</f>
        <v>https://www.comunidad.madrid/hospital/summa112/profesionales/transporte-sanitario-intercomunitario</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Comunicación</v>
      </c>
      <c r="C562" s="114" t="str" cm="1">
        <f t="array" ref="C562">IFERROR(INDEX('03.Muestra'!$F$8:$F$42,SMALL(IF("Página Web"='03.Muestra'!$D$8:$D$42,ROW('03.Muestra'!$F$8:$F$42)-MIN(ROW('03.Muestra'!$D$8:$D$42))+1,""),ROW()-550)),"")</f>
        <v>https://www.comunidad.madrid/hospital/summa112/comunicacion</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Noticias</v>
      </c>
      <c r="C563" s="114" t="str" cm="1">
        <f t="array" ref="C563">IFERROR(INDEX('03.Muestra'!$F$8:$F$42,SMALL(IF("Página Web"='03.Muestra'!$D$8:$D$42,ROW('03.Muestra'!$F$8:$F$42)-MIN(ROW('03.Muestra'!$D$8:$D$42))+1,""),ROW()-550)),"")</f>
        <v>https://www.comunidad.madrid/hospital/summa112/comunicacion/noticias</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Videoteca</v>
      </c>
      <c r="C564" s="114" t="str" cm="1">
        <f t="array" ref="C564">IFERROR(INDEX('03.Muestra'!$F$8:$F$42,SMALL(IF("Página Web"='03.Muestra'!$D$8:$D$42,ROW('03.Muestra'!$F$8:$F$42)-MIN(ROW('03.Muestra'!$D$8:$D$42))+1,""),ROW()-550)),"")</f>
        <v>https://www.comunidad.madrid/hospital/summa112/comunicacion/videoteca</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Galeria de imágenes</v>
      </c>
      <c r="C565" s="114" t="str" cm="1">
        <f t="array" ref="C565">IFERROR(INDEX('03.Muestra'!$F$8:$F$42,SMALL(IF("Página Web"='03.Muestra'!$D$8:$D$42,ROW('03.Muestra'!$F$8:$F$42)-MIN(ROW('03.Muestra'!$D$8:$D$42))+1,""),ROW()-550)),"")</f>
        <v>https://www.comunidad.madrid/hospital/summa112/comunicacion/galeria-imagenes</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Nosotros</v>
      </c>
      <c r="C566" s="114" t="str" cm="1">
        <f t="array" ref="C566">IFERROR(INDEX('03.Muestra'!$F$8:$F$42,SMALL(IF("Página Web"='03.Muestra'!$D$8:$D$42,ROW('03.Muestra'!$F$8:$F$42)-MIN(ROW('03.Muestra'!$D$8:$D$42))+1,""),ROW()-550)),"")</f>
        <v>https://www.comunidad.madrid/hospital/summa112/nosotros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https://www.comunidad.madrid/hospital/summa112/buscar?search_api_fulltext=&amp;nombre=</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https://www.comunidad.madrid/hospital/summa112/sitemap</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https://www.comunidad.madrid/hospital/summa112/declaracion-accesibilidad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https://www.comunidad.madrid/hospital/summa112/ciudadanos/aviso-legal-privacidad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https://www.comunidad.madrid/hospital/summa112/</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https://www.comunidad.madrid/hospital/summa112/ciudadanos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Calidad y Humanización</v>
      </c>
      <c r="C591" s="114" t="str" cm="1">
        <f t="array" ref="C591">IFERROR(INDEX('03.Muestra'!$F$8:$F$42,SMALL(IF("Página Web"='03.Muestra'!$D$8:$D$42,ROW('03.Muestra'!$F$8:$F$42)-MIN(ROW('03.Muestra'!$D$8:$D$42))+1,""),ROW()-588)),"")</f>
        <v>https://www.comunidad.madrid/hospital/summa112/ciudadanos/calidad-humanizacion</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Atención al usuario</v>
      </c>
      <c r="C592" s="114" t="str" cm="1">
        <f t="array" ref="C592">IFERROR(INDEX('03.Muestra'!$F$8:$F$42,SMALL(IF("Página Web"='03.Muestra'!$D$8:$D$42,ROW('03.Muestra'!$F$8:$F$42)-MIN(ROW('03.Muestra'!$D$8:$D$42))+1,""),ROW()-588)),"")</f>
        <v>https://www.comunidad.madrid/hospital/summa112/ciudadanos/atencion-usuario</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Dispositivos especiales</v>
      </c>
      <c r="C593" s="114" t="str" cm="1">
        <f t="array" ref="C593">IFERROR(INDEX('03.Muestra'!$F$8:$F$42,SMALL(IF("Página Web"='03.Muestra'!$D$8:$D$42,ROW('03.Muestra'!$F$8:$F$42)-MIN(ROW('03.Muestra'!$D$8:$D$42))+1,""),ROW()-588)),"")</f>
        <v>https://www.comunidad.madrid/hospital/summa112/ciudadanos/dispositivos-especiales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Contacto</v>
      </c>
      <c r="C594" s="114" t="str" cm="1">
        <f t="array" ref="C594">IFERROR(INDEX('03.Muestra'!$F$8:$F$42,SMALL(IF("Página Web"='03.Muestra'!$D$8:$D$42,ROW('03.Muestra'!$F$8:$F$42)-MIN(ROW('03.Muestra'!$D$8:$D$42))+1,""),ROW()-588)),"")</f>
        <v>https://www.comunidad.madrid/hospital/summa112/comunicacion/contacto</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https://www.comunidad.madrid/hospital/summa112/profesionales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Recursos Humanos</v>
      </c>
      <c r="C596" s="114" t="str" cm="1">
        <f t="array" ref="C596">IFERROR(INDEX('03.Muestra'!$F$8:$F$42,SMALL(IF("Página Web"='03.Muestra'!$D$8:$D$42,ROW('03.Muestra'!$F$8:$F$42)-MIN(ROW('03.Muestra'!$D$8:$D$42))+1,""),ROW()-588)),"")</f>
        <v>https://www.comunidad.madrid/hospital/summa112/profesionales/departamento-recursos-humanos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Formación y Docencia</v>
      </c>
      <c r="C597" s="114" t="str" cm="1">
        <f t="array" ref="C597">IFERROR(INDEX('03.Muestra'!$F$8:$F$42,SMALL(IF("Página Web"='03.Muestra'!$D$8:$D$42,ROW('03.Muestra'!$F$8:$F$42)-MIN(ROW('03.Muestra'!$D$8:$D$42))+1,""),ROW()-588)),"")</f>
        <v>https://www.comunidad.madrid/hospital/summa112/profesionales/formacion-docencia-0</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Seguridad del Paciente</v>
      </c>
      <c r="C598" s="114" t="str" cm="1">
        <f t="array" ref="C598">IFERROR(INDEX('03.Muestra'!$F$8:$F$42,SMALL(IF("Página Web"='03.Muestra'!$D$8:$D$42,ROW('03.Muestra'!$F$8:$F$42)-MIN(ROW('03.Muestra'!$D$8:$D$42))+1,""),ROW()-588)),"")</f>
        <v>https://www.comunidad.madrid/hospital/summa112/profesionales/seguridad-paciente</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Transporte Sanitario Intercomunitario</v>
      </c>
      <c r="C599" s="114" t="str" cm="1">
        <f t="array" ref="C599">IFERROR(INDEX('03.Muestra'!$F$8:$F$42,SMALL(IF("Página Web"='03.Muestra'!$D$8:$D$42,ROW('03.Muestra'!$F$8:$F$42)-MIN(ROW('03.Muestra'!$D$8:$D$42))+1,""),ROW()-588)),"")</f>
        <v>https://www.comunidad.madrid/hospital/summa112/profesionales/transporte-sanitario-intercomunitario</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Comunicación</v>
      </c>
      <c r="C600" s="114" t="str" cm="1">
        <f t="array" ref="C600">IFERROR(INDEX('03.Muestra'!$F$8:$F$42,SMALL(IF("Página Web"='03.Muestra'!$D$8:$D$42,ROW('03.Muestra'!$F$8:$F$42)-MIN(ROW('03.Muestra'!$D$8:$D$42))+1,""),ROW()-588)),"")</f>
        <v>https://www.comunidad.madrid/hospital/summa112/comunicacion</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Noticias</v>
      </c>
      <c r="C601" s="114" t="str" cm="1">
        <f t="array" ref="C601">IFERROR(INDEX('03.Muestra'!$F$8:$F$42,SMALL(IF("Página Web"='03.Muestra'!$D$8:$D$42,ROW('03.Muestra'!$F$8:$F$42)-MIN(ROW('03.Muestra'!$D$8:$D$42))+1,""),ROW()-588)),"")</f>
        <v>https://www.comunidad.madrid/hospital/summa112/comunicacion/noticias</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Videoteca</v>
      </c>
      <c r="C602" s="114" t="str" cm="1">
        <f t="array" ref="C602">IFERROR(INDEX('03.Muestra'!$F$8:$F$42,SMALL(IF("Página Web"='03.Muestra'!$D$8:$D$42,ROW('03.Muestra'!$F$8:$F$42)-MIN(ROW('03.Muestra'!$D$8:$D$42))+1,""),ROW()-588)),"")</f>
        <v>https://www.comunidad.madrid/hospital/summa112/comunicacion/videoteca</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Galeria de imágenes</v>
      </c>
      <c r="C603" s="114" t="str" cm="1">
        <f t="array" ref="C603">IFERROR(INDEX('03.Muestra'!$F$8:$F$42,SMALL(IF("Página Web"='03.Muestra'!$D$8:$D$42,ROW('03.Muestra'!$F$8:$F$42)-MIN(ROW('03.Muestra'!$D$8:$D$42))+1,""),ROW()-588)),"")</f>
        <v>https://www.comunidad.madrid/hospital/summa112/comunicacion/galeria-imagenes</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Nosotros</v>
      </c>
      <c r="C604" s="114" t="str" cm="1">
        <f t="array" ref="C604">IFERROR(INDEX('03.Muestra'!$F$8:$F$42,SMALL(IF("Página Web"='03.Muestra'!$D$8:$D$42,ROW('03.Muestra'!$F$8:$F$42)-MIN(ROW('03.Muestra'!$D$8:$D$42))+1,""),ROW()-588)),"")</f>
        <v>https://www.comunidad.madrid/hospital/summa112/nosotros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https://www.comunidad.madrid/hospital/summa112/buscar?search_api_fulltext=&amp;nombre=</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https://www.comunidad.madrid/hospital/summa112/sitemap</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https://www.comunidad.madrid/hospital/summa112/declaracion-accesibilidad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https://www.comunidad.madrid/hospital/summa112/ciudadanos/aviso-legal-privacidad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https://www.comunidad.madrid/hospital/summa112/</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https://www.comunidad.madrid/hospital/summa112/ciudadanos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Calidad y Humanización</v>
      </c>
      <c r="C629" s="114" t="str" cm="1">
        <f t="array" ref="C629">IFERROR(INDEX('03.Muestra'!$F$8:$F$42,SMALL(IF("Página Web"='03.Muestra'!$D$8:$D$42,ROW('03.Muestra'!$F$8:$F$42)-MIN(ROW('03.Muestra'!$D$8:$D$42))+1,""),ROW()-626)),"")</f>
        <v>https://www.comunidad.madrid/hospital/summa112/ciudadanos/calidad-humanizacion</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Atención al usuario</v>
      </c>
      <c r="C630" s="114" t="str" cm="1">
        <f t="array" ref="C630">IFERROR(INDEX('03.Muestra'!$F$8:$F$42,SMALL(IF("Página Web"='03.Muestra'!$D$8:$D$42,ROW('03.Muestra'!$F$8:$F$42)-MIN(ROW('03.Muestra'!$D$8:$D$42))+1,""),ROW()-626)),"")</f>
        <v>https://www.comunidad.madrid/hospital/summa112/ciudadanos/atencion-usuario</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Dispositivos especiales</v>
      </c>
      <c r="C631" s="114" t="str" cm="1">
        <f t="array" ref="C631">IFERROR(INDEX('03.Muestra'!$F$8:$F$42,SMALL(IF("Página Web"='03.Muestra'!$D$8:$D$42,ROW('03.Muestra'!$F$8:$F$42)-MIN(ROW('03.Muestra'!$D$8:$D$42))+1,""),ROW()-626)),"")</f>
        <v>https://www.comunidad.madrid/hospital/summa112/ciudadanos/dispositivos-especiales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Contacto</v>
      </c>
      <c r="C632" s="114" t="str" cm="1">
        <f t="array" ref="C632">IFERROR(INDEX('03.Muestra'!$F$8:$F$42,SMALL(IF("Página Web"='03.Muestra'!$D$8:$D$42,ROW('03.Muestra'!$F$8:$F$42)-MIN(ROW('03.Muestra'!$D$8:$D$42))+1,""),ROW()-626)),"")</f>
        <v>https://www.comunidad.madrid/hospital/summa112/comunicacion/contacto</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https://www.comunidad.madrid/hospital/summa112/profesionales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Recursos Humanos</v>
      </c>
      <c r="C634" s="114" t="str" cm="1">
        <f t="array" ref="C634">IFERROR(INDEX('03.Muestra'!$F$8:$F$42,SMALL(IF("Página Web"='03.Muestra'!$D$8:$D$42,ROW('03.Muestra'!$F$8:$F$42)-MIN(ROW('03.Muestra'!$D$8:$D$42))+1,""),ROW()-626)),"")</f>
        <v>https://www.comunidad.madrid/hospital/summa112/profesionales/departamento-recursos-humanos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Formación y Docencia</v>
      </c>
      <c r="C635" s="114" t="str" cm="1">
        <f t="array" ref="C635">IFERROR(INDEX('03.Muestra'!$F$8:$F$42,SMALL(IF("Página Web"='03.Muestra'!$D$8:$D$42,ROW('03.Muestra'!$F$8:$F$42)-MIN(ROW('03.Muestra'!$D$8:$D$42))+1,""),ROW()-626)),"")</f>
        <v>https://www.comunidad.madrid/hospital/summa112/profesionales/formacion-docencia-0</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Seguridad del Paciente</v>
      </c>
      <c r="C636" s="114" t="str" cm="1">
        <f t="array" ref="C636">IFERROR(INDEX('03.Muestra'!$F$8:$F$42,SMALL(IF("Página Web"='03.Muestra'!$D$8:$D$42,ROW('03.Muestra'!$F$8:$F$42)-MIN(ROW('03.Muestra'!$D$8:$D$42))+1,""),ROW()-626)),"")</f>
        <v>https://www.comunidad.madrid/hospital/summa112/profesionales/seguridad-paciente</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Transporte Sanitario Intercomunitario</v>
      </c>
      <c r="C637" s="114" t="str" cm="1">
        <f t="array" ref="C637">IFERROR(INDEX('03.Muestra'!$F$8:$F$42,SMALL(IF("Página Web"='03.Muestra'!$D$8:$D$42,ROW('03.Muestra'!$F$8:$F$42)-MIN(ROW('03.Muestra'!$D$8:$D$42))+1,""),ROW()-626)),"")</f>
        <v>https://www.comunidad.madrid/hospital/summa112/profesionales/transporte-sanitario-intercomunitario</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Comunicación</v>
      </c>
      <c r="C638" s="114" t="str" cm="1">
        <f t="array" ref="C638">IFERROR(INDEX('03.Muestra'!$F$8:$F$42,SMALL(IF("Página Web"='03.Muestra'!$D$8:$D$42,ROW('03.Muestra'!$F$8:$F$42)-MIN(ROW('03.Muestra'!$D$8:$D$42))+1,""),ROW()-626)),"")</f>
        <v>https://www.comunidad.madrid/hospital/summa112/comunicacion</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Noticias</v>
      </c>
      <c r="C639" s="114" t="str" cm="1">
        <f t="array" ref="C639">IFERROR(INDEX('03.Muestra'!$F$8:$F$42,SMALL(IF("Página Web"='03.Muestra'!$D$8:$D$42,ROW('03.Muestra'!$F$8:$F$42)-MIN(ROW('03.Muestra'!$D$8:$D$42))+1,""),ROW()-626)),"")</f>
        <v>https://www.comunidad.madrid/hospital/summa112/comunicacion/noticias</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Videoteca</v>
      </c>
      <c r="C640" s="114" t="str" cm="1">
        <f t="array" ref="C640">IFERROR(INDEX('03.Muestra'!$F$8:$F$42,SMALL(IF("Página Web"='03.Muestra'!$D$8:$D$42,ROW('03.Muestra'!$F$8:$F$42)-MIN(ROW('03.Muestra'!$D$8:$D$42))+1,""),ROW()-626)),"")</f>
        <v>https://www.comunidad.madrid/hospital/summa112/comunicacion/videoteca</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Galeria de imágenes</v>
      </c>
      <c r="C641" s="114" t="str" cm="1">
        <f t="array" ref="C641">IFERROR(INDEX('03.Muestra'!$F$8:$F$42,SMALL(IF("Página Web"='03.Muestra'!$D$8:$D$42,ROW('03.Muestra'!$F$8:$F$42)-MIN(ROW('03.Muestra'!$D$8:$D$42))+1,""),ROW()-626)),"")</f>
        <v>https://www.comunidad.madrid/hospital/summa112/comunicacion/galeria-imagenes</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Nosotros</v>
      </c>
      <c r="C642" s="114" t="str" cm="1">
        <f t="array" ref="C642">IFERROR(INDEX('03.Muestra'!$F$8:$F$42,SMALL(IF("Página Web"='03.Muestra'!$D$8:$D$42,ROW('03.Muestra'!$F$8:$F$42)-MIN(ROW('03.Muestra'!$D$8:$D$42))+1,""),ROW()-626)),"")</f>
        <v>https://www.comunidad.madrid/hospital/summa112/nosotros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https://www.comunidad.madrid/hospital/summa112/buscar?search_api_fulltext=&amp;nombre=</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https://www.comunidad.madrid/hospital/summa112/sitemap</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https://www.comunidad.madrid/hospital/summa112/declaracion-accesibilidad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https://www.comunidad.madrid/hospital/summa112/ciudadanos/aviso-legal-privacidad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https://www.comunidad.madrid/hospital/summa112/</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https://www.comunidad.madrid/hospital/summa112/ciudadanos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Calidad y Humanización</v>
      </c>
      <c r="C667" s="114" t="str" cm="1">
        <f t="array" ref="C667">IFERROR(INDEX('03.Muestra'!$F$8:$F$42,SMALL(IF("Página Web"='03.Muestra'!$D$8:$D$42,ROW('03.Muestra'!$F$8:$F$42)-MIN(ROW('03.Muestra'!$D$8:$D$42))+1,""),ROW()-664)),"")</f>
        <v>https://www.comunidad.madrid/hospital/summa112/ciudadanos/calidad-humanizacion</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Atención al usuario</v>
      </c>
      <c r="C668" s="114" t="str" cm="1">
        <f t="array" ref="C668">IFERROR(INDEX('03.Muestra'!$F$8:$F$42,SMALL(IF("Página Web"='03.Muestra'!$D$8:$D$42,ROW('03.Muestra'!$F$8:$F$42)-MIN(ROW('03.Muestra'!$D$8:$D$42))+1,""),ROW()-664)),"")</f>
        <v>https://www.comunidad.madrid/hospital/summa112/ciudadanos/atencion-usuario</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Dispositivos especiales</v>
      </c>
      <c r="C669" s="114" t="str" cm="1">
        <f t="array" ref="C669">IFERROR(INDEX('03.Muestra'!$F$8:$F$42,SMALL(IF("Página Web"='03.Muestra'!$D$8:$D$42,ROW('03.Muestra'!$F$8:$F$42)-MIN(ROW('03.Muestra'!$D$8:$D$42))+1,""),ROW()-664)),"")</f>
        <v>https://www.comunidad.madrid/hospital/summa112/ciudadanos/dispositivos-especiales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Contacto</v>
      </c>
      <c r="C670" s="114" t="str" cm="1">
        <f t="array" ref="C670">IFERROR(INDEX('03.Muestra'!$F$8:$F$42,SMALL(IF("Página Web"='03.Muestra'!$D$8:$D$42,ROW('03.Muestra'!$F$8:$F$42)-MIN(ROW('03.Muestra'!$D$8:$D$42))+1,""),ROW()-664)),"")</f>
        <v>https://www.comunidad.madrid/hospital/summa112/comunicacion/contacto</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https://www.comunidad.madrid/hospital/summa112/profesionales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Recursos Humanos</v>
      </c>
      <c r="C672" s="114" t="str" cm="1">
        <f t="array" ref="C672">IFERROR(INDEX('03.Muestra'!$F$8:$F$42,SMALL(IF("Página Web"='03.Muestra'!$D$8:$D$42,ROW('03.Muestra'!$F$8:$F$42)-MIN(ROW('03.Muestra'!$D$8:$D$42))+1,""),ROW()-664)),"")</f>
        <v>https://www.comunidad.madrid/hospital/summa112/profesionales/departamento-recursos-humanos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Formación y Docencia</v>
      </c>
      <c r="C673" s="114" t="str" cm="1">
        <f t="array" ref="C673">IFERROR(INDEX('03.Muestra'!$F$8:$F$42,SMALL(IF("Página Web"='03.Muestra'!$D$8:$D$42,ROW('03.Muestra'!$F$8:$F$42)-MIN(ROW('03.Muestra'!$D$8:$D$42))+1,""),ROW()-664)),"")</f>
        <v>https://www.comunidad.madrid/hospital/summa112/profesionales/formacion-docencia-0</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Seguridad del Paciente</v>
      </c>
      <c r="C674" s="114" t="str" cm="1">
        <f t="array" ref="C674">IFERROR(INDEX('03.Muestra'!$F$8:$F$42,SMALL(IF("Página Web"='03.Muestra'!$D$8:$D$42,ROW('03.Muestra'!$F$8:$F$42)-MIN(ROW('03.Muestra'!$D$8:$D$42))+1,""),ROW()-664)),"")</f>
        <v>https://www.comunidad.madrid/hospital/summa112/profesionales/seguridad-paciente</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Transporte Sanitario Intercomunitario</v>
      </c>
      <c r="C675" s="114" t="str" cm="1">
        <f t="array" ref="C675">IFERROR(INDEX('03.Muestra'!$F$8:$F$42,SMALL(IF("Página Web"='03.Muestra'!$D$8:$D$42,ROW('03.Muestra'!$F$8:$F$42)-MIN(ROW('03.Muestra'!$D$8:$D$42))+1,""),ROW()-664)),"")</f>
        <v>https://www.comunidad.madrid/hospital/summa112/profesionales/transporte-sanitario-intercomunitario</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Comunicación</v>
      </c>
      <c r="C676" s="114" t="str" cm="1">
        <f t="array" ref="C676">IFERROR(INDEX('03.Muestra'!$F$8:$F$42,SMALL(IF("Página Web"='03.Muestra'!$D$8:$D$42,ROW('03.Muestra'!$F$8:$F$42)-MIN(ROW('03.Muestra'!$D$8:$D$42))+1,""),ROW()-664)),"")</f>
        <v>https://www.comunidad.madrid/hospital/summa112/comunicacion</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Noticias</v>
      </c>
      <c r="C677" s="114" t="str" cm="1">
        <f t="array" ref="C677">IFERROR(INDEX('03.Muestra'!$F$8:$F$42,SMALL(IF("Página Web"='03.Muestra'!$D$8:$D$42,ROW('03.Muestra'!$F$8:$F$42)-MIN(ROW('03.Muestra'!$D$8:$D$42))+1,""),ROW()-664)),"")</f>
        <v>https://www.comunidad.madrid/hospital/summa112/comunicacion/noticias</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Videoteca</v>
      </c>
      <c r="C678" s="114" t="str" cm="1">
        <f t="array" ref="C678">IFERROR(INDEX('03.Muestra'!$F$8:$F$42,SMALL(IF("Página Web"='03.Muestra'!$D$8:$D$42,ROW('03.Muestra'!$F$8:$F$42)-MIN(ROW('03.Muestra'!$D$8:$D$42))+1,""),ROW()-664)),"")</f>
        <v>https://www.comunidad.madrid/hospital/summa112/comunicacion/videoteca</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Galeria de imágenes</v>
      </c>
      <c r="C679" s="114" t="str" cm="1">
        <f t="array" ref="C679">IFERROR(INDEX('03.Muestra'!$F$8:$F$42,SMALL(IF("Página Web"='03.Muestra'!$D$8:$D$42,ROW('03.Muestra'!$F$8:$F$42)-MIN(ROW('03.Muestra'!$D$8:$D$42))+1,""),ROW()-664)),"")</f>
        <v>https://www.comunidad.madrid/hospital/summa112/comunicacion/galeria-imagenes</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Nosotros</v>
      </c>
      <c r="C680" s="114" t="str" cm="1">
        <f t="array" ref="C680">IFERROR(INDEX('03.Muestra'!$F$8:$F$42,SMALL(IF("Página Web"='03.Muestra'!$D$8:$D$42,ROW('03.Muestra'!$F$8:$F$42)-MIN(ROW('03.Muestra'!$D$8:$D$42))+1,""),ROW()-664)),"")</f>
        <v>https://www.comunidad.madrid/hospital/summa112/nosotros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https://www.comunidad.madrid/hospital/summa112/buscar?search_api_fulltext=&amp;nombre=</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https://www.comunidad.madrid/hospital/summa112/sitemap</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https://www.comunidad.madrid/hospital/summa112/declaracion-accesibilidad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https://www.comunidad.madrid/hospital/summa112/ciudadanos/aviso-legal-privacidad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https://www.comunidad.madrid/hospital/summa112/</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https://www.comunidad.madrid/hospital/summa112/ciudadanos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Calidad y Humanización</v>
      </c>
      <c r="C705" s="114" t="str" cm="1">
        <f t="array" ref="C705">IFERROR(INDEX('03.Muestra'!$F$8:$F$42,SMALL(IF("Página Web"='03.Muestra'!$D$8:$D$42,ROW('03.Muestra'!$F$8:$F$42)-MIN(ROW('03.Muestra'!$D$8:$D$42))+1,""),ROW()-702)),"")</f>
        <v>https://www.comunidad.madrid/hospital/summa112/ciudadanos/calidad-humanizacion</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Atención al usuario</v>
      </c>
      <c r="C706" s="114" t="str" cm="1">
        <f t="array" ref="C706">IFERROR(INDEX('03.Muestra'!$F$8:$F$42,SMALL(IF("Página Web"='03.Muestra'!$D$8:$D$42,ROW('03.Muestra'!$F$8:$F$42)-MIN(ROW('03.Muestra'!$D$8:$D$42))+1,""),ROW()-702)),"")</f>
        <v>https://www.comunidad.madrid/hospital/summa112/ciudadanos/atencion-usuario</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Dispositivos especiales</v>
      </c>
      <c r="C707" s="114" t="str" cm="1">
        <f t="array" ref="C707">IFERROR(INDEX('03.Muestra'!$F$8:$F$42,SMALL(IF("Página Web"='03.Muestra'!$D$8:$D$42,ROW('03.Muestra'!$F$8:$F$42)-MIN(ROW('03.Muestra'!$D$8:$D$42))+1,""),ROW()-702)),"")</f>
        <v>https://www.comunidad.madrid/hospital/summa112/ciudadanos/dispositivos-especiales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Contacto</v>
      </c>
      <c r="C708" s="114" t="str" cm="1">
        <f t="array" ref="C708">IFERROR(INDEX('03.Muestra'!$F$8:$F$42,SMALL(IF("Página Web"='03.Muestra'!$D$8:$D$42,ROW('03.Muestra'!$F$8:$F$42)-MIN(ROW('03.Muestra'!$D$8:$D$42))+1,""),ROW()-702)),"")</f>
        <v>https://www.comunidad.madrid/hospital/summa112/comunicacion/contacto</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https://www.comunidad.madrid/hospital/summa112/profesionales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Recursos Humanos</v>
      </c>
      <c r="C710" s="114" t="str" cm="1">
        <f t="array" ref="C710">IFERROR(INDEX('03.Muestra'!$F$8:$F$42,SMALL(IF("Página Web"='03.Muestra'!$D$8:$D$42,ROW('03.Muestra'!$F$8:$F$42)-MIN(ROW('03.Muestra'!$D$8:$D$42))+1,""),ROW()-702)),"")</f>
        <v>https://www.comunidad.madrid/hospital/summa112/profesionales/departamento-recursos-humanos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Formación y Docencia</v>
      </c>
      <c r="C711" s="114" t="str" cm="1">
        <f t="array" ref="C711">IFERROR(INDEX('03.Muestra'!$F$8:$F$42,SMALL(IF("Página Web"='03.Muestra'!$D$8:$D$42,ROW('03.Muestra'!$F$8:$F$42)-MIN(ROW('03.Muestra'!$D$8:$D$42))+1,""),ROW()-702)),"")</f>
        <v>https://www.comunidad.madrid/hospital/summa112/profesionales/formacion-docencia-0</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Seguridad del Paciente</v>
      </c>
      <c r="C712" s="114" t="str" cm="1">
        <f t="array" ref="C712">IFERROR(INDEX('03.Muestra'!$F$8:$F$42,SMALL(IF("Página Web"='03.Muestra'!$D$8:$D$42,ROW('03.Muestra'!$F$8:$F$42)-MIN(ROW('03.Muestra'!$D$8:$D$42))+1,""),ROW()-702)),"")</f>
        <v>https://www.comunidad.madrid/hospital/summa112/profesionales/seguridad-paciente</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Transporte Sanitario Intercomunitario</v>
      </c>
      <c r="C713" s="114" t="str" cm="1">
        <f t="array" ref="C713">IFERROR(INDEX('03.Muestra'!$F$8:$F$42,SMALL(IF("Página Web"='03.Muestra'!$D$8:$D$42,ROW('03.Muestra'!$F$8:$F$42)-MIN(ROW('03.Muestra'!$D$8:$D$42))+1,""),ROW()-702)),"")</f>
        <v>https://www.comunidad.madrid/hospital/summa112/profesionales/transporte-sanitario-intercomunitario</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Comunicación</v>
      </c>
      <c r="C714" s="114" t="str" cm="1">
        <f t="array" ref="C714">IFERROR(INDEX('03.Muestra'!$F$8:$F$42,SMALL(IF("Página Web"='03.Muestra'!$D$8:$D$42,ROW('03.Muestra'!$F$8:$F$42)-MIN(ROW('03.Muestra'!$D$8:$D$42))+1,""),ROW()-702)),"")</f>
        <v>https://www.comunidad.madrid/hospital/summa112/comunicacion</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Noticias</v>
      </c>
      <c r="C715" s="114" t="str" cm="1">
        <f t="array" ref="C715">IFERROR(INDEX('03.Muestra'!$F$8:$F$42,SMALL(IF("Página Web"='03.Muestra'!$D$8:$D$42,ROW('03.Muestra'!$F$8:$F$42)-MIN(ROW('03.Muestra'!$D$8:$D$42))+1,""),ROW()-702)),"")</f>
        <v>https://www.comunidad.madrid/hospital/summa112/comunicacion/noticias</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Videoteca</v>
      </c>
      <c r="C716" s="114" t="str" cm="1">
        <f t="array" ref="C716">IFERROR(INDEX('03.Muestra'!$F$8:$F$42,SMALL(IF("Página Web"='03.Muestra'!$D$8:$D$42,ROW('03.Muestra'!$F$8:$F$42)-MIN(ROW('03.Muestra'!$D$8:$D$42))+1,""),ROW()-702)),"")</f>
        <v>https://www.comunidad.madrid/hospital/summa112/comunicacion/videoteca</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Galeria de imágenes</v>
      </c>
      <c r="C717" s="114" t="str" cm="1">
        <f t="array" ref="C717">IFERROR(INDEX('03.Muestra'!$F$8:$F$42,SMALL(IF("Página Web"='03.Muestra'!$D$8:$D$42,ROW('03.Muestra'!$F$8:$F$42)-MIN(ROW('03.Muestra'!$D$8:$D$42))+1,""),ROW()-702)),"")</f>
        <v>https://www.comunidad.madrid/hospital/summa112/comunicacion/galeria-imagenes</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Nosotros</v>
      </c>
      <c r="C718" s="114" t="str" cm="1">
        <f t="array" ref="C718">IFERROR(INDEX('03.Muestra'!$F$8:$F$42,SMALL(IF("Página Web"='03.Muestra'!$D$8:$D$42,ROW('03.Muestra'!$F$8:$F$42)-MIN(ROW('03.Muestra'!$D$8:$D$42))+1,""),ROW()-702)),"")</f>
        <v>https://www.comunidad.madrid/hospital/summa112/nosotros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https://www.comunidad.madrid/hospital/summa112/buscar?search_api_fulltext=&amp;nombre=</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https://www.comunidad.madrid/hospital/summa112/sitemap</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https://www.comunidad.madrid/hospital/summa112/declaracion-accesibilidad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https://www.comunidad.madrid/hospital/summa112/ciudadanos/aviso-legal-privacidad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213" sqref="D21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4</v>
      </c>
      <c r="H12" s="53">
        <f ca="1">IF(($G$15+$K$15)=0,0,G12/($G$15+$K$15))</f>
        <v>2.2222222222222223E-2</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4</v>
      </c>
      <c r="H13" s="53">
        <f ca="1">IF(($G$15+$K$15)=0,0,G13/($G$15+$K$15))</f>
        <v>2.2222222222222223E-2</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172</v>
      </c>
      <c r="H14" s="53">
        <f ca="1">IF(($G$15+$K$15)=0,0,G14/($G$15+$K$15))</f>
        <v>0.9555555555555556</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18</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18</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25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25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18</v>
      </c>
      <c r="I210" s="120">
        <f ca="1">COUNTIF($D209:INDIRECT("$D" &amp;  SUM(ROW()-1,'03.Muestra'!$D$45)-1),I209)</f>
        <v>2</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27</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18</v>
      </c>
      <c r="I324" s="120">
        <f ca="1">COUNTIF($D323:INDIRECT("$D" &amp;  SUM(ROW()-1,'03.Muestra'!$D$45)-1),I323)</f>
        <v>2</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1479" sqref="D1479"/>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343</v>
      </c>
      <c r="H12" s="53">
        <f ca="1">IF(($G$15+$K$15)=0,0,G12/($G$15+$K$15))</f>
        <v>0.34300000000000003</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224</v>
      </c>
      <c r="H13" s="53">
        <f ca="1">IF(($G$15+$K$15)=0,0,G13/($G$15+$K$15))</f>
        <v>0.224</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433</v>
      </c>
      <c r="H14" s="53">
        <f ca="1">IF(($G$15+$K$15)=0,0,G14/($G$15+$K$15))</f>
        <v>0.433</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https://www.comunidad.madrid/hospital/summa112/</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https://www.comunidad.madrid/hospital/summa112/ciudadanos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Calidad y Humanización</v>
      </c>
      <c r="C21" s="114" t="str" cm="1">
        <f t="array" ref="C21">IFERROR(INDEX('03.Muestra'!$F$8:$F$42,SMALL(IF("Página Web"='03.Muestra'!$D$8:$D$42,ROW('03.Muestra'!$F$8:$F$42)-MIN(ROW('03.Muestra'!$D$8:$D$42))+1,""),ROW()-18)),"")</f>
        <v>https://www.comunidad.madrid/hospital/summa112/ciudadanos/calidad-humanizacion</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Atención al usuario</v>
      </c>
      <c r="C22" s="114" t="str" cm="1">
        <f t="array" ref="C22">IFERROR(INDEX('03.Muestra'!$F$8:$F$42,SMALL(IF("Página Web"='03.Muestra'!$D$8:$D$42,ROW('03.Muestra'!$F$8:$F$42)-MIN(ROW('03.Muestra'!$D$8:$D$42))+1,""),ROW()-18)),"")</f>
        <v>https://www.comunidad.madrid/hospital/summa112/ciudadanos/atencion-usuario</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Dispositivos especiales</v>
      </c>
      <c r="C23" s="114" t="str" cm="1">
        <f t="array" ref="C23">IFERROR(INDEX('03.Muestra'!$F$8:$F$42,SMALL(IF("Página Web"='03.Muestra'!$D$8:$D$42,ROW('03.Muestra'!$F$8:$F$42)-MIN(ROW('03.Muestra'!$D$8:$D$42))+1,""),ROW()-18)),"")</f>
        <v>https://www.comunidad.madrid/hospital/summa112/ciudadanos/dispositivos-especiales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Contacto</v>
      </c>
      <c r="C24" s="114" t="str" cm="1">
        <f t="array" ref="C24">IFERROR(INDEX('03.Muestra'!$F$8:$F$42,SMALL(IF("Página Web"='03.Muestra'!$D$8:$D$42,ROW('03.Muestra'!$F$8:$F$42)-MIN(ROW('03.Muestra'!$D$8:$D$42))+1,""),ROW()-18)),"")</f>
        <v>https://www.comunidad.madrid/hospital/summa112/comunicacion/contacto</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Profesionales</v>
      </c>
      <c r="C25" s="114" t="str" cm="1">
        <f t="array" ref="C25">IFERROR(INDEX('03.Muestra'!$F$8:$F$42,SMALL(IF("Página Web"='03.Muestra'!$D$8:$D$42,ROW('03.Muestra'!$F$8:$F$42)-MIN(ROW('03.Muestra'!$D$8:$D$42))+1,""),ROW()-18)),"")</f>
        <v>https://www.comunidad.madrid/hospital/summa112/profesionales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Recursos Humanos</v>
      </c>
      <c r="C26" s="114" t="str" cm="1">
        <f t="array" ref="C26">IFERROR(INDEX('03.Muestra'!$F$8:$F$42,SMALL(IF("Página Web"='03.Muestra'!$D$8:$D$42,ROW('03.Muestra'!$F$8:$F$42)-MIN(ROW('03.Muestra'!$D$8:$D$42))+1,""),ROW()-18)),"")</f>
        <v>https://www.comunidad.madrid/hospital/summa112/profesionales/departamento-recursos-humanos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Formación y Docencia</v>
      </c>
      <c r="C27" s="114" t="str" cm="1">
        <f t="array" ref="C27">IFERROR(INDEX('03.Muestra'!$F$8:$F$42,SMALL(IF("Página Web"='03.Muestra'!$D$8:$D$42,ROW('03.Muestra'!$F$8:$F$42)-MIN(ROW('03.Muestra'!$D$8:$D$42))+1,""),ROW()-18)),"")</f>
        <v>https://www.comunidad.madrid/hospital/summa112/profesionales/formacion-docencia-0</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Seguridad del Paciente</v>
      </c>
      <c r="C28" s="114" t="str" cm="1">
        <f t="array" ref="C28">IFERROR(INDEX('03.Muestra'!$F$8:$F$42,SMALL(IF("Página Web"='03.Muestra'!$D$8:$D$42,ROW('03.Muestra'!$F$8:$F$42)-MIN(ROW('03.Muestra'!$D$8:$D$42))+1,""),ROW()-18)),"")</f>
        <v>https://www.comunidad.madrid/hospital/summa112/profesionales/seguridad-paciente</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Transporte Sanitario Intercomunitario</v>
      </c>
      <c r="C29" s="114" t="str" cm="1">
        <f t="array" ref="C29">IFERROR(INDEX('03.Muestra'!$F$8:$F$42,SMALL(IF("Página Web"='03.Muestra'!$D$8:$D$42,ROW('03.Muestra'!$F$8:$F$42)-MIN(ROW('03.Muestra'!$D$8:$D$42))+1,""),ROW()-18)),"")</f>
        <v>https://www.comunidad.madrid/hospital/summa112/profesionales/transporte-sanitario-intercomunitario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Comunicación</v>
      </c>
      <c r="C30" s="114" t="str" cm="1">
        <f t="array" ref="C30">IFERROR(INDEX('03.Muestra'!$F$8:$F$42,SMALL(IF("Página Web"='03.Muestra'!$D$8:$D$42,ROW('03.Muestra'!$F$8:$F$42)-MIN(ROW('03.Muestra'!$D$8:$D$42))+1,""),ROW()-18)),"")</f>
        <v>https://www.comunidad.madrid/hospital/summa112/comunicacion</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Noticias</v>
      </c>
      <c r="C31" s="114" t="str" cm="1">
        <f t="array" ref="C31">IFERROR(INDEX('03.Muestra'!$F$8:$F$42,SMALL(IF("Página Web"='03.Muestra'!$D$8:$D$42,ROW('03.Muestra'!$F$8:$F$42)-MIN(ROW('03.Muestra'!$D$8:$D$42))+1,""),ROW()-18)),"")</f>
        <v>https://www.comunidad.madrid/hospital/summa112/comunicacion/noticias</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Videoteca</v>
      </c>
      <c r="C32" s="114" t="str" cm="1">
        <f t="array" ref="C32">IFERROR(INDEX('03.Muestra'!$F$8:$F$42,SMALL(IF("Página Web"='03.Muestra'!$D$8:$D$42,ROW('03.Muestra'!$F$8:$F$42)-MIN(ROW('03.Muestra'!$D$8:$D$42))+1,""),ROW()-18)),"")</f>
        <v>https://www.comunidad.madrid/hospital/summa112/comunicacion/videoteca</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Galeria de imágenes</v>
      </c>
      <c r="C33" s="114" t="str" cm="1">
        <f t="array" ref="C33">IFERROR(INDEX('03.Muestra'!$F$8:$F$42,SMALL(IF("Página Web"='03.Muestra'!$D$8:$D$42,ROW('03.Muestra'!$F$8:$F$42)-MIN(ROW('03.Muestra'!$D$8:$D$42))+1,""),ROW()-18)),"")</f>
        <v>https://www.comunidad.madrid/hospital/summa112/comunicacion/galeria-imagenes</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Nosotros</v>
      </c>
      <c r="C34" s="114" t="str" cm="1">
        <f t="array" ref="C34">IFERROR(INDEX('03.Muestra'!$F$8:$F$42,SMALL(IF("Página Web"='03.Muestra'!$D$8:$D$42,ROW('03.Muestra'!$F$8:$F$42)-MIN(ROW('03.Muestra'!$D$8:$D$42))+1,""),ROW()-18)),"")</f>
        <v>https://www.comunidad.madrid/hospital/summa112/nosotros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https://www.comunidad.madrid/hospital/summa112/buscar?search_api_fulltext=&amp;nombre=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https://www.comunidad.madrid/hospital/summa112/sitemap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Declaración accesibilidad</v>
      </c>
      <c r="C37" s="114" t="str" cm="1">
        <f t="array" ref="C37">IFERROR(INDEX('03.Muestra'!$F$8:$F$42,SMALL(IF("Página Web"='03.Muestra'!$D$8:$D$42,ROW('03.Muestra'!$F$8:$F$42)-MIN(ROW('03.Muestra'!$D$8:$D$42))+1,""),ROW()-18)),"")</f>
        <v>https://www.comunidad.madrid/hospital/summa112/declaracion-accesibilidad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 - Privacidad</v>
      </c>
      <c r="C38" s="114" t="str" cm="1">
        <f t="array" ref="C38">IFERROR(INDEX('03.Muestra'!$F$8:$F$42,SMALL(IF("Página Web"='03.Muestra'!$D$8:$D$42,ROW('03.Muestra'!$F$8:$F$42)-MIN(ROW('03.Muestra'!$D$8:$D$42))+1,""),ROW()-18)),"")</f>
        <v>https://www.comunidad.madrid/hospital/summa112/ciudadanos/aviso-legal-privacidad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https://www.comunidad.madrid/hospital/summa112/</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https://www.comunidad.madrid/hospital/summa112/ciudadanos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Calidad y Humanización</v>
      </c>
      <c r="C59" s="114" t="str" cm="1">
        <f t="array" ref="C59">IFERROR(INDEX('03.Muestra'!$F$8:$F$42,SMALL(IF("Página Web"='03.Muestra'!$D$8:$D$42,ROW('03.Muestra'!$F$8:$F$42)-MIN(ROW('03.Muestra'!$D$8:$D$42))+1,""),ROW()-56)),"")</f>
        <v>https://www.comunidad.madrid/hospital/summa112/ciudadanos/calidad-humanizacion</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Atención al usuario</v>
      </c>
      <c r="C60" s="114" t="str" cm="1">
        <f t="array" ref="C60">IFERROR(INDEX('03.Muestra'!$F$8:$F$42,SMALL(IF("Página Web"='03.Muestra'!$D$8:$D$42,ROW('03.Muestra'!$F$8:$F$42)-MIN(ROW('03.Muestra'!$D$8:$D$42))+1,""),ROW()-56)),"")</f>
        <v>https://www.comunidad.madrid/hospital/summa112/ciudadanos/atencion-usuario</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Dispositivos especiales</v>
      </c>
      <c r="C61" s="114" t="str" cm="1">
        <f t="array" ref="C61">IFERROR(INDEX('03.Muestra'!$F$8:$F$42,SMALL(IF("Página Web"='03.Muestra'!$D$8:$D$42,ROW('03.Muestra'!$F$8:$F$42)-MIN(ROW('03.Muestra'!$D$8:$D$42))+1,""),ROW()-56)),"")</f>
        <v>https://www.comunidad.madrid/hospital/summa112/ciudadanos/dispositivos-especiales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Contacto</v>
      </c>
      <c r="C62" s="114" t="str" cm="1">
        <f t="array" ref="C62">IFERROR(INDEX('03.Muestra'!$F$8:$F$42,SMALL(IF("Página Web"='03.Muestra'!$D$8:$D$42,ROW('03.Muestra'!$F$8:$F$42)-MIN(ROW('03.Muestra'!$D$8:$D$42))+1,""),ROW()-56)),"")</f>
        <v>https://www.comunidad.madrid/hospital/summa112/comunicacion/contacto</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Profesionales</v>
      </c>
      <c r="C63" s="114" t="str" cm="1">
        <f t="array" ref="C63">IFERROR(INDEX('03.Muestra'!$F$8:$F$42,SMALL(IF("Página Web"='03.Muestra'!$D$8:$D$42,ROW('03.Muestra'!$F$8:$F$42)-MIN(ROW('03.Muestra'!$D$8:$D$42))+1,""),ROW()-56)),"")</f>
        <v>https://www.comunidad.madrid/hospital/summa112/profesionales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Recursos Humanos</v>
      </c>
      <c r="C64" s="114" t="str" cm="1">
        <f t="array" ref="C64">IFERROR(INDEX('03.Muestra'!$F$8:$F$42,SMALL(IF("Página Web"='03.Muestra'!$D$8:$D$42,ROW('03.Muestra'!$F$8:$F$42)-MIN(ROW('03.Muestra'!$D$8:$D$42))+1,""),ROW()-56)),"")</f>
        <v>https://www.comunidad.madrid/hospital/summa112/profesionales/departamento-recursos-humanos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Formación y Docencia</v>
      </c>
      <c r="C65" s="114" t="str" cm="1">
        <f t="array" ref="C65">IFERROR(INDEX('03.Muestra'!$F$8:$F$42,SMALL(IF("Página Web"='03.Muestra'!$D$8:$D$42,ROW('03.Muestra'!$F$8:$F$42)-MIN(ROW('03.Muestra'!$D$8:$D$42))+1,""),ROW()-56)),"")</f>
        <v>https://www.comunidad.madrid/hospital/summa112/profesionales/formacion-docencia-0</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Seguridad del Paciente</v>
      </c>
      <c r="C66" s="114" t="str" cm="1">
        <f t="array" ref="C66">IFERROR(INDEX('03.Muestra'!$F$8:$F$42,SMALL(IF("Página Web"='03.Muestra'!$D$8:$D$42,ROW('03.Muestra'!$F$8:$F$42)-MIN(ROW('03.Muestra'!$D$8:$D$42))+1,""),ROW()-56)),"")</f>
        <v>https://www.comunidad.madrid/hospital/summa112/profesionales/seguridad-paciente</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Transporte Sanitario Intercomunitario</v>
      </c>
      <c r="C67" s="114" t="str" cm="1">
        <f t="array" ref="C67">IFERROR(INDEX('03.Muestra'!$F$8:$F$42,SMALL(IF("Página Web"='03.Muestra'!$D$8:$D$42,ROW('03.Muestra'!$F$8:$F$42)-MIN(ROW('03.Muestra'!$D$8:$D$42))+1,""),ROW()-56)),"")</f>
        <v>https://www.comunidad.madrid/hospital/summa112/profesionales/transporte-sanitario-intercomunitario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Comunicación</v>
      </c>
      <c r="C68" s="114" t="str" cm="1">
        <f t="array" ref="C68">IFERROR(INDEX('03.Muestra'!$F$8:$F$42,SMALL(IF("Página Web"='03.Muestra'!$D$8:$D$42,ROW('03.Muestra'!$F$8:$F$42)-MIN(ROW('03.Muestra'!$D$8:$D$42))+1,""),ROW()-56)),"")</f>
        <v>https://www.comunidad.madrid/hospital/summa112/comunicacion</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Noticias</v>
      </c>
      <c r="C69" s="114" t="str" cm="1">
        <f t="array" ref="C69">IFERROR(INDEX('03.Muestra'!$F$8:$F$42,SMALL(IF("Página Web"='03.Muestra'!$D$8:$D$42,ROW('03.Muestra'!$F$8:$F$42)-MIN(ROW('03.Muestra'!$D$8:$D$42))+1,""),ROW()-56)),"")</f>
        <v>https://www.comunidad.madrid/hospital/summa112/comunicacion/noticias</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Videoteca</v>
      </c>
      <c r="C70" s="114" t="str" cm="1">
        <f t="array" ref="C70">IFERROR(INDEX('03.Muestra'!$F$8:$F$42,SMALL(IF("Página Web"='03.Muestra'!$D$8:$D$42,ROW('03.Muestra'!$F$8:$F$42)-MIN(ROW('03.Muestra'!$D$8:$D$42))+1,""),ROW()-56)),"")</f>
        <v>https://www.comunidad.madrid/hospital/summa112/comunicacion/videoteca</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Galeria de imágenes</v>
      </c>
      <c r="C71" s="114" t="str" cm="1">
        <f t="array" ref="C71">IFERROR(INDEX('03.Muestra'!$F$8:$F$42,SMALL(IF("Página Web"='03.Muestra'!$D$8:$D$42,ROW('03.Muestra'!$F$8:$F$42)-MIN(ROW('03.Muestra'!$D$8:$D$42))+1,""),ROW()-56)),"")</f>
        <v>https://www.comunidad.madrid/hospital/summa112/comunicacion/galeria-imagenes</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Nosotros</v>
      </c>
      <c r="C72" s="114" t="str" cm="1">
        <f t="array" ref="C72">IFERROR(INDEX('03.Muestra'!$F$8:$F$42,SMALL(IF("Página Web"='03.Muestra'!$D$8:$D$42,ROW('03.Muestra'!$F$8:$F$42)-MIN(ROW('03.Muestra'!$D$8:$D$42))+1,""),ROW()-56)),"")</f>
        <v>https://www.comunidad.madrid/hospital/summa112/nosotros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https://www.comunidad.madrid/hospital/summa112/buscar?search_api_fulltext=&amp;nombre=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https://www.comunidad.madrid/hospital/summa112/sitemap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Declaración accesibilidad</v>
      </c>
      <c r="C75" s="114" t="str" cm="1">
        <f t="array" ref="C75">IFERROR(INDEX('03.Muestra'!$F$8:$F$42,SMALL(IF("Página Web"='03.Muestra'!$D$8:$D$42,ROW('03.Muestra'!$F$8:$F$42)-MIN(ROW('03.Muestra'!$D$8:$D$42))+1,""),ROW()-56)),"")</f>
        <v>https://www.comunidad.madrid/hospital/summa112/declaracion-accesibilidad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 - Privacidad</v>
      </c>
      <c r="C76" s="114" t="str" cm="1">
        <f t="array" ref="C76">IFERROR(INDEX('03.Muestra'!$F$8:$F$42,SMALL(IF("Página Web"='03.Muestra'!$D$8:$D$42,ROW('03.Muestra'!$F$8:$F$42)-MIN(ROW('03.Muestra'!$D$8:$D$42))+1,""),ROW()-56)),"")</f>
        <v>https://www.comunidad.madrid/hospital/summa112/ciudadanos/aviso-legal-privacidad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https://www.comunidad.madrid/hospital/summa112/</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https://www.comunidad.madrid/hospital/summa112/ciudadanos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18</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Calidad y Humanización</v>
      </c>
      <c r="C97" s="114" t="str" cm="1">
        <f t="array" ref="C97">IFERROR(INDEX('03.Muestra'!$F$8:$F$42,SMALL(IF("Página Web"='03.Muestra'!$D$8:$D$42,ROW('03.Muestra'!$F$8:$F$42)-MIN(ROW('03.Muestra'!$D$8:$D$42))+1,""),ROW()-94)),"")</f>
        <v>https://www.comunidad.madrid/hospital/summa112/ciudadanos/calidad-humanizacion</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Atención al usuario</v>
      </c>
      <c r="C98" s="114" t="str" cm="1">
        <f t="array" ref="C98">IFERROR(INDEX('03.Muestra'!$F$8:$F$42,SMALL(IF("Página Web"='03.Muestra'!$D$8:$D$42,ROW('03.Muestra'!$F$8:$F$42)-MIN(ROW('03.Muestra'!$D$8:$D$42))+1,""),ROW()-94)),"")</f>
        <v>https://www.comunidad.madrid/hospital/summa112/ciudadanos/atencion-usuario</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Dispositivos especiales</v>
      </c>
      <c r="C99" s="114" t="str" cm="1">
        <f t="array" ref="C99">IFERROR(INDEX('03.Muestra'!$F$8:$F$42,SMALL(IF("Página Web"='03.Muestra'!$D$8:$D$42,ROW('03.Muestra'!$F$8:$F$42)-MIN(ROW('03.Muestra'!$D$8:$D$42))+1,""),ROW()-94)),"")</f>
        <v>https://www.comunidad.madrid/hospital/summa112/ciudadanos/dispositivos-especiales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Contacto</v>
      </c>
      <c r="C100" s="114" t="str" cm="1">
        <f t="array" ref="C100">IFERROR(INDEX('03.Muestra'!$F$8:$F$42,SMALL(IF("Página Web"='03.Muestra'!$D$8:$D$42,ROW('03.Muestra'!$F$8:$F$42)-MIN(ROW('03.Muestra'!$D$8:$D$42))+1,""),ROW()-94)),"")</f>
        <v>https://www.comunidad.madrid/hospital/summa112/comunicacion/contacto</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Profesionales</v>
      </c>
      <c r="C101" s="114" t="str" cm="1">
        <f t="array" ref="C101">IFERROR(INDEX('03.Muestra'!$F$8:$F$42,SMALL(IF("Página Web"='03.Muestra'!$D$8:$D$42,ROW('03.Muestra'!$F$8:$F$42)-MIN(ROW('03.Muestra'!$D$8:$D$42))+1,""),ROW()-94)),"")</f>
        <v>https://www.comunidad.madrid/hospital/summa112/profesionales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Recursos Humanos</v>
      </c>
      <c r="C102" s="114" t="str" cm="1">
        <f t="array" ref="C102">IFERROR(INDEX('03.Muestra'!$F$8:$F$42,SMALL(IF("Página Web"='03.Muestra'!$D$8:$D$42,ROW('03.Muestra'!$F$8:$F$42)-MIN(ROW('03.Muestra'!$D$8:$D$42))+1,""),ROW()-94)),"")</f>
        <v>https://www.comunidad.madrid/hospital/summa112/profesionales/departamento-recursos-humanos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Formación y Docencia</v>
      </c>
      <c r="C103" s="114" t="str" cm="1">
        <f t="array" ref="C103">IFERROR(INDEX('03.Muestra'!$F$8:$F$42,SMALL(IF("Página Web"='03.Muestra'!$D$8:$D$42,ROW('03.Muestra'!$F$8:$F$42)-MIN(ROW('03.Muestra'!$D$8:$D$42))+1,""),ROW()-94)),"")</f>
        <v>https://www.comunidad.madrid/hospital/summa112/profesionales/formacion-docencia-0</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Seguridad del Paciente</v>
      </c>
      <c r="C104" s="114" t="str" cm="1">
        <f t="array" ref="C104">IFERROR(INDEX('03.Muestra'!$F$8:$F$42,SMALL(IF("Página Web"='03.Muestra'!$D$8:$D$42,ROW('03.Muestra'!$F$8:$F$42)-MIN(ROW('03.Muestra'!$D$8:$D$42))+1,""),ROW()-94)),"")</f>
        <v>https://www.comunidad.madrid/hospital/summa112/profesionales/seguridad-paciente</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Transporte Sanitario Intercomunitario</v>
      </c>
      <c r="C105" s="114" t="str" cm="1">
        <f t="array" ref="C105">IFERROR(INDEX('03.Muestra'!$F$8:$F$42,SMALL(IF("Página Web"='03.Muestra'!$D$8:$D$42,ROW('03.Muestra'!$F$8:$F$42)-MIN(ROW('03.Muestra'!$D$8:$D$42))+1,""),ROW()-94)),"")</f>
        <v>https://www.comunidad.madrid/hospital/summa112/profesionales/transporte-sanitario-intercomunitario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Comunicación</v>
      </c>
      <c r="C106" s="114" t="str" cm="1">
        <f t="array" ref="C106">IFERROR(INDEX('03.Muestra'!$F$8:$F$42,SMALL(IF("Página Web"='03.Muestra'!$D$8:$D$42,ROW('03.Muestra'!$F$8:$F$42)-MIN(ROW('03.Muestra'!$D$8:$D$42))+1,""),ROW()-94)),"")</f>
        <v>https://www.comunidad.madrid/hospital/summa112/comunicacion</v>
      </c>
      <c r="D106" s="130" t="s">
        <v>25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Noticias</v>
      </c>
      <c r="C107" s="114" t="str" cm="1">
        <f t="array" ref="C107">IFERROR(INDEX('03.Muestra'!$F$8:$F$42,SMALL(IF("Página Web"='03.Muestra'!$D$8:$D$42,ROW('03.Muestra'!$F$8:$F$42)-MIN(ROW('03.Muestra'!$D$8:$D$42))+1,""),ROW()-94)),"")</f>
        <v>https://www.comunidad.madrid/hospital/summa112/comunicacion/noticias</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Videoteca</v>
      </c>
      <c r="C108" s="114" t="str" cm="1">
        <f t="array" ref="C108">IFERROR(INDEX('03.Muestra'!$F$8:$F$42,SMALL(IF("Página Web"='03.Muestra'!$D$8:$D$42,ROW('03.Muestra'!$F$8:$F$42)-MIN(ROW('03.Muestra'!$D$8:$D$42))+1,""),ROW()-94)),"")</f>
        <v>https://www.comunidad.madrid/hospital/summa112/comunicacion/videoteca</v>
      </c>
      <c r="D108" s="130" t="s">
        <v>25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Galeria de imágenes</v>
      </c>
      <c r="C109" s="114" t="str" cm="1">
        <f t="array" ref="C109">IFERROR(INDEX('03.Muestra'!$F$8:$F$42,SMALL(IF("Página Web"='03.Muestra'!$D$8:$D$42,ROW('03.Muestra'!$F$8:$F$42)-MIN(ROW('03.Muestra'!$D$8:$D$42))+1,""),ROW()-94)),"")</f>
        <v>https://www.comunidad.madrid/hospital/summa112/comunicacion/galeria-imagenes</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Nosotros</v>
      </c>
      <c r="C110" s="114" t="str" cm="1">
        <f t="array" ref="C110">IFERROR(INDEX('03.Muestra'!$F$8:$F$42,SMALL(IF("Página Web"='03.Muestra'!$D$8:$D$42,ROW('03.Muestra'!$F$8:$F$42)-MIN(ROW('03.Muestra'!$D$8:$D$42))+1,""),ROW()-94)),"")</f>
        <v>https://www.comunidad.madrid/hospital/summa112/nosotros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https://www.comunidad.madrid/hospital/summa112/buscar?search_api_fulltext=&amp;nombre=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https://www.comunidad.madrid/hospital/summa112/sitemap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Declaración accesibilidad</v>
      </c>
      <c r="C113" s="114" t="str" cm="1">
        <f t="array" ref="C113">IFERROR(INDEX('03.Muestra'!$F$8:$F$42,SMALL(IF("Página Web"='03.Muestra'!$D$8:$D$42,ROW('03.Muestra'!$F$8:$F$42)-MIN(ROW('03.Muestra'!$D$8:$D$42))+1,""),ROW()-94)),"")</f>
        <v>https://www.comunidad.madrid/hospital/summa112/declaracion-accesibilidad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 - Privacidad</v>
      </c>
      <c r="C114" s="114" t="str" cm="1">
        <f t="array" ref="C114">IFERROR(INDEX('03.Muestra'!$F$8:$F$42,SMALL(IF("Página Web"='03.Muestra'!$D$8:$D$42,ROW('03.Muestra'!$F$8:$F$42)-MIN(ROW('03.Muestra'!$D$8:$D$42))+1,""),ROW()-94)),"")</f>
        <v>https://www.comunidad.madrid/hospital/summa112/ciudadanos/aviso-legal-privacidad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https://www.comunidad.madrid/hospital/summa112/</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https://www.comunidad.madrid/hospital/summa112/ciudadanos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18</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Calidad y Humanización</v>
      </c>
      <c r="C135" s="114" t="str" cm="1">
        <f t="array" ref="C135">IFERROR(INDEX('03.Muestra'!$F$8:$F$42,SMALL(IF("Página Web"='03.Muestra'!$D$8:$D$42,ROW('03.Muestra'!$F$8:$F$42)-MIN(ROW('03.Muestra'!$D$8:$D$42))+1,""),ROW()-132)),"")</f>
        <v>https://www.comunidad.madrid/hospital/summa112/ciudadanos/calidad-humanizacion</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Atención al usuario</v>
      </c>
      <c r="C136" s="114" t="str" cm="1">
        <f t="array" ref="C136">IFERROR(INDEX('03.Muestra'!$F$8:$F$42,SMALL(IF("Página Web"='03.Muestra'!$D$8:$D$42,ROW('03.Muestra'!$F$8:$F$42)-MIN(ROW('03.Muestra'!$D$8:$D$42))+1,""),ROW()-132)),"")</f>
        <v>https://www.comunidad.madrid/hospital/summa112/ciudadanos/atencion-usuario</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Dispositivos especiales</v>
      </c>
      <c r="C137" s="114" t="str" cm="1">
        <f t="array" ref="C137">IFERROR(INDEX('03.Muestra'!$F$8:$F$42,SMALL(IF("Página Web"='03.Muestra'!$D$8:$D$42,ROW('03.Muestra'!$F$8:$F$42)-MIN(ROW('03.Muestra'!$D$8:$D$42))+1,""),ROW()-132)),"")</f>
        <v>https://www.comunidad.madrid/hospital/summa112/ciudadanos/dispositivos-especiales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Contacto</v>
      </c>
      <c r="C138" s="114" t="str" cm="1">
        <f t="array" ref="C138">IFERROR(INDEX('03.Muestra'!$F$8:$F$42,SMALL(IF("Página Web"='03.Muestra'!$D$8:$D$42,ROW('03.Muestra'!$F$8:$F$42)-MIN(ROW('03.Muestra'!$D$8:$D$42))+1,""),ROW()-132)),"")</f>
        <v>https://www.comunidad.madrid/hospital/summa112/comunicacion/contacto</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Profesionales</v>
      </c>
      <c r="C139" s="114" t="str" cm="1">
        <f t="array" ref="C139">IFERROR(INDEX('03.Muestra'!$F$8:$F$42,SMALL(IF("Página Web"='03.Muestra'!$D$8:$D$42,ROW('03.Muestra'!$F$8:$F$42)-MIN(ROW('03.Muestra'!$D$8:$D$42))+1,""),ROW()-132)),"")</f>
        <v>https://www.comunidad.madrid/hospital/summa112/profesionales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Recursos Humanos</v>
      </c>
      <c r="C140" s="114" t="str" cm="1">
        <f t="array" ref="C140">IFERROR(INDEX('03.Muestra'!$F$8:$F$42,SMALL(IF("Página Web"='03.Muestra'!$D$8:$D$42,ROW('03.Muestra'!$F$8:$F$42)-MIN(ROW('03.Muestra'!$D$8:$D$42))+1,""),ROW()-132)),"")</f>
        <v>https://www.comunidad.madrid/hospital/summa112/profesionales/departamento-recursos-humanos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Formación y Docencia</v>
      </c>
      <c r="C141" s="114" t="str" cm="1">
        <f t="array" ref="C141">IFERROR(INDEX('03.Muestra'!$F$8:$F$42,SMALL(IF("Página Web"='03.Muestra'!$D$8:$D$42,ROW('03.Muestra'!$F$8:$F$42)-MIN(ROW('03.Muestra'!$D$8:$D$42))+1,""),ROW()-132)),"")</f>
        <v>https://www.comunidad.madrid/hospital/summa112/profesionales/formacion-docencia-0</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Seguridad del Paciente</v>
      </c>
      <c r="C142" s="114" t="str" cm="1">
        <f t="array" ref="C142">IFERROR(INDEX('03.Muestra'!$F$8:$F$42,SMALL(IF("Página Web"='03.Muestra'!$D$8:$D$42,ROW('03.Muestra'!$F$8:$F$42)-MIN(ROW('03.Muestra'!$D$8:$D$42))+1,""),ROW()-132)),"")</f>
        <v>https://www.comunidad.madrid/hospital/summa112/profesionales/seguridad-paciente</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Transporte Sanitario Intercomunitario</v>
      </c>
      <c r="C143" s="114" t="str" cm="1">
        <f t="array" ref="C143">IFERROR(INDEX('03.Muestra'!$F$8:$F$42,SMALL(IF("Página Web"='03.Muestra'!$D$8:$D$42,ROW('03.Muestra'!$F$8:$F$42)-MIN(ROW('03.Muestra'!$D$8:$D$42))+1,""),ROW()-132)),"")</f>
        <v>https://www.comunidad.madrid/hospital/summa112/profesionales/transporte-sanitario-intercomunitario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Comunicación</v>
      </c>
      <c r="C144" s="114" t="str" cm="1">
        <f t="array" ref="C144">IFERROR(INDEX('03.Muestra'!$F$8:$F$42,SMALL(IF("Página Web"='03.Muestra'!$D$8:$D$42,ROW('03.Muestra'!$F$8:$F$42)-MIN(ROW('03.Muestra'!$D$8:$D$42))+1,""),ROW()-132)),"")</f>
        <v>https://www.comunidad.madrid/hospital/summa112/comunicacion</v>
      </c>
      <c r="D144" s="130" t="s">
        <v>27</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Noticias</v>
      </c>
      <c r="C145" s="114" t="str" cm="1">
        <f t="array" ref="C145">IFERROR(INDEX('03.Muestra'!$F$8:$F$42,SMALL(IF("Página Web"='03.Muestra'!$D$8:$D$42,ROW('03.Muestra'!$F$8:$F$42)-MIN(ROW('03.Muestra'!$D$8:$D$42))+1,""),ROW()-132)),"")</f>
        <v>https://www.comunidad.madrid/hospital/summa112/comunicacion/noticias</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Videoteca</v>
      </c>
      <c r="C146" s="114" t="str" cm="1">
        <f t="array" ref="C146">IFERROR(INDEX('03.Muestra'!$F$8:$F$42,SMALL(IF("Página Web"='03.Muestra'!$D$8:$D$42,ROW('03.Muestra'!$F$8:$F$42)-MIN(ROW('03.Muestra'!$D$8:$D$42))+1,""),ROW()-132)),"")</f>
        <v>https://www.comunidad.madrid/hospital/summa112/comunicacion/videoteca</v>
      </c>
      <c r="D146" s="130" t="s">
        <v>27</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Galeria de imágenes</v>
      </c>
      <c r="C147" s="114" t="str" cm="1">
        <f t="array" ref="C147">IFERROR(INDEX('03.Muestra'!$F$8:$F$42,SMALL(IF("Página Web"='03.Muestra'!$D$8:$D$42,ROW('03.Muestra'!$F$8:$F$42)-MIN(ROW('03.Muestra'!$D$8:$D$42))+1,""),ROW()-132)),"")</f>
        <v>https://www.comunidad.madrid/hospital/summa112/comunicacion/galeria-imagenes</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Nosotros</v>
      </c>
      <c r="C148" s="114" t="str" cm="1">
        <f t="array" ref="C148">IFERROR(INDEX('03.Muestra'!$F$8:$F$42,SMALL(IF("Página Web"='03.Muestra'!$D$8:$D$42,ROW('03.Muestra'!$F$8:$F$42)-MIN(ROW('03.Muestra'!$D$8:$D$42))+1,""),ROW()-132)),"")</f>
        <v>https://www.comunidad.madrid/hospital/summa112/nosotros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https://www.comunidad.madrid/hospital/summa112/buscar?search_api_fulltext=&amp;nombre=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https://www.comunidad.madrid/hospital/summa112/sitemap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Declaración accesibilidad</v>
      </c>
      <c r="C151" s="114" t="str" cm="1">
        <f t="array" ref="C151">IFERROR(INDEX('03.Muestra'!$F$8:$F$42,SMALL(IF("Página Web"='03.Muestra'!$D$8:$D$42,ROW('03.Muestra'!$F$8:$F$42)-MIN(ROW('03.Muestra'!$D$8:$D$42))+1,""),ROW()-132)),"")</f>
        <v>https://www.comunidad.madrid/hospital/summa112/declaracion-accesibilidad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 - Privacidad</v>
      </c>
      <c r="C152" s="114" t="str" cm="1">
        <f t="array" ref="C152">IFERROR(INDEX('03.Muestra'!$F$8:$F$42,SMALL(IF("Página Web"='03.Muestra'!$D$8:$D$42,ROW('03.Muestra'!$F$8:$F$42)-MIN(ROW('03.Muestra'!$D$8:$D$42))+1,""),ROW()-132)),"")</f>
        <v>https://www.comunidad.madrid/hospital/summa112/ciudadanos/aviso-legal-privacidad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https://www.comunidad.madrid/hospital/summa112/</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https://www.comunidad.madrid/hospital/summa112/ciudadanos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18</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Calidad y Humanización</v>
      </c>
      <c r="C173" s="114" t="str" cm="1">
        <f t="array" ref="C173">IFERROR(INDEX('03.Muestra'!$F$8:$F$42,SMALL(IF("Página Web"='03.Muestra'!$D$8:$D$42,ROW('03.Muestra'!$F$8:$F$42)-MIN(ROW('03.Muestra'!$D$8:$D$42))+1,""),ROW()-170)),"")</f>
        <v>https://www.comunidad.madrid/hospital/summa112/ciudadanos/calidad-humanizacion</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Atención al usuario</v>
      </c>
      <c r="C174" s="114" t="str" cm="1">
        <f t="array" ref="C174">IFERROR(INDEX('03.Muestra'!$F$8:$F$42,SMALL(IF("Página Web"='03.Muestra'!$D$8:$D$42,ROW('03.Muestra'!$F$8:$F$42)-MIN(ROW('03.Muestra'!$D$8:$D$42))+1,""),ROW()-170)),"")</f>
        <v>https://www.comunidad.madrid/hospital/summa112/ciudadanos/atencion-usuario</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Dispositivos especiales</v>
      </c>
      <c r="C175" s="114" t="str" cm="1">
        <f t="array" ref="C175">IFERROR(INDEX('03.Muestra'!$F$8:$F$42,SMALL(IF("Página Web"='03.Muestra'!$D$8:$D$42,ROW('03.Muestra'!$F$8:$F$42)-MIN(ROW('03.Muestra'!$D$8:$D$42))+1,""),ROW()-170)),"")</f>
        <v>https://www.comunidad.madrid/hospital/summa112/ciudadanos/dispositivos-especiales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Contacto</v>
      </c>
      <c r="C176" s="114" t="str" cm="1">
        <f t="array" ref="C176">IFERROR(INDEX('03.Muestra'!$F$8:$F$42,SMALL(IF("Página Web"='03.Muestra'!$D$8:$D$42,ROW('03.Muestra'!$F$8:$F$42)-MIN(ROW('03.Muestra'!$D$8:$D$42))+1,""),ROW()-170)),"")</f>
        <v>https://www.comunidad.madrid/hospital/summa112/comunicacion/contacto</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Profesionales</v>
      </c>
      <c r="C177" s="114" t="str" cm="1">
        <f t="array" ref="C177">IFERROR(INDEX('03.Muestra'!$F$8:$F$42,SMALL(IF("Página Web"='03.Muestra'!$D$8:$D$42,ROW('03.Muestra'!$F$8:$F$42)-MIN(ROW('03.Muestra'!$D$8:$D$42))+1,""),ROW()-170)),"")</f>
        <v>https://www.comunidad.madrid/hospital/summa112/profesionales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Recursos Humanos</v>
      </c>
      <c r="C178" s="114" t="str" cm="1">
        <f t="array" ref="C178">IFERROR(INDEX('03.Muestra'!$F$8:$F$42,SMALL(IF("Página Web"='03.Muestra'!$D$8:$D$42,ROW('03.Muestra'!$F$8:$F$42)-MIN(ROW('03.Muestra'!$D$8:$D$42))+1,""),ROW()-170)),"")</f>
        <v>https://www.comunidad.madrid/hospital/summa112/profesionales/departamento-recursos-humanos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Formación y Docencia</v>
      </c>
      <c r="C179" s="114" t="str" cm="1">
        <f t="array" ref="C179">IFERROR(INDEX('03.Muestra'!$F$8:$F$42,SMALL(IF("Página Web"='03.Muestra'!$D$8:$D$42,ROW('03.Muestra'!$F$8:$F$42)-MIN(ROW('03.Muestra'!$D$8:$D$42))+1,""),ROW()-170)),"")</f>
        <v>https://www.comunidad.madrid/hospital/summa112/profesionales/formacion-docencia-0</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Seguridad del Paciente</v>
      </c>
      <c r="C180" s="114" t="str" cm="1">
        <f t="array" ref="C180">IFERROR(INDEX('03.Muestra'!$F$8:$F$42,SMALL(IF("Página Web"='03.Muestra'!$D$8:$D$42,ROW('03.Muestra'!$F$8:$F$42)-MIN(ROW('03.Muestra'!$D$8:$D$42))+1,""),ROW()-170)),"")</f>
        <v>https://www.comunidad.madrid/hospital/summa112/profesionales/seguridad-paciente</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Transporte Sanitario Intercomunitario</v>
      </c>
      <c r="C181" s="114" t="str" cm="1">
        <f t="array" ref="C181">IFERROR(INDEX('03.Muestra'!$F$8:$F$42,SMALL(IF("Página Web"='03.Muestra'!$D$8:$D$42,ROW('03.Muestra'!$F$8:$F$42)-MIN(ROW('03.Muestra'!$D$8:$D$42))+1,""),ROW()-170)),"")</f>
        <v>https://www.comunidad.madrid/hospital/summa112/profesionales/transporte-sanitario-intercomunitario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Comunicación</v>
      </c>
      <c r="C182" s="114" t="str" cm="1">
        <f t="array" ref="C182">IFERROR(INDEX('03.Muestra'!$F$8:$F$42,SMALL(IF("Página Web"='03.Muestra'!$D$8:$D$42,ROW('03.Muestra'!$F$8:$F$42)-MIN(ROW('03.Muestra'!$D$8:$D$42))+1,""),ROW()-170)),"")</f>
        <v>https://www.comunidad.madrid/hospital/summa112/comunicacion</v>
      </c>
      <c r="D182" s="130" t="s">
        <v>27</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Noticias</v>
      </c>
      <c r="C183" s="114" t="str" cm="1">
        <f t="array" ref="C183">IFERROR(INDEX('03.Muestra'!$F$8:$F$42,SMALL(IF("Página Web"='03.Muestra'!$D$8:$D$42,ROW('03.Muestra'!$F$8:$F$42)-MIN(ROW('03.Muestra'!$D$8:$D$42))+1,""),ROW()-170)),"")</f>
        <v>https://www.comunidad.madrid/hospital/summa112/comunicacion/noticias</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Videoteca</v>
      </c>
      <c r="C184" s="114" t="str" cm="1">
        <f t="array" ref="C184">IFERROR(INDEX('03.Muestra'!$F$8:$F$42,SMALL(IF("Página Web"='03.Muestra'!$D$8:$D$42,ROW('03.Muestra'!$F$8:$F$42)-MIN(ROW('03.Muestra'!$D$8:$D$42))+1,""),ROW()-170)),"")</f>
        <v>https://www.comunidad.madrid/hospital/summa112/comunicacion/videoteca</v>
      </c>
      <c r="D184" s="130" t="s">
        <v>27</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Galeria de imágenes</v>
      </c>
      <c r="C185" s="114" t="str" cm="1">
        <f t="array" ref="C185">IFERROR(INDEX('03.Muestra'!$F$8:$F$42,SMALL(IF("Página Web"='03.Muestra'!$D$8:$D$42,ROW('03.Muestra'!$F$8:$F$42)-MIN(ROW('03.Muestra'!$D$8:$D$42))+1,""),ROW()-170)),"")</f>
        <v>https://www.comunidad.madrid/hospital/summa112/comunicacion/galeria-imagenes</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Nosotros</v>
      </c>
      <c r="C186" s="114" t="str" cm="1">
        <f t="array" ref="C186">IFERROR(INDEX('03.Muestra'!$F$8:$F$42,SMALL(IF("Página Web"='03.Muestra'!$D$8:$D$42,ROW('03.Muestra'!$F$8:$F$42)-MIN(ROW('03.Muestra'!$D$8:$D$42))+1,""),ROW()-170)),"")</f>
        <v>https://www.comunidad.madrid/hospital/summa112/nosotros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https://www.comunidad.madrid/hospital/summa112/buscar?search_api_fulltext=&amp;nombre=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https://www.comunidad.madrid/hospital/summa112/sitemap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Declaración accesibilidad</v>
      </c>
      <c r="C189" s="114" t="str" cm="1">
        <f t="array" ref="C189">IFERROR(INDEX('03.Muestra'!$F$8:$F$42,SMALL(IF("Página Web"='03.Muestra'!$D$8:$D$42,ROW('03.Muestra'!$F$8:$F$42)-MIN(ROW('03.Muestra'!$D$8:$D$42))+1,""),ROW()-170)),"")</f>
        <v>https://www.comunidad.madrid/hospital/summa112/declaracion-accesibilidad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 - Privacidad</v>
      </c>
      <c r="C190" s="114" t="str" cm="1">
        <f t="array" ref="C190">IFERROR(INDEX('03.Muestra'!$F$8:$F$42,SMALL(IF("Página Web"='03.Muestra'!$D$8:$D$42,ROW('03.Muestra'!$F$8:$F$42)-MIN(ROW('03.Muestra'!$D$8:$D$42))+1,""),ROW()-170)),"")</f>
        <v>https://www.comunidad.madrid/hospital/summa112/ciudadanos/aviso-legal-privacidad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https://www.comunidad.madrid/hospital/summa112/</v>
      </c>
      <c r="D209" s="130" t="s">
        <v>27</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https://www.comunidad.madrid/hospital/summa112/ciudadanos</v>
      </c>
      <c r="D210" s="130" t="s">
        <v>27</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8</v>
      </c>
      <c r="J210" s="120">
        <f ca="1">COUNTIF($D209:INDIRECT("$D" &amp;  SUM(ROW()-1,'03.Muestra'!$D$45)-1),J209)</f>
        <v>12</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Calidad y Humanización</v>
      </c>
      <c r="C211" s="114" t="str" cm="1">
        <f t="array" ref="C211">IFERROR(INDEX('03.Muestra'!$F$8:$F$42,SMALL(IF("Página Web"='03.Muestra'!$D$8:$D$42,ROW('03.Muestra'!$F$8:$F$42)-MIN(ROW('03.Muestra'!$D$8:$D$42))+1,""),ROW()-208)),"")</f>
        <v>https://www.comunidad.madrid/hospital/summa112/ciudadanos/calidad-humanizacion</v>
      </c>
      <c r="D211" s="130" t="s">
        <v>27</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Atención al usuario</v>
      </c>
      <c r="C212" s="114" t="str" cm="1">
        <f t="array" ref="C212">IFERROR(INDEX('03.Muestra'!$F$8:$F$42,SMALL(IF("Página Web"='03.Muestra'!$D$8:$D$42,ROW('03.Muestra'!$F$8:$F$42)-MIN(ROW('03.Muestra'!$D$8:$D$42))+1,""),ROW()-208)),"")</f>
        <v>https://www.comunidad.madrid/hospital/summa112/ciudadanos/atencion-usuario</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Dispositivos especiales</v>
      </c>
      <c r="C213" s="114" t="str" cm="1">
        <f t="array" ref="C213">IFERROR(INDEX('03.Muestra'!$F$8:$F$42,SMALL(IF("Página Web"='03.Muestra'!$D$8:$D$42,ROW('03.Muestra'!$F$8:$F$42)-MIN(ROW('03.Muestra'!$D$8:$D$42))+1,""),ROW()-208)),"")</f>
        <v>https://www.comunidad.madrid/hospital/summa112/ciudadanos/dispositivos-especiales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Contacto</v>
      </c>
      <c r="C214" s="114" t="str" cm="1">
        <f t="array" ref="C214">IFERROR(INDEX('03.Muestra'!$F$8:$F$42,SMALL(IF("Página Web"='03.Muestra'!$D$8:$D$42,ROW('03.Muestra'!$F$8:$F$42)-MIN(ROW('03.Muestra'!$D$8:$D$42))+1,""),ROW()-208)),"")</f>
        <v>https://www.comunidad.madrid/hospital/summa112/comunicacion/contacto</v>
      </c>
      <c r="D214" s="130" t="s">
        <v>27</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Profesionales</v>
      </c>
      <c r="C215" s="114" t="str" cm="1">
        <f t="array" ref="C215">IFERROR(INDEX('03.Muestra'!$F$8:$F$42,SMALL(IF("Página Web"='03.Muestra'!$D$8:$D$42,ROW('03.Muestra'!$F$8:$F$42)-MIN(ROW('03.Muestra'!$D$8:$D$42))+1,""),ROW()-208)),"")</f>
        <v>https://www.comunidad.madrid/hospital/summa112/profesionales</v>
      </c>
      <c r="D215" s="130" t="s">
        <v>27</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Recursos Humanos</v>
      </c>
      <c r="C216" s="114" t="str" cm="1">
        <f t="array" ref="C216">IFERROR(INDEX('03.Muestra'!$F$8:$F$42,SMALL(IF("Página Web"='03.Muestra'!$D$8:$D$42,ROW('03.Muestra'!$F$8:$F$42)-MIN(ROW('03.Muestra'!$D$8:$D$42))+1,""),ROW()-208)),"")</f>
        <v>https://www.comunidad.madrid/hospital/summa112/profesionales/departamento-recursos-humanos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Formación y Docencia</v>
      </c>
      <c r="C217" s="114" t="str" cm="1">
        <f t="array" ref="C217">IFERROR(INDEX('03.Muestra'!$F$8:$F$42,SMALL(IF("Página Web"='03.Muestra'!$D$8:$D$42,ROW('03.Muestra'!$F$8:$F$42)-MIN(ROW('03.Muestra'!$D$8:$D$42))+1,""),ROW()-208)),"")</f>
        <v>https://www.comunidad.madrid/hospital/summa112/profesionales/formacion-docencia-0</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Seguridad del Paciente</v>
      </c>
      <c r="C218" s="114" t="str" cm="1">
        <f t="array" ref="C218">IFERROR(INDEX('03.Muestra'!$F$8:$F$42,SMALL(IF("Página Web"='03.Muestra'!$D$8:$D$42,ROW('03.Muestra'!$F$8:$F$42)-MIN(ROW('03.Muestra'!$D$8:$D$42))+1,""),ROW()-208)),"")</f>
        <v>https://www.comunidad.madrid/hospital/summa112/profesionales/seguridad-paciente</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Transporte Sanitario Intercomunitario</v>
      </c>
      <c r="C219" s="114" t="str" cm="1">
        <f t="array" ref="C219">IFERROR(INDEX('03.Muestra'!$F$8:$F$42,SMALL(IF("Página Web"='03.Muestra'!$D$8:$D$42,ROW('03.Muestra'!$F$8:$F$42)-MIN(ROW('03.Muestra'!$D$8:$D$42))+1,""),ROW()-208)),"")</f>
        <v>https://www.comunidad.madrid/hospital/summa112/profesionales/transporte-sanitario-intercomunitario</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Comunicación</v>
      </c>
      <c r="C220" s="114" t="str" cm="1">
        <f t="array" ref="C220">IFERROR(INDEX('03.Muestra'!$F$8:$F$42,SMALL(IF("Página Web"='03.Muestra'!$D$8:$D$42,ROW('03.Muestra'!$F$8:$F$42)-MIN(ROW('03.Muestra'!$D$8:$D$42))+1,""),ROW()-208)),"")</f>
        <v>https://www.comunidad.madrid/hospital/summa112/comunicacion</v>
      </c>
      <c r="D220" s="130" t="s">
        <v>27</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Noticias</v>
      </c>
      <c r="C221" s="114" t="str" cm="1">
        <f t="array" ref="C221">IFERROR(INDEX('03.Muestra'!$F$8:$F$42,SMALL(IF("Página Web"='03.Muestra'!$D$8:$D$42,ROW('03.Muestra'!$F$8:$F$42)-MIN(ROW('03.Muestra'!$D$8:$D$42))+1,""),ROW()-208)),"")</f>
        <v>https://www.comunidad.madrid/hospital/summa112/comunicacion/noticias</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Videoteca</v>
      </c>
      <c r="C222" s="114" t="str" cm="1">
        <f t="array" ref="C222">IFERROR(INDEX('03.Muestra'!$F$8:$F$42,SMALL(IF("Página Web"='03.Muestra'!$D$8:$D$42,ROW('03.Muestra'!$F$8:$F$42)-MIN(ROW('03.Muestra'!$D$8:$D$42))+1,""),ROW()-208)),"")</f>
        <v>https://www.comunidad.madrid/hospital/summa112/comunicacion/videoteca</v>
      </c>
      <c r="D222" s="130" t="s">
        <v>25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Galeria de imágenes</v>
      </c>
      <c r="C223" s="114" t="str" cm="1">
        <f t="array" ref="C223">IFERROR(INDEX('03.Muestra'!$F$8:$F$42,SMALL(IF("Página Web"='03.Muestra'!$D$8:$D$42,ROW('03.Muestra'!$F$8:$F$42)-MIN(ROW('03.Muestra'!$D$8:$D$42))+1,""),ROW()-208)),"")</f>
        <v>https://www.comunidad.madrid/hospital/summa112/comunicacion/galeria-imagenes</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Nosotros</v>
      </c>
      <c r="C224" s="114" t="str" cm="1">
        <f t="array" ref="C224">IFERROR(INDEX('03.Muestra'!$F$8:$F$42,SMALL(IF("Página Web"='03.Muestra'!$D$8:$D$42,ROW('03.Muestra'!$F$8:$F$42)-MIN(ROW('03.Muestra'!$D$8:$D$42))+1,""),ROW()-208)),"")</f>
        <v>https://www.comunidad.madrid/hospital/summa112/nosotros</v>
      </c>
      <c r="D224" s="130" t="s">
        <v>27</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https://www.comunidad.madrid/hospital/summa112/buscar?search_api_fulltext=&amp;nombre=</v>
      </c>
      <c r="D225" s="130" t="s">
        <v>27</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https://www.comunidad.madrid/hospital/summa112/sitemap</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Declaración accesibilidad</v>
      </c>
      <c r="C227" s="114" t="str" cm="1">
        <f t="array" ref="C227">IFERROR(INDEX('03.Muestra'!$F$8:$F$42,SMALL(IF("Página Web"='03.Muestra'!$D$8:$D$42,ROW('03.Muestra'!$F$8:$F$42)-MIN(ROW('03.Muestra'!$D$8:$D$42))+1,""),ROW()-208)),"")</f>
        <v>https://www.comunidad.madrid/hospital/summa112/declaracion-accesibilidad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 - Privacidad</v>
      </c>
      <c r="C228" s="114" t="str" cm="1">
        <f t="array" ref="C228">IFERROR(INDEX('03.Muestra'!$F$8:$F$42,SMALL(IF("Página Web"='03.Muestra'!$D$8:$D$42,ROW('03.Muestra'!$F$8:$F$42)-MIN(ROW('03.Muestra'!$D$8:$D$42))+1,""),ROW()-208)),"")</f>
        <v>https://www.comunidad.madrid/hospital/summa112/ciudadanos/aviso-legal-privacidad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https://www.comunidad.madrid/hospital/summa112/</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https://www.comunidad.madrid/hospital/summa112/ciudadanos</v>
      </c>
      <c r="D248" s="130"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11</v>
      </c>
      <c r="J248" s="120">
        <f ca="1">COUNTIF($D247:INDIRECT("$D" &amp;  SUM(ROW()-1,'03.Muestra'!$D$45)-1),J247)</f>
        <v>9</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Calidad y Humanización</v>
      </c>
      <c r="C249" s="114" t="str" cm="1">
        <f t="array" ref="C249">IFERROR(INDEX('03.Muestra'!$F$8:$F$42,SMALL(IF("Página Web"='03.Muestra'!$D$8:$D$42,ROW('03.Muestra'!$F$8:$F$42)-MIN(ROW('03.Muestra'!$D$8:$D$42))+1,""),ROW()-246)),"")</f>
        <v>https://www.comunidad.madrid/hospital/summa112/ciudadanos/calidad-humanizacion</v>
      </c>
      <c r="D249" s="130" t="s">
        <v>27</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Atención al usuario</v>
      </c>
      <c r="C250" s="114" t="str" cm="1">
        <f t="array" ref="C250">IFERROR(INDEX('03.Muestra'!$F$8:$F$42,SMALL(IF("Página Web"='03.Muestra'!$D$8:$D$42,ROW('03.Muestra'!$F$8:$F$42)-MIN(ROW('03.Muestra'!$D$8:$D$42))+1,""),ROW()-246)),"")</f>
        <v>https://www.comunidad.madrid/hospital/summa112/ciudadanos/atencion-usuario</v>
      </c>
      <c r="D250" s="130" t="s">
        <v>25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Dispositivos especiales</v>
      </c>
      <c r="C251" s="114" t="str" cm="1">
        <f t="array" ref="C251">IFERROR(INDEX('03.Muestra'!$F$8:$F$42,SMALL(IF("Página Web"='03.Muestra'!$D$8:$D$42,ROW('03.Muestra'!$F$8:$F$42)-MIN(ROW('03.Muestra'!$D$8:$D$42))+1,""),ROW()-246)),"")</f>
        <v>https://www.comunidad.madrid/hospital/summa112/ciudadanos/dispositivos-especiales</v>
      </c>
      <c r="D251" s="130" t="s">
        <v>25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Contacto</v>
      </c>
      <c r="C252" s="114" t="str" cm="1">
        <f t="array" ref="C252">IFERROR(INDEX('03.Muestra'!$F$8:$F$42,SMALL(IF("Página Web"='03.Muestra'!$D$8:$D$42,ROW('03.Muestra'!$F$8:$F$42)-MIN(ROW('03.Muestra'!$D$8:$D$42))+1,""),ROW()-246)),"")</f>
        <v>https://www.comunidad.madrid/hospital/summa112/comunicacion/contacto</v>
      </c>
      <c r="D252" s="130" t="s">
        <v>25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Profesionales</v>
      </c>
      <c r="C253" s="114" t="str" cm="1">
        <f t="array" ref="C253">IFERROR(INDEX('03.Muestra'!$F$8:$F$42,SMALL(IF("Página Web"='03.Muestra'!$D$8:$D$42,ROW('03.Muestra'!$F$8:$F$42)-MIN(ROW('03.Muestra'!$D$8:$D$42))+1,""),ROW()-246)),"")</f>
        <v>https://www.comunidad.madrid/hospital/summa112/profesionales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Recursos Humanos</v>
      </c>
      <c r="C254" s="114" t="str" cm="1">
        <f t="array" ref="C254">IFERROR(INDEX('03.Muestra'!$F$8:$F$42,SMALL(IF("Página Web"='03.Muestra'!$D$8:$D$42,ROW('03.Muestra'!$F$8:$F$42)-MIN(ROW('03.Muestra'!$D$8:$D$42))+1,""),ROW()-246)),"")</f>
        <v>https://www.comunidad.madrid/hospital/summa112/profesionales/departamento-recursos-humanos</v>
      </c>
      <c r="D254" s="130" t="s">
        <v>27</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Formación y Docencia</v>
      </c>
      <c r="C255" s="114" t="str" cm="1">
        <f t="array" ref="C255">IFERROR(INDEX('03.Muestra'!$F$8:$F$42,SMALL(IF("Página Web"='03.Muestra'!$D$8:$D$42,ROW('03.Muestra'!$F$8:$F$42)-MIN(ROW('03.Muestra'!$D$8:$D$42))+1,""),ROW()-246)),"")</f>
        <v>https://www.comunidad.madrid/hospital/summa112/profesionales/formacion-docencia-0</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Seguridad del Paciente</v>
      </c>
      <c r="C256" s="114" t="str" cm="1">
        <f t="array" ref="C256">IFERROR(INDEX('03.Muestra'!$F$8:$F$42,SMALL(IF("Página Web"='03.Muestra'!$D$8:$D$42,ROW('03.Muestra'!$F$8:$F$42)-MIN(ROW('03.Muestra'!$D$8:$D$42))+1,""),ROW()-246)),"")</f>
        <v>https://www.comunidad.madrid/hospital/summa112/profesionales/seguridad-paciente</v>
      </c>
      <c r="D256" s="130" t="s">
        <v>25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Transporte Sanitario Intercomunitario</v>
      </c>
      <c r="C257" s="114" t="str" cm="1">
        <f t="array" ref="C257">IFERROR(INDEX('03.Muestra'!$F$8:$F$42,SMALL(IF("Página Web"='03.Muestra'!$D$8:$D$42,ROW('03.Muestra'!$F$8:$F$42)-MIN(ROW('03.Muestra'!$D$8:$D$42))+1,""),ROW()-246)),"")</f>
        <v>https://www.comunidad.madrid/hospital/summa112/profesionales/transporte-sanitario-intercomunitario</v>
      </c>
      <c r="D257" s="130" t="s">
        <v>27</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Comunicación</v>
      </c>
      <c r="C258" s="114" t="str" cm="1">
        <f t="array" ref="C258">IFERROR(INDEX('03.Muestra'!$F$8:$F$42,SMALL(IF("Página Web"='03.Muestra'!$D$8:$D$42,ROW('03.Muestra'!$F$8:$F$42)-MIN(ROW('03.Muestra'!$D$8:$D$42))+1,""),ROW()-246)),"")</f>
        <v>https://www.comunidad.madrid/hospital/summa112/comunicacion</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Noticias</v>
      </c>
      <c r="C259" s="114" t="str" cm="1">
        <f t="array" ref="C259">IFERROR(INDEX('03.Muestra'!$F$8:$F$42,SMALL(IF("Página Web"='03.Muestra'!$D$8:$D$42,ROW('03.Muestra'!$F$8:$F$42)-MIN(ROW('03.Muestra'!$D$8:$D$42))+1,""),ROW()-246)),"")</f>
        <v>https://www.comunidad.madrid/hospital/summa112/comunicacion/noticias</v>
      </c>
      <c r="D259" s="130" t="s">
        <v>25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Videoteca</v>
      </c>
      <c r="C260" s="114" t="str" cm="1">
        <f t="array" ref="C260">IFERROR(INDEX('03.Muestra'!$F$8:$F$42,SMALL(IF("Página Web"='03.Muestra'!$D$8:$D$42,ROW('03.Muestra'!$F$8:$F$42)-MIN(ROW('03.Muestra'!$D$8:$D$42))+1,""),ROW()-246)),"")</f>
        <v>https://www.comunidad.madrid/hospital/summa112/comunicacion/videoteca</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Galeria de imágenes</v>
      </c>
      <c r="C261" s="114" t="str" cm="1">
        <f t="array" ref="C261">IFERROR(INDEX('03.Muestra'!$F$8:$F$42,SMALL(IF("Página Web"='03.Muestra'!$D$8:$D$42,ROW('03.Muestra'!$F$8:$F$42)-MIN(ROW('03.Muestra'!$D$8:$D$42))+1,""),ROW()-246)),"")</f>
        <v>https://www.comunidad.madrid/hospital/summa112/comunicacion/galeria-imagenes</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Nosotros</v>
      </c>
      <c r="C262" s="114" t="str" cm="1">
        <f t="array" ref="C262">IFERROR(INDEX('03.Muestra'!$F$8:$F$42,SMALL(IF("Página Web"='03.Muestra'!$D$8:$D$42,ROW('03.Muestra'!$F$8:$F$42)-MIN(ROW('03.Muestra'!$D$8:$D$42))+1,""),ROW()-246)),"")</f>
        <v>https://www.comunidad.madrid/hospital/summa112/nosotros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https://www.comunidad.madrid/hospital/summa112/buscar?search_api_fulltext=&amp;nombre=</v>
      </c>
      <c r="D263" s="130" t="s">
        <v>25</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https://www.comunidad.madrid/hospital/summa112/sitemap</v>
      </c>
      <c r="D264" s="130" t="s">
        <v>25</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Declaración accesibilidad</v>
      </c>
      <c r="C265" s="114" t="str" cm="1">
        <f t="array" ref="C265">IFERROR(INDEX('03.Muestra'!$F$8:$F$42,SMALL(IF("Página Web"='03.Muestra'!$D$8:$D$42,ROW('03.Muestra'!$F$8:$F$42)-MIN(ROW('03.Muestra'!$D$8:$D$42))+1,""),ROW()-246)),"")</f>
        <v>https://www.comunidad.madrid/hospital/summa112/declaracion-accesibilidad</v>
      </c>
      <c r="D265" s="130" t="s">
        <v>25</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 - Privacidad</v>
      </c>
      <c r="C266" s="114" t="str" cm="1">
        <f t="array" ref="C266">IFERROR(INDEX('03.Muestra'!$F$8:$F$42,SMALL(IF("Página Web"='03.Muestra'!$D$8:$D$42,ROW('03.Muestra'!$F$8:$F$42)-MIN(ROW('03.Muestra'!$D$8:$D$42))+1,""),ROW()-246)),"")</f>
        <v>https://www.comunidad.madrid/hospital/summa112/ciudadanos/aviso-legal-privacidad</v>
      </c>
      <c r="D266" s="130" t="s">
        <v>25</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https://www.comunidad.madrid/hospital/summa112/</v>
      </c>
      <c r="D285" s="130" t="s">
        <v>27</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https://www.comunidad.madrid/hospital/summa112/ciudadanos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8</v>
      </c>
      <c r="J286" s="120">
        <f ca="1">COUNTIF($D285:INDIRECT("$D" &amp;  SUM(ROW()-1,'03.Muestra'!$D$45)-1),J285)</f>
        <v>12</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Calidad y Humanización</v>
      </c>
      <c r="C287" s="114" t="str" cm="1">
        <f t="array" ref="C287">IFERROR(INDEX('03.Muestra'!$F$8:$F$42,SMALL(IF("Página Web"='03.Muestra'!$D$8:$D$42,ROW('03.Muestra'!$F$8:$F$42)-MIN(ROW('03.Muestra'!$D$8:$D$42))+1,""),ROW()-284)),"")</f>
        <v>https://www.comunidad.madrid/hospital/summa112/ciudadanos/calidad-humanizacion</v>
      </c>
      <c r="D287" s="130" t="s">
        <v>25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Atención al usuario</v>
      </c>
      <c r="C288" s="114" t="str" cm="1">
        <f t="array" ref="C288">IFERROR(INDEX('03.Muestra'!$F$8:$F$42,SMALL(IF("Página Web"='03.Muestra'!$D$8:$D$42,ROW('03.Muestra'!$F$8:$F$42)-MIN(ROW('03.Muestra'!$D$8:$D$42))+1,""),ROW()-284)),"")</f>
        <v>https://www.comunidad.madrid/hospital/summa112/ciudadanos/atencion-usuario</v>
      </c>
      <c r="D288" s="130" t="s">
        <v>25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Dispositivos especiales</v>
      </c>
      <c r="C289" s="114" t="str" cm="1">
        <f t="array" ref="C289">IFERROR(INDEX('03.Muestra'!$F$8:$F$42,SMALL(IF("Página Web"='03.Muestra'!$D$8:$D$42,ROW('03.Muestra'!$F$8:$F$42)-MIN(ROW('03.Muestra'!$D$8:$D$42))+1,""),ROW()-284)),"")</f>
        <v>https://www.comunidad.madrid/hospital/summa112/ciudadanos/dispositivos-especiales</v>
      </c>
      <c r="D289" s="130" t="s">
        <v>25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Contacto</v>
      </c>
      <c r="C290" s="114" t="str" cm="1">
        <f t="array" ref="C290">IFERROR(INDEX('03.Muestra'!$F$8:$F$42,SMALL(IF("Página Web"='03.Muestra'!$D$8:$D$42,ROW('03.Muestra'!$F$8:$F$42)-MIN(ROW('03.Muestra'!$D$8:$D$42))+1,""),ROW()-284)),"")</f>
        <v>https://www.comunidad.madrid/hospital/summa112/comunicacion/contacto</v>
      </c>
      <c r="D290" s="130" t="s">
        <v>27</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Profesionales</v>
      </c>
      <c r="C291" s="114" t="str" cm="1">
        <f t="array" ref="C291">IFERROR(INDEX('03.Muestra'!$F$8:$F$42,SMALL(IF("Página Web"='03.Muestra'!$D$8:$D$42,ROW('03.Muestra'!$F$8:$F$42)-MIN(ROW('03.Muestra'!$D$8:$D$42))+1,""),ROW()-284)),"")</f>
        <v>https://www.comunidad.madrid/hospital/summa112/profesionales</v>
      </c>
      <c r="D291" s="130" t="s">
        <v>27</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Recursos Humanos</v>
      </c>
      <c r="C292" s="114" t="str" cm="1">
        <f t="array" ref="C292">IFERROR(INDEX('03.Muestra'!$F$8:$F$42,SMALL(IF("Página Web"='03.Muestra'!$D$8:$D$42,ROW('03.Muestra'!$F$8:$F$42)-MIN(ROW('03.Muestra'!$D$8:$D$42))+1,""),ROW()-284)),"")</f>
        <v>https://www.comunidad.madrid/hospital/summa112/profesionales/departamento-recursos-humanos</v>
      </c>
      <c r="D292" s="130" t="s">
        <v>25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Formación y Docencia</v>
      </c>
      <c r="C293" s="114" t="str" cm="1">
        <f t="array" ref="C293">IFERROR(INDEX('03.Muestra'!$F$8:$F$42,SMALL(IF("Página Web"='03.Muestra'!$D$8:$D$42,ROW('03.Muestra'!$F$8:$F$42)-MIN(ROW('03.Muestra'!$D$8:$D$42))+1,""),ROW()-284)),"")</f>
        <v>https://www.comunidad.madrid/hospital/summa112/profesionales/formacion-docencia-0</v>
      </c>
      <c r="D293" s="130" t="s">
        <v>27</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Seguridad del Paciente</v>
      </c>
      <c r="C294" s="114" t="str" cm="1">
        <f t="array" ref="C294">IFERROR(INDEX('03.Muestra'!$F$8:$F$42,SMALL(IF("Página Web"='03.Muestra'!$D$8:$D$42,ROW('03.Muestra'!$F$8:$F$42)-MIN(ROW('03.Muestra'!$D$8:$D$42))+1,""),ROW()-284)),"")</f>
        <v>https://www.comunidad.madrid/hospital/summa112/profesionales/seguridad-paciente</v>
      </c>
      <c r="D294" s="130" t="s">
        <v>25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Transporte Sanitario Intercomunitario</v>
      </c>
      <c r="C295" s="114" t="str" cm="1">
        <f t="array" ref="C295">IFERROR(INDEX('03.Muestra'!$F$8:$F$42,SMALL(IF("Página Web"='03.Muestra'!$D$8:$D$42,ROW('03.Muestra'!$F$8:$F$42)-MIN(ROW('03.Muestra'!$D$8:$D$42))+1,""),ROW()-284)),"")</f>
        <v>https://www.comunidad.madrid/hospital/summa112/profesionales/transporte-sanitario-intercomunitario</v>
      </c>
      <c r="D295" s="130" t="s">
        <v>25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Comunicación</v>
      </c>
      <c r="C296" s="114" t="str" cm="1">
        <f t="array" ref="C296">IFERROR(INDEX('03.Muestra'!$F$8:$F$42,SMALL(IF("Página Web"='03.Muestra'!$D$8:$D$42,ROW('03.Muestra'!$F$8:$F$42)-MIN(ROW('03.Muestra'!$D$8:$D$42))+1,""),ROW()-284)),"")</f>
        <v>https://www.comunidad.madrid/hospital/summa112/comunicacion</v>
      </c>
      <c r="D296" s="130" t="s">
        <v>27</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Noticias</v>
      </c>
      <c r="C297" s="114" t="str" cm="1">
        <f t="array" ref="C297">IFERROR(INDEX('03.Muestra'!$F$8:$F$42,SMALL(IF("Página Web"='03.Muestra'!$D$8:$D$42,ROW('03.Muestra'!$F$8:$F$42)-MIN(ROW('03.Muestra'!$D$8:$D$42))+1,""),ROW()-284)),"")</f>
        <v>https://www.comunidad.madrid/hospital/summa112/comunicacion/noticias</v>
      </c>
      <c r="D297" s="130" t="s">
        <v>25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Videoteca</v>
      </c>
      <c r="C298" s="114" t="str" cm="1">
        <f t="array" ref="C298">IFERROR(INDEX('03.Muestra'!$F$8:$F$42,SMALL(IF("Página Web"='03.Muestra'!$D$8:$D$42,ROW('03.Muestra'!$F$8:$F$42)-MIN(ROW('03.Muestra'!$D$8:$D$42))+1,""),ROW()-284)),"")</f>
        <v>https://www.comunidad.madrid/hospital/summa112/comunicacion/videoteca</v>
      </c>
      <c r="D298" s="130" t="s">
        <v>25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Galeria de imágenes</v>
      </c>
      <c r="C299" s="114" t="str" cm="1">
        <f t="array" ref="C299">IFERROR(INDEX('03.Muestra'!$F$8:$F$42,SMALL(IF("Página Web"='03.Muestra'!$D$8:$D$42,ROW('03.Muestra'!$F$8:$F$42)-MIN(ROW('03.Muestra'!$D$8:$D$42))+1,""),ROW()-284)),"")</f>
        <v>https://www.comunidad.madrid/hospital/summa112/comunicacion/galeria-imagenes</v>
      </c>
      <c r="D299" s="130" t="s">
        <v>25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Nosotros</v>
      </c>
      <c r="C300" s="114" t="str" cm="1">
        <f t="array" ref="C300">IFERROR(INDEX('03.Muestra'!$F$8:$F$42,SMALL(IF("Página Web"='03.Muestra'!$D$8:$D$42,ROW('03.Muestra'!$F$8:$F$42)-MIN(ROW('03.Muestra'!$D$8:$D$42))+1,""),ROW()-284)),"")</f>
        <v>https://www.comunidad.madrid/hospital/summa112/nosotros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https://www.comunidad.madrid/hospital/summa112/buscar?search_api_fulltext=&amp;nombre=</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https://www.comunidad.madrid/hospital/summa112/sitemap</v>
      </c>
      <c r="D302" s="130" t="s">
        <v>25</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Declaración accesibilidad</v>
      </c>
      <c r="C303" s="114" t="str" cm="1">
        <f t="array" ref="C303">IFERROR(INDEX('03.Muestra'!$F$8:$F$42,SMALL(IF("Página Web"='03.Muestra'!$D$8:$D$42,ROW('03.Muestra'!$F$8:$F$42)-MIN(ROW('03.Muestra'!$D$8:$D$42))+1,""),ROW()-284)),"")</f>
        <v>https://www.comunidad.madrid/hospital/summa112/declaracion-accesibilidad</v>
      </c>
      <c r="D303" s="130" t="s">
        <v>25</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 - Privacidad</v>
      </c>
      <c r="C304" s="114" t="str" cm="1">
        <f t="array" ref="C304">IFERROR(INDEX('03.Muestra'!$F$8:$F$42,SMALL(IF("Página Web"='03.Muestra'!$D$8:$D$42,ROW('03.Muestra'!$F$8:$F$42)-MIN(ROW('03.Muestra'!$D$8:$D$42))+1,""),ROW()-284)),"")</f>
        <v>https://www.comunidad.madrid/hospital/summa112/ciudadanos/aviso-legal-privacidad</v>
      </c>
      <c r="D304" s="130" t="s">
        <v>25</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https://www.comunidad.madrid/hospital/summa112/</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https://www.comunidad.madrid/hospital/summa112/ciudadanos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Calidad y Humanización</v>
      </c>
      <c r="C325" s="114" t="str" cm="1">
        <f t="array" ref="C325">IFERROR(INDEX('03.Muestra'!$F$8:$F$42,SMALL(IF("Página Web"='03.Muestra'!$D$8:$D$42,ROW('03.Muestra'!$F$8:$F$42)-MIN(ROW('03.Muestra'!$D$8:$D$42))+1,""),ROW()-322)),"")</f>
        <v>https://www.comunidad.madrid/hospital/summa112/ciudadanos/calidad-humanizacion</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Atención al usuario</v>
      </c>
      <c r="C326" s="114" t="str" cm="1">
        <f t="array" ref="C326">IFERROR(INDEX('03.Muestra'!$F$8:$F$42,SMALL(IF("Página Web"='03.Muestra'!$D$8:$D$42,ROW('03.Muestra'!$F$8:$F$42)-MIN(ROW('03.Muestra'!$D$8:$D$42))+1,""),ROW()-322)),"")</f>
        <v>https://www.comunidad.madrid/hospital/summa112/ciudadanos/atencion-usuario</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Dispositivos especiales</v>
      </c>
      <c r="C327" s="114" t="str" cm="1">
        <f t="array" ref="C327">IFERROR(INDEX('03.Muestra'!$F$8:$F$42,SMALL(IF("Página Web"='03.Muestra'!$D$8:$D$42,ROW('03.Muestra'!$F$8:$F$42)-MIN(ROW('03.Muestra'!$D$8:$D$42))+1,""),ROW()-322)),"")</f>
        <v>https://www.comunidad.madrid/hospital/summa112/ciudadanos/dispositivos-especiales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Contacto</v>
      </c>
      <c r="C328" s="114" t="str" cm="1">
        <f t="array" ref="C328">IFERROR(INDEX('03.Muestra'!$F$8:$F$42,SMALL(IF("Página Web"='03.Muestra'!$D$8:$D$42,ROW('03.Muestra'!$F$8:$F$42)-MIN(ROW('03.Muestra'!$D$8:$D$42))+1,""),ROW()-322)),"")</f>
        <v>https://www.comunidad.madrid/hospital/summa112/comunicacion/contacto</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Profesionales</v>
      </c>
      <c r="C329" s="114" t="str" cm="1">
        <f t="array" ref="C329">IFERROR(INDEX('03.Muestra'!$F$8:$F$42,SMALL(IF("Página Web"='03.Muestra'!$D$8:$D$42,ROW('03.Muestra'!$F$8:$F$42)-MIN(ROW('03.Muestra'!$D$8:$D$42))+1,""),ROW()-322)),"")</f>
        <v>https://www.comunidad.madrid/hospital/summa112/profesionales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Recursos Humanos</v>
      </c>
      <c r="C330" s="114" t="str" cm="1">
        <f t="array" ref="C330">IFERROR(INDEX('03.Muestra'!$F$8:$F$42,SMALL(IF("Página Web"='03.Muestra'!$D$8:$D$42,ROW('03.Muestra'!$F$8:$F$42)-MIN(ROW('03.Muestra'!$D$8:$D$42))+1,""),ROW()-322)),"")</f>
        <v>https://www.comunidad.madrid/hospital/summa112/profesionales/departamento-recursos-humanos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Formación y Docencia</v>
      </c>
      <c r="C331" s="114" t="str" cm="1">
        <f t="array" ref="C331">IFERROR(INDEX('03.Muestra'!$F$8:$F$42,SMALL(IF("Página Web"='03.Muestra'!$D$8:$D$42,ROW('03.Muestra'!$F$8:$F$42)-MIN(ROW('03.Muestra'!$D$8:$D$42))+1,""),ROW()-322)),"")</f>
        <v>https://www.comunidad.madrid/hospital/summa112/profesionales/formacion-docencia-0</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Seguridad del Paciente</v>
      </c>
      <c r="C332" s="114" t="str" cm="1">
        <f t="array" ref="C332">IFERROR(INDEX('03.Muestra'!$F$8:$F$42,SMALL(IF("Página Web"='03.Muestra'!$D$8:$D$42,ROW('03.Muestra'!$F$8:$F$42)-MIN(ROW('03.Muestra'!$D$8:$D$42))+1,""),ROW()-322)),"")</f>
        <v>https://www.comunidad.madrid/hospital/summa112/profesionales/seguridad-paciente</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Transporte Sanitario Intercomunitario</v>
      </c>
      <c r="C333" s="114" t="str" cm="1">
        <f t="array" ref="C333">IFERROR(INDEX('03.Muestra'!$F$8:$F$42,SMALL(IF("Página Web"='03.Muestra'!$D$8:$D$42,ROW('03.Muestra'!$F$8:$F$42)-MIN(ROW('03.Muestra'!$D$8:$D$42))+1,""),ROW()-322)),"")</f>
        <v>https://www.comunidad.madrid/hospital/summa112/profesionales/transporte-sanitario-intercomunitario</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Comunicación</v>
      </c>
      <c r="C334" s="114" t="str" cm="1">
        <f t="array" ref="C334">IFERROR(INDEX('03.Muestra'!$F$8:$F$42,SMALL(IF("Página Web"='03.Muestra'!$D$8:$D$42,ROW('03.Muestra'!$F$8:$F$42)-MIN(ROW('03.Muestra'!$D$8:$D$42))+1,""),ROW()-322)),"")</f>
        <v>https://www.comunidad.madrid/hospital/summa112/comunicacion</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Noticias</v>
      </c>
      <c r="C335" s="114" t="str" cm="1">
        <f t="array" ref="C335">IFERROR(INDEX('03.Muestra'!$F$8:$F$42,SMALL(IF("Página Web"='03.Muestra'!$D$8:$D$42,ROW('03.Muestra'!$F$8:$F$42)-MIN(ROW('03.Muestra'!$D$8:$D$42))+1,""),ROW()-322)),"")</f>
        <v>https://www.comunidad.madrid/hospital/summa112/comunicacion/noticias</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Videoteca</v>
      </c>
      <c r="C336" s="114" t="str" cm="1">
        <f t="array" ref="C336">IFERROR(INDEX('03.Muestra'!$F$8:$F$42,SMALL(IF("Página Web"='03.Muestra'!$D$8:$D$42,ROW('03.Muestra'!$F$8:$F$42)-MIN(ROW('03.Muestra'!$D$8:$D$42))+1,""),ROW()-322)),"")</f>
        <v>https://www.comunidad.madrid/hospital/summa112/comunicacion/videoteca</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Galeria de imágenes</v>
      </c>
      <c r="C337" s="114" t="str" cm="1">
        <f t="array" ref="C337">IFERROR(INDEX('03.Muestra'!$F$8:$F$42,SMALL(IF("Página Web"='03.Muestra'!$D$8:$D$42,ROW('03.Muestra'!$F$8:$F$42)-MIN(ROW('03.Muestra'!$D$8:$D$42))+1,""),ROW()-322)),"")</f>
        <v>https://www.comunidad.madrid/hospital/summa112/comunicacion/galeria-imagenes</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Nosotros</v>
      </c>
      <c r="C338" s="114" t="str" cm="1">
        <f t="array" ref="C338">IFERROR(INDEX('03.Muestra'!$F$8:$F$42,SMALL(IF("Página Web"='03.Muestra'!$D$8:$D$42,ROW('03.Muestra'!$F$8:$F$42)-MIN(ROW('03.Muestra'!$D$8:$D$42))+1,""),ROW()-322)),"")</f>
        <v>https://www.comunidad.madrid/hospital/summa112/nosotros</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https://www.comunidad.madrid/hospital/summa112/buscar?search_api_fulltext=&amp;nombre=</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https://www.comunidad.madrid/hospital/summa112/sitemap</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Declaración accesibilidad</v>
      </c>
      <c r="C341" s="114" t="str" cm="1">
        <f t="array" ref="C341">IFERROR(INDEX('03.Muestra'!$F$8:$F$42,SMALL(IF("Página Web"='03.Muestra'!$D$8:$D$42,ROW('03.Muestra'!$F$8:$F$42)-MIN(ROW('03.Muestra'!$D$8:$D$42))+1,""),ROW()-322)),"")</f>
        <v>https://www.comunidad.madrid/hospital/summa112/declaracion-accesibilidad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 - Privacidad</v>
      </c>
      <c r="C342" s="114" t="str" cm="1">
        <f t="array" ref="C342">IFERROR(INDEX('03.Muestra'!$F$8:$F$42,SMALL(IF("Página Web"='03.Muestra'!$D$8:$D$42,ROW('03.Muestra'!$F$8:$F$42)-MIN(ROW('03.Muestra'!$D$8:$D$42))+1,""),ROW()-322)),"")</f>
        <v>https://www.comunidad.madrid/hospital/summa112/ciudadanos/aviso-legal-privacidad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https://www.comunidad.madrid/hospital/summa112/</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https://www.comunidad.madrid/hospital/summa112/ciudadanos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Calidad y Humanización</v>
      </c>
      <c r="C363" s="114" t="str" cm="1">
        <f t="array" ref="C363">IFERROR(INDEX('03.Muestra'!$F$8:$F$42,SMALL(IF("Página Web"='03.Muestra'!$D$8:$D$42,ROW('03.Muestra'!$F$8:$F$42)-MIN(ROW('03.Muestra'!$D$8:$D$42))+1,""),ROW()-360)),"")</f>
        <v>https://www.comunidad.madrid/hospital/summa112/ciudadanos/calidad-humanizacion</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Atención al usuario</v>
      </c>
      <c r="C364" s="114" t="str" cm="1">
        <f t="array" ref="C364">IFERROR(INDEX('03.Muestra'!$F$8:$F$42,SMALL(IF("Página Web"='03.Muestra'!$D$8:$D$42,ROW('03.Muestra'!$F$8:$F$42)-MIN(ROW('03.Muestra'!$D$8:$D$42))+1,""),ROW()-360)),"")</f>
        <v>https://www.comunidad.madrid/hospital/summa112/ciudadanos/atencion-usuario</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Dispositivos especiales</v>
      </c>
      <c r="C365" s="114" t="str" cm="1">
        <f t="array" ref="C365">IFERROR(INDEX('03.Muestra'!$F$8:$F$42,SMALL(IF("Página Web"='03.Muestra'!$D$8:$D$42,ROW('03.Muestra'!$F$8:$F$42)-MIN(ROW('03.Muestra'!$D$8:$D$42))+1,""),ROW()-360)),"")</f>
        <v>https://www.comunidad.madrid/hospital/summa112/ciudadanos/dispositivos-especiales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Contacto</v>
      </c>
      <c r="C366" s="114" t="str" cm="1">
        <f t="array" ref="C366">IFERROR(INDEX('03.Muestra'!$F$8:$F$42,SMALL(IF("Página Web"='03.Muestra'!$D$8:$D$42,ROW('03.Muestra'!$F$8:$F$42)-MIN(ROW('03.Muestra'!$D$8:$D$42))+1,""),ROW()-360)),"")</f>
        <v>https://www.comunidad.madrid/hospital/summa112/comunicacion/contacto</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Profesionales</v>
      </c>
      <c r="C367" s="114" t="str" cm="1">
        <f t="array" ref="C367">IFERROR(INDEX('03.Muestra'!$F$8:$F$42,SMALL(IF("Página Web"='03.Muestra'!$D$8:$D$42,ROW('03.Muestra'!$F$8:$F$42)-MIN(ROW('03.Muestra'!$D$8:$D$42))+1,""),ROW()-360)),"")</f>
        <v>https://www.comunidad.madrid/hospital/summa112/profesionales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Recursos Humanos</v>
      </c>
      <c r="C368" s="114" t="str" cm="1">
        <f t="array" ref="C368">IFERROR(INDEX('03.Muestra'!$F$8:$F$42,SMALL(IF("Página Web"='03.Muestra'!$D$8:$D$42,ROW('03.Muestra'!$F$8:$F$42)-MIN(ROW('03.Muestra'!$D$8:$D$42))+1,""),ROW()-360)),"")</f>
        <v>https://www.comunidad.madrid/hospital/summa112/profesionales/departamento-recursos-humanos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Formación y Docencia</v>
      </c>
      <c r="C369" s="114" t="str" cm="1">
        <f t="array" ref="C369">IFERROR(INDEX('03.Muestra'!$F$8:$F$42,SMALL(IF("Página Web"='03.Muestra'!$D$8:$D$42,ROW('03.Muestra'!$F$8:$F$42)-MIN(ROW('03.Muestra'!$D$8:$D$42))+1,""),ROW()-360)),"")</f>
        <v>https://www.comunidad.madrid/hospital/summa112/profesionales/formacion-docencia-0</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Seguridad del Paciente</v>
      </c>
      <c r="C370" s="114" t="str" cm="1">
        <f t="array" ref="C370">IFERROR(INDEX('03.Muestra'!$F$8:$F$42,SMALL(IF("Página Web"='03.Muestra'!$D$8:$D$42,ROW('03.Muestra'!$F$8:$F$42)-MIN(ROW('03.Muestra'!$D$8:$D$42))+1,""),ROW()-360)),"")</f>
        <v>https://www.comunidad.madrid/hospital/summa112/profesionales/seguridad-paciente</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Transporte Sanitario Intercomunitario</v>
      </c>
      <c r="C371" s="114" t="str" cm="1">
        <f t="array" ref="C371">IFERROR(INDEX('03.Muestra'!$F$8:$F$42,SMALL(IF("Página Web"='03.Muestra'!$D$8:$D$42,ROW('03.Muestra'!$F$8:$F$42)-MIN(ROW('03.Muestra'!$D$8:$D$42))+1,""),ROW()-360)),"")</f>
        <v>https://www.comunidad.madrid/hospital/summa112/profesionales/transporte-sanitario-intercomunitario</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Comunicación</v>
      </c>
      <c r="C372" s="114" t="str" cm="1">
        <f t="array" ref="C372">IFERROR(INDEX('03.Muestra'!$F$8:$F$42,SMALL(IF("Página Web"='03.Muestra'!$D$8:$D$42,ROW('03.Muestra'!$F$8:$F$42)-MIN(ROW('03.Muestra'!$D$8:$D$42))+1,""),ROW()-360)),"")</f>
        <v>https://www.comunidad.madrid/hospital/summa112/comunicacion</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Noticias</v>
      </c>
      <c r="C373" s="114" t="str" cm="1">
        <f t="array" ref="C373">IFERROR(INDEX('03.Muestra'!$F$8:$F$42,SMALL(IF("Página Web"='03.Muestra'!$D$8:$D$42,ROW('03.Muestra'!$F$8:$F$42)-MIN(ROW('03.Muestra'!$D$8:$D$42))+1,""),ROW()-360)),"")</f>
        <v>https://www.comunidad.madrid/hospital/summa112/comunicacion/noticias</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Videoteca</v>
      </c>
      <c r="C374" s="114" t="str" cm="1">
        <f t="array" ref="C374">IFERROR(INDEX('03.Muestra'!$F$8:$F$42,SMALL(IF("Página Web"='03.Muestra'!$D$8:$D$42,ROW('03.Muestra'!$F$8:$F$42)-MIN(ROW('03.Muestra'!$D$8:$D$42))+1,""),ROW()-360)),"")</f>
        <v>https://www.comunidad.madrid/hospital/summa112/comunicacion/videoteca</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Galeria de imágenes</v>
      </c>
      <c r="C375" s="114" t="str" cm="1">
        <f t="array" ref="C375">IFERROR(INDEX('03.Muestra'!$F$8:$F$42,SMALL(IF("Página Web"='03.Muestra'!$D$8:$D$42,ROW('03.Muestra'!$F$8:$F$42)-MIN(ROW('03.Muestra'!$D$8:$D$42))+1,""),ROW()-360)),"")</f>
        <v>https://www.comunidad.madrid/hospital/summa112/comunicacion/galeria-imagenes</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Nosotros</v>
      </c>
      <c r="C376" s="114" t="str" cm="1">
        <f t="array" ref="C376">IFERROR(INDEX('03.Muestra'!$F$8:$F$42,SMALL(IF("Página Web"='03.Muestra'!$D$8:$D$42,ROW('03.Muestra'!$F$8:$F$42)-MIN(ROW('03.Muestra'!$D$8:$D$42))+1,""),ROW()-360)),"")</f>
        <v>https://www.comunidad.madrid/hospital/summa112/nosotros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https://www.comunidad.madrid/hospital/summa112/buscar?search_api_fulltext=&amp;nombre=</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https://www.comunidad.madrid/hospital/summa112/sitemap</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Declaración accesibilidad</v>
      </c>
      <c r="C379" s="114" t="str" cm="1">
        <f t="array" ref="C379">IFERROR(INDEX('03.Muestra'!$F$8:$F$42,SMALL(IF("Página Web"='03.Muestra'!$D$8:$D$42,ROW('03.Muestra'!$F$8:$F$42)-MIN(ROW('03.Muestra'!$D$8:$D$42))+1,""),ROW()-360)),"")</f>
        <v>https://www.comunidad.madrid/hospital/summa112/declaracion-accesibilidad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 - Privacidad</v>
      </c>
      <c r="C380" s="114" t="str" cm="1">
        <f t="array" ref="C380">IFERROR(INDEX('03.Muestra'!$F$8:$F$42,SMALL(IF("Página Web"='03.Muestra'!$D$8:$D$42,ROW('03.Muestra'!$F$8:$F$42)-MIN(ROW('03.Muestra'!$D$8:$D$42))+1,""),ROW()-360)),"")</f>
        <v>https://www.comunidad.madrid/hospital/summa112/ciudadanos/aviso-legal-privacidad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https://www.comunidad.madrid/hospital/summa112/</v>
      </c>
      <c r="D399" s="130" t="s">
        <v>25</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https://www.comunidad.madrid/hospital/summa112/ciudadanos</v>
      </c>
      <c r="D400" s="130" t="s">
        <v>25</v>
      </c>
      <c r="E400" s="107" t="str">
        <f t="shared" si="20"/>
        <v/>
      </c>
      <c r="F400" s="120">
        <f ca="1">COUNTIF($D399:INDIRECT("$D" &amp;  SUM(ROW()-1,'03.Muestra'!$D$45)-1),F399)</f>
        <v>0</v>
      </c>
      <c r="G400" s="120">
        <f ca="1">COUNTIF($D399:INDIRECT("$D" &amp;  SUM(ROW()-1,'03.Muestra'!$D$45)-1),G399)</f>
        <v>0</v>
      </c>
      <c r="H400" s="120">
        <f ca="1">COUNTIF($D399:INDIRECT("$D" &amp;  SUM(ROW()-1,'03.Muestra'!$D$45)-1),H399)</f>
        <v>1</v>
      </c>
      <c r="I400" s="120">
        <f ca="1">COUNTIF($D399:INDIRECT("$D" &amp;  SUM(ROW()-1,'03.Muestra'!$D$45)-1),I399)</f>
        <v>0</v>
      </c>
      <c r="J400" s="120">
        <f ca="1">COUNTIF($D399:INDIRECT("$D" &amp;  SUM(ROW()-1,'03.Muestra'!$D$45)-1),J399)</f>
        <v>19</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Calidad y Humanización</v>
      </c>
      <c r="C401" s="114" t="str" cm="1">
        <f t="array" ref="C401">IFERROR(INDEX('03.Muestra'!$F$8:$F$42,SMALL(IF("Página Web"='03.Muestra'!$D$8:$D$42,ROW('03.Muestra'!$F$8:$F$42)-MIN(ROW('03.Muestra'!$D$8:$D$42))+1,""),ROW()-398)),"")</f>
        <v>https://www.comunidad.madrid/hospital/summa112/ciudadanos/calidad-humanizacion</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Atención al usuario</v>
      </c>
      <c r="C402" s="114" t="str" cm="1">
        <f t="array" ref="C402">IFERROR(INDEX('03.Muestra'!$F$8:$F$42,SMALL(IF("Página Web"='03.Muestra'!$D$8:$D$42,ROW('03.Muestra'!$F$8:$F$42)-MIN(ROW('03.Muestra'!$D$8:$D$42))+1,""),ROW()-398)),"")</f>
        <v>https://www.comunidad.madrid/hospital/summa112/ciudadanos/atencion-usuario</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Dispositivos especiales</v>
      </c>
      <c r="C403" s="114" t="str" cm="1">
        <f t="array" ref="C403">IFERROR(INDEX('03.Muestra'!$F$8:$F$42,SMALL(IF("Página Web"='03.Muestra'!$D$8:$D$42,ROW('03.Muestra'!$F$8:$F$42)-MIN(ROW('03.Muestra'!$D$8:$D$42))+1,""),ROW()-398)),"")</f>
        <v>https://www.comunidad.madrid/hospital/summa112/ciudadanos/dispositivos-especiales</v>
      </c>
      <c r="D403" s="246" t="s">
        <v>25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Contacto</v>
      </c>
      <c r="C404" s="114" t="str" cm="1">
        <f t="array" ref="C404">IFERROR(INDEX('03.Muestra'!$F$8:$F$42,SMALL(IF("Página Web"='03.Muestra'!$D$8:$D$42,ROW('03.Muestra'!$F$8:$F$42)-MIN(ROW('03.Muestra'!$D$8:$D$42))+1,""),ROW()-398)),"")</f>
        <v>https://www.comunidad.madrid/hospital/summa112/comunicacion/contacto</v>
      </c>
      <c r="D404" s="130" t="s">
        <v>25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Profesionales</v>
      </c>
      <c r="C405" s="114" t="str" cm="1">
        <f t="array" ref="C405">IFERROR(INDEX('03.Muestra'!$F$8:$F$42,SMALL(IF("Página Web"='03.Muestra'!$D$8:$D$42,ROW('03.Muestra'!$F$8:$F$42)-MIN(ROW('03.Muestra'!$D$8:$D$42))+1,""),ROW()-398)),"")</f>
        <v>https://www.comunidad.madrid/hospital/summa112/profesionales</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Recursos Humanos</v>
      </c>
      <c r="C406" s="114" t="str" cm="1">
        <f t="array" ref="C406">IFERROR(INDEX('03.Muestra'!$F$8:$F$42,SMALL(IF("Página Web"='03.Muestra'!$D$8:$D$42,ROW('03.Muestra'!$F$8:$F$42)-MIN(ROW('03.Muestra'!$D$8:$D$42))+1,""),ROW()-398)),"")</f>
        <v>https://www.comunidad.madrid/hospital/summa112/profesionales/departamento-recursos-humanos</v>
      </c>
      <c r="D406" s="130" t="s">
        <v>25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Formación y Docencia</v>
      </c>
      <c r="C407" s="114" t="str" cm="1">
        <f t="array" ref="C407">IFERROR(INDEX('03.Muestra'!$F$8:$F$42,SMALL(IF("Página Web"='03.Muestra'!$D$8:$D$42,ROW('03.Muestra'!$F$8:$F$42)-MIN(ROW('03.Muestra'!$D$8:$D$42))+1,""),ROW()-398)),"")</f>
        <v>https://www.comunidad.madrid/hospital/summa112/profesionales/formacion-docencia-0</v>
      </c>
      <c r="D407" s="130" t="s">
        <v>25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Seguridad del Paciente</v>
      </c>
      <c r="C408" s="114" t="str" cm="1">
        <f t="array" ref="C408">IFERROR(INDEX('03.Muestra'!$F$8:$F$42,SMALL(IF("Página Web"='03.Muestra'!$D$8:$D$42,ROW('03.Muestra'!$F$8:$F$42)-MIN(ROW('03.Muestra'!$D$8:$D$42))+1,""),ROW()-398)),"")</f>
        <v>https://www.comunidad.madrid/hospital/summa112/profesionales/seguridad-paciente</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Transporte Sanitario Intercomunitario</v>
      </c>
      <c r="C409" s="114" t="str" cm="1">
        <f t="array" ref="C409">IFERROR(INDEX('03.Muestra'!$F$8:$F$42,SMALL(IF("Página Web"='03.Muestra'!$D$8:$D$42,ROW('03.Muestra'!$F$8:$F$42)-MIN(ROW('03.Muestra'!$D$8:$D$42))+1,""),ROW()-398)),"")</f>
        <v>https://www.comunidad.madrid/hospital/summa112/profesionales/transporte-sanitario-intercomunitario</v>
      </c>
      <c r="D409" s="130" t="s">
        <v>25</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Comunicación</v>
      </c>
      <c r="C410" s="114" t="str" cm="1">
        <f t="array" ref="C410">IFERROR(INDEX('03.Muestra'!$F$8:$F$42,SMALL(IF("Página Web"='03.Muestra'!$D$8:$D$42,ROW('03.Muestra'!$F$8:$F$42)-MIN(ROW('03.Muestra'!$D$8:$D$42))+1,""),ROW()-398)),"")</f>
        <v>https://www.comunidad.madrid/hospital/summa112/comunicacion</v>
      </c>
      <c r="D410" s="130" t="s">
        <v>25</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Noticias</v>
      </c>
      <c r="C411" s="114" t="str" cm="1">
        <f t="array" ref="C411">IFERROR(INDEX('03.Muestra'!$F$8:$F$42,SMALL(IF("Página Web"='03.Muestra'!$D$8:$D$42,ROW('03.Muestra'!$F$8:$F$42)-MIN(ROW('03.Muestra'!$D$8:$D$42))+1,""),ROW()-398)),"")</f>
        <v>https://www.comunidad.madrid/hospital/summa112/comunicacion/noticias</v>
      </c>
      <c r="D411" s="130" t="s">
        <v>25</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Videoteca</v>
      </c>
      <c r="C412" s="114" t="str" cm="1">
        <f t="array" ref="C412">IFERROR(INDEX('03.Muestra'!$F$8:$F$42,SMALL(IF("Página Web"='03.Muestra'!$D$8:$D$42,ROW('03.Muestra'!$F$8:$F$42)-MIN(ROW('03.Muestra'!$D$8:$D$42))+1,""),ROW()-398)),"")</f>
        <v>https://www.comunidad.madrid/hospital/summa112/comunicacion/videoteca</v>
      </c>
      <c r="D412" s="130" t="s">
        <v>34</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Galeria de imágenes</v>
      </c>
      <c r="C413" s="114" t="str" cm="1">
        <f t="array" ref="C413">IFERROR(INDEX('03.Muestra'!$F$8:$F$42,SMALL(IF("Página Web"='03.Muestra'!$D$8:$D$42,ROW('03.Muestra'!$F$8:$F$42)-MIN(ROW('03.Muestra'!$D$8:$D$42))+1,""),ROW()-398)),"")</f>
        <v>https://www.comunidad.madrid/hospital/summa112/comunicacion/galeria-imagenes</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Nosotros</v>
      </c>
      <c r="C414" s="114" t="str" cm="1">
        <f t="array" ref="C414">IFERROR(INDEX('03.Muestra'!$F$8:$F$42,SMALL(IF("Página Web"='03.Muestra'!$D$8:$D$42,ROW('03.Muestra'!$F$8:$F$42)-MIN(ROW('03.Muestra'!$D$8:$D$42))+1,""),ROW()-398)),"")</f>
        <v>https://www.comunidad.madrid/hospital/summa112/nosotros</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https://www.comunidad.madrid/hospital/summa112/buscar?search_api_fulltext=&amp;nombre=</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https://www.comunidad.madrid/hospital/summa112/sitemap</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Declaración accesibilidad</v>
      </c>
      <c r="C417" s="114" t="str" cm="1">
        <f t="array" ref="C417">IFERROR(INDEX('03.Muestra'!$F$8:$F$42,SMALL(IF("Página Web"='03.Muestra'!$D$8:$D$42,ROW('03.Muestra'!$F$8:$F$42)-MIN(ROW('03.Muestra'!$D$8:$D$42))+1,""),ROW()-398)),"")</f>
        <v>https://www.comunidad.madrid/hospital/summa112/declaracion-accesibilidad</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 - Privacidad</v>
      </c>
      <c r="C418" s="114" t="str" cm="1">
        <f t="array" ref="C418">IFERROR(INDEX('03.Muestra'!$F$8:$F$42,SMALL(IF("Página Web"='03.Muestra'!$D$8:$D$42,ROW('03.Muestra'!$F$8:$F$42)-MIN(ROW('03.Muestra'!$D$8:$D$42))+1,""),ROW()-398)),"")</f>
        <v>https://www.comunidad.madrid/hospital/summa112/ciudadanos/aviso-legal-privacidad</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https://www.comunidad.madrid/hospital/summa112/</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https://www.comunidad.madrid/hospital/summa112/ciudadanos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Calidad y Humanización</v>
      </c>
      <c r="C439" s="114" t="str" cm="1">
        <f t="array" ref="C439">IFERROR(INDEX('03.Muestra'!$F$8:$F$42,SMALL(IF("Página Web"='03.Muestra'!$D$8:$D$42,ROW('03.Muestra'!$F$8:$F$42)-MIN(ROW('03.Muestra'!$D$8:$D$42))+1,""),ROW()-436)),"")</f>
        <v>https://www.comunidad.madrid/hospital/summa112/ciudadanos/calidad-humanizacion</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Atención al usuario</v>
      </c>
      <c r="C440" s="114" t="str" cm="1">
        <f t="array" ref="C440">IFERROR(INDEX('03.Muestra'!$F$8:$F$42,SMALL(IF("Página Web"='03.Muestra'!$D$8:$D$42,ROW('03.Muestra'!$F$8:$F$42)-MIN(ROW('03.Muestra'!$D$8:$D$42))+1,""),ROW()-436)),"")</f>
        <v>https://www.comunidad.madrid/hospital/summa112/ciudadanos/atencion-usuario</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Dispositivos especiales</v>
      </c>
      <c r="C441" s="114" t="str" cm="1">
        <f t="array" ref="C441">IFERROR(INDEX('03.Muestra'!$F$8:$F$42,SMALL(IF("Página Web"='03.Muestra'!$D$8:$D$42,ROW('03.Muestra'!$F$8:$F$42)-MIN(ROW('03.Muestra'!$D$8:$D$42))+1,""),ROW()-436)),"")</f>
        <v>https://www.comunidad.madrid/hospital/summa112/ciudadanos/dispositivos-especiales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Contacto</v>
      </c>
      <c r="C442" s="114" t="str" cm="1">
        <f t="array" ref="C442">IFERROR(INDEX('03.Muestra'!$F$8:$F$42,SMALL(IF("Página Web"='03.Muestra'!$D$8:$D$42,ROW('03.Muestra'!$F$8:$F$42)-MIN(ROW('03.Muestra'!$D$8:$D$42))+1,""),ROW()-436)),"")</f>
        <v>https://www.comunidad.madrid/hospital/summa112/comunicacion/contacto</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Profesionales</v>
      </c>
      <c r="C443" s="114" t="str" cm="1">
        <f t="array" ref="C443">IFERROR(INDEX('03.Muestra'!$F$8:$F$42,SMALL(IF("Página Web"='03.Muestra'!$D$8:$D$42,ROW('03.Muestra'!$F$8:$F$42)-MIN(ROW('03.Muestra'!$D$8:$D$42))+1,""),ROW()-436)),"")</f>
        <v>https://www.comunidad.madrid/hospital/summa112/profesionales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Recursos Humanos</v>
      </c>
      <c r="C444" s="114" t="str" cm="1">
        <f t="array" ref="C444">IFERROR(INDEX('03.Muestra'!$F$8:$F$42,SMALL(IF("Página Web"='03.Muestra'!$D$8:$D$42,ROW('03.Muestra'!$F$8:$F$42)-MIN(ROW('03.Muestra'!$D$8:$D$42))+1,""),ROW()-436)),"")</f>
        <v>https://www.comunidad.madrid/hospital/summa112/profesionales/departamento-recursos-humanos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Formación y Docencia</v>
      </c>
      <c r="C445" s="114" t="str" cm="1">
        <f t="array" ref="C445">IFERROR(INDEX('03.Muestra'!$F$8:$F$42,SMALL(IF("Página Web"='03.Muestra'!$D$8:$D$42,ROW('03.Muestra'!$F$8:$F$42)-MIN(ROW('03.Muestra'!$D$8:$D$42))+1,""),ROW()-436)),"")</f>
        <v>https://www.comunidad.madrid/hospital/summa112/profesionales/formacion-docencia-0</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Seguridad del Paciente</v>
      </c>
      <c r="C446" s="114" t="str" cm="1">
        <f t="array" ref="C446">IFERROR(INDEX('03.Muestra'!$F$8:$F$42,SMALL(IF("Página Web"='03.Muestra'!$D$8:$D$42,ROW('03.Muestra'!$F$8:$F$42)-MIN(ROW('03.Muestra'!$D$8:$D$42))+1,""),ROW()-436)),"")</f>
        <v>https://www.comunidad.madrid/hospital/summa112/profesionales/seguridad-paciente</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Transporte Sanitario Intercomunitario</v>
      </c>
      <c r="C447" s="114" t="str" cm="1">
        <f t="array" ref="C447">IFERROR(INDEX('03.Muestra'!$F$8:$F$42,SMALL(IF("Página Web"='03.Muestra'!$D$8:$D$42,ROW('03.Muestra'!$F$8:$F$42)-MIN(ROW('03.Muestra'!$D$8:$D$42))+1,""),ROW()-436)),"")</f>
        <v>https://www.comunidad.madrid/hospital/summa112/profesionales/transporte-sanitario-intercomunitario</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Comunicación</v>
      </c>
      <c r="C448" s="114" t="str" cm="1">
        <f t="array" ref="C448">IFERROR(INDEX('03.Muestra'!$F$8:$F$42,SMALL(IF("Página Web"='03.Muestra'!$D$8:$D$42,ROW('03.Muestra'!$F$8:$F$42)-MIN(ROW('03.Muestra'!$D$8:$D$42))+1,""),ROW()-436)),"")</f>
        <v>https://www.comunidad.madrid/hospital/summa112/comunicacion</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Noticias</v>
      </c>
      <c r="C449" s="114" t="str" cm="1">
        <f t="array" ref="C449">IFERROR(INDEX('03.Muestra'!$F$8:$F$42,SMALL(IF("Página Web"='03.Muestra'!$D$8:$D$42,ROW('03.Muestra'!$F$8:$F$42)-MIN(ROW('03.Muestra'!$D$8:$D$42))+1,""),ROW()-436)),"")</f>
        <v>https://www.comunidad.madrid/hospital/summa112/comunicacion/noticias</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Videoteca</v>
      </c>
      <c r="C450" s="114" t="str" cm="1">
        <f t="array" ref="C450">IFERROR(INDEX('03.Muestra'!$F$8:$F$42,SMALL(IF("Página Web"='03.Muestra'!$D$8:$D$42,ROW('03.Muestra'!$F$8:$F$42)-MIN(ROW('03.Muestra'!$D$8:$D$42))+1,""),ROW()-436)),"")</f>
        <v>https://www.comunidad.madrid/hospital/summa112/comunicacion/videoteca</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Galeria de imágenes</v>
      </c>
      <c r="C451" s="114" t="str" cm="1">
        <f t="array" ref="C451">IFERROR(INDEX('03.Muestra'!$F$8:$F$42,SMALL(IF("Página Web"='03.Muestra'!$D$8:$D$42,ROW('03.Muestra'!$F$8:$F$42)-MIN(ROW('03.Muestra'!$D$8:$D$42))+1,""),ROW()-436)),"")</f>
        <v>https://www.comunidad.madrid/hospital/summa112/comunicacion/galeria-imagenes</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Nosotros</v>
      </c>
      <c r="C452" s="114" t="str" cm="1">
        <f t="array" ref="C452">IFERROR(INDEX('03.Muestra'!$F$8:$F$42,SMALL(IF("Página Web"='03.Muestra'!$D$8:$D$42,ROW('03.Muestra'!$F$8:$F$42)-MIN(ROW('03.Muestra'!$D$8:$D$42))+1,""),ROW()-436)),"")</f>
        <v>https://www.comunidad.madrid/hospital/summa112/nosotros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https://www.comunidad.madrid/hospital/summa112/buscar?search_api_fulltext=&amp;nombre=</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https://www.comunidad.madrid/hospital/summa112/sitemap</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Declaración accesibilidad</v>
      </c>
      <c r="C455" s="114" t="str" cm="1">
        <f t="array" ref="C455">IFERROR(INDEX('03.Muestra'!$F$8:$F$42,SMALL(IF("Página Web"='03.Muestra'!$D$8:$D$42,ROW('03.Muestra'!$F$8:$F$42)-MIN(ROW('03.Muestra'!$D$8:$D$42))+1,""),ROW()-436)),"")</f>
        <v>https://www.comunidad.madrid/hospital/summa112/declaracion-accesibilidad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 - Privacidad</v>
      </c>
      <c r="C456" s="114" t="str" cm="1">
        <f t="array" ref="C456">IFERROR(INDEX('03.Muestra'!$F$8:$F$42,SMALL(IF("Página Web"='03.Muestra'!$D$8:$D$42,ROW('03.Muestra'!$F$8:$F$42)-MIN(ROW('03.Muestra'!$D$8:$D$42))+1,""),ROW()-436)),"")</f>
        <v>https://www.comunidad.madrid/hospital/summa112/ciudadanos/aviso-legal-privacidad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https://www.comunidad.madrid/hospital/summa112/</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https://www.comunidad.madrid/hospital/summa112/ciudadanos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1</v>
      </c>
      <c r="J476" s="120">
        <f ca="1">COUNTIF($D475:INDIRECT("$D" &amp;  SUM(ROW()-1,'03.Muestra'!$D$45)-1),J475)</f>
        <v>19</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Calidad y Humanización</v>
      </c>
      <c r="C477" s="114" t="str" cm="1">
        <f t="array" ref="C477">IFERROR(INDEX('03.Muestra'!$F$8:$F$42,SMALL(IF("Página Web"='03.Muestra'!$D$8:$D$42,ROW('03.Muestra'!$F$8:$F$42)-MIN(ROW('03.Muestra'!$D$8:$D$42))+1,""),ROW()-474)),"")</f>
        <v>https://www.comunidad.madrid/hospital/summa112/ciudadanos/calidad-humanizacion</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Atención al usuario</v>
      </c>
      <c r="C478" s="114" t="str" cm="1">
        <f t="array" ref="C478">IFERROR(INDEX('03.Muestra'!$F$8:$F$42,SMALL(IF("Página Web"='03.Muestra'!$D$8:$D$42,ROW('03.Muestra'!$F$8:$F$42)-MIN(ROW('03.Muestra'!$D$8:$D$42))+1,""),ROW()-474)),"")</f>
        <v>https://www.comunidad.madrid/hospital/summa112/ciudadanos/atencion-usuario</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Dispositivos especiales</v>
      </c>
      <c r="C479" s="114" t="str" cm="1">
        <f t="array" ref="C479">IFERROR(INDEX('03.Muestra'!$F$8:$F$42,SMALL(IF("Página Web"='03.Muestra'!$D$8:$D$42,ROW('03.Muestra'!$F$8:$F$42)-MIN(ROW('03.Muestra'!$D$8:$D$42))+1,""),ROW()-474)),"")</f>
        <v>https://www.comunidad.madrid/hospital/summa112/ciudadanos/dispositivos-especiales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Contacto</v>
      </c>
      <c r="C480" s="114" t="str" cm="1">
        <f t="array" ref="C480">IFERROR(INDEX('03.Muestra'!$F$8:$F$42,SMALL(IF("Página Web"='03.Muestra'!$D$8:$D$42,ROW('03.Muestra'!$F$8:$F$42)-MIN(ROW('03.Muestra'!$D$8:$D$42))+1,""),ROW()-474)),"")</f>
        <v>https://www.comunidad.madrid/hospital/summa112/comunicacion/contacto</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Profesionales</v>
      </c>
      <c r="C481" s="114" t="str" cm="1">
        <f t="array" ref="C481">IFERROR(INDEX('03.Muestra'!$F$8:$F$42,SMALL(IF("Página Web"='03.Muestra'!$D$8:$D$42,ROW('03.Muestra'!$F$8:$F$42)-MIN(ROW('03.Muestra'!$D$8:$D$42))+1,""),ROW()-474)),"")</f>
        <v>https://www.comunidad.madrid/hospital/summa112/profesionales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Recursos Humanos</v>
      </c>
      <c r="C482" s="114" t="str" cm="1">
        <f t="array" ref="C482">IFERROR(INDEX('03.Muestra'!$F$8:$F$42,SMALL(IF("Página Web"='03.Muestra'!$D$8:$D$42,ROW('03.Muestra'!$F$8:$F$42)-MIN(ROW('03.Muestra'!$D$8:$D$42))+1,""),ROW()-474)),"")</f>
        <v>https://www.comunidad.madrid/hospital/summa112/profesionales/departamento-recursos-humanos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Formación y Docencia</v>
      </c>
      <c r="C483" s="114" t="str" cm="1">
        <f t="array" ref="C483">IFERROR(INDEX('03.Muestra'!$F$8:$F$42,SMALL(IF("Página Web"='03.Muestra'!$D$8:$D$42,ROW('03.Muestra'!$F$8:$F$42)-MIN(ROW('03.Muestra'!$D$8:$D$42))+1,""),ROW()-474)),"")</f>
        <v>https://www.comunidad.madrid/hospital/summa112/profesionales/formacion-docencia-0</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Seguridad del Paciente</v>
      </c>
      <c r="C484" s="114" t="str" cm="1">
        <f t="array" ref="C484">IFERROR(INDEX('03.Muestra'!$F$8:$F$42,SMALL(IF("Página Web"='03.Muestra'!$D$8:$D$42,ROW('03.Muestra'!$F$8:$F$42)-MIN(ROW('03.Muestra'!$D$8:$D$42))+1,""),ROW()-474)),"")</f>
        <v>https://www.comunidad.madrid/hospital/summa112/profesionales/seguridad-paciente</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Transporte Sanitario Intercomunitario</v>
      </c>
      <c r="C485" s="114" t="str" cm="1">
        <f t="array" ref="C485">IFERROR(INDEX('03.Muestra'!$F$8:$F$42,SMALL(IF("Página Web"='03.Muestra'!$D$8:$D$42,ROW('03.Muestra'!$F$8:$F$42)-MIN(ROW('03.Muestra'!$D$8:$D$42))+1,""),ROW()-474)),"")</f>
        <v>https://www.comunidad.madrid/hospital/summa112/profesionales/transporte-sanitario-intercomunitario</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Comunicación</v>
      </c>
      <c r="C486" s="114" t="str" cm="1">
        <f t="array" ref="C486">IFERROR(INDEX('03.Muestra'!$F$8:$F$42,SMALL(IF("Página Web"='03.Muestra'!$D$8:$D$42,ROW('03.Muestra'!$F$8:$F$42)-MIN(ROW('03.Muestra'!$D$8:$D$42))+1,""),ROW()-474)),"")</f>
        <v>https://www.comunidad.madrid/hospital/summa112/comunicacion</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Noticias</v>
      </c>
      <c r="C487" s="114" t="str" cm="1">
        <f t="array" ref="C487">IFERROR(INDEX('03.Muestra'!$F$8:$F$42,SMALL(IF("Página Web"='03.Muestra'!$D$8:$D$42,ROW('03.Muestra'!$F$8:$F$42)-MIN(ROW('03.Muestra'!$D$8:$D$42))+1,""),ROW()-474)),"")</f>
        <v>https://www.comunidad.madrid/hospital/summa112/comunicacion/noticias</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Videoteca</v>
      </c>
      <c r="C488" s="114" t="str" cm="1">
        <f t="array" ref="C488">IFERROR(INDEX('03.Muestra'!$F$8:$F$42,SMALL(IF("Página Web"='03.Muestra'!$D$8:$D$42,ROW('03.Muestra'!$F$8:$F$42)-MIN(ROW('03.Muestra'!$D$8:$D$42))+1,""),ROW()-474)),"")</f>
        <v>https://www.comunidad.madrid/hospital/summa112/comunicacion/videoteca</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Galeria de imágenes</v>
      </c>
      <c r="C489" s="114" t="str" cm="1">
        <f t="array" ref="C489">IFERROR(INDEX('03.Muestra'!$F$8:$F$42,SMALL(IF("Página Web"='03.Muestra'!$D$8:$D$42,ROW('03.Muestra'!$F$8:$F$42)-MIN(ROW('03.Muestra'!$D$8:$D$42))+1,""),ROW()-474)),"")</f>
        <v>https://www.comunidad.madrid/hospital/summa112/comunicacion/galeria-imagenes</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Nosotros</v>
      </c>
      <c r="C490" s="114" t="str" cm="1">
        <f t="array" ref="C490">IFERROR(INDEX('03.Muestra'!$F$8:$F$42,SMALL(IF("Página Web"='03.Muestra'!$D$8:$D$42,ROW('03.Muestra'!$F$8:$F$42)-MIN(ROW('03.Muestra'!$D$8:$D$42))+1,""),ROW()-474)),"")</f>
        <v>https://www.comunidad.madrid/hospital/summa112/nosotros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https://www.comunidad.madrid/hospital/summa112/buscar?search_api_fulltext=&amp;nombre=</v>
      </c>
      <c r="D491" s="130" t="s">
        <v>27</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https://www.comunidad.madrid/hospital/summa112/sitemap</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Declaración accesibilidad</v>
      </c>
      <c r="C493" s="114" t="str" cm="1">
        <f t="array" ref="C493">IFERROR(INDEX('03.Muestra'!$F$8:$F$42,SMALL(IF("Página Web"='03.Muestra'!$D$8:$D$42,ROW('03.Muestra'!$F$8:$F$42)-MIN(ROW('03.Muestra'!$D$8:$D$42))+1,""),ROW()-474)),"")</f>
        <v>https://www.comunidad.madrid/hospital/summa112/declaracion-accesibilidad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 - Privacidad</v>
      </c>
      <c r="C494" s="114" t="str" cm="1">
        <f t="array" ref="C494">IFERROR(INDEX('03.Muestra'!$F$8:$F$42,SMALL(IF("Página Web"='03.Muestra'!$D$8:$D$42,ROW('03.Muestra'!$F$8:$F$42)-MIN(ROW('03.Muestra'!$D$8:$D$42))+1,""),ROW()-474)),"")</f>
        <v>https://www.comunidad.madrid/hospital/summa112/ciudadanos/aviso-legal-privacidad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https://www.comunidad.madrid/hospital/summa112/</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https://www.comunidad.madrid/hospital/summa112/ciudadanos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Calidad y Humanización</v>
      </c>
      <c r="C515" s="114" t="str" cm="1">
        <f t="array" ref="C515">IFERROR(INDEX('03.Muestra'!$F$8:$F$42,SMALL(IF("Página Web"='03.Muestra'!$D$8:$D$42,ROW('03.Muestra'!$F$8:$F$42)-MIN(ROW('03.Muestra'!$D$8:$D$42))+1,""),ROW()-512)),"")</f>
        <v>https://www.comunidad.madrid/hospital/summa112/ciudadanos/calidad-humanizacion</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Atención al usuario</v>
      </c>
      <c r="C516" s="114" t="str" cm="1">
        <f t="array" ref="C516">IFERROR(INDEX('03.Muestra'!$F$8:$F$42,SMALL(IF("Página Web"='03.Muestra'!$D$8:$D$42,ROW('03.Muestra'!$F$8:$F$42)-MIN(ROW('03.Muestra'!$D$8:$D$42))+1,""),ROW()-512)),"")</f>
        <v>https://www.comunidad.madrid/hospital/summa112/ciudadanos/atencion-usuario</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Dispositivos especiales</v>
      </c>
      <c r="C517" s="114" t="str" cm="1">
        <f t="array" ref="C517">IFERROR(INDEX('03.Muestra'!$F$8:$F$42,SMALL(IF("Página Web"='03.Muestra'!$D$8:$D$42,ROW('03.Muestra'!$F$8:$F$42)-MIN(ROW('03.Muestra'!$D$8:$D$42))+1,""),ROW()-512)),"")</f>
        <v>https://www.comunidad.madrid/hospital/summa112/ciudadanos/dispositivos-especiales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Contacto</v>
      </c>
      <c r="C518" s="114" t="str" cm="1">
        <f t="array" ref="C518">IFERROR(INDEX('03.Muestra'!$F$8:$F$42,SMALL(IF("Página Web"='03.Muestra'!$D$8:$D$42,ROW('03.Muestra'!$F$8:$F$42)-MIN(ROW('03.Muestra'!$D$8:$D$42))+1,""),ROW()-512)),"")</f>
        <v>https://www.comunidad.madrid/hospital/summa112/comunicacion/contacto</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Profesionales</v>
      </c>
      <c r="C519" s="114" t="str" cm="1">
        <f t="array" ref="C519">IFERROR(INDEX('03.Muestra'!$F$8:$F$42,SMALL(IF("Página Web"='03.Muestra'!$D$8:$D$42,ROW('03.Muestra'!$F$8:$F$42)-MIN(ROW('03.Muestra'!$D$8:$D$42))+1,""),ROW()-512)),"")</f>
        <v>https://www.comunidad.madrid/hospital/summa112/profesionales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Recursos Humanos</v>
      </c>
      <c r="C520" s="114" t="str" cm="1">
        <f t="array" ref="C520">IFERROR(INDEX('03.Muestra'!$F$8:$F$42,SMALL(IF("Página Web"='03.Muestra'!$D$8:$D$42,ROW('03.Muestra'!$F$8:$F$42)-MIN(ROW('03.Muestra'!$D$8:$D$42))+1,""),ROW()-512)),"")</f>
        <v>https://www.comunidad.madrid/hospital/summa112/profesionales/departamento-recursos-humanos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Formación y Docencia</v>
      </c>
      <c r="C521" s="114" t="str" cm="1">
        <f t="array" ref="C521">IFERROR(INDEX('03.Muestra'!$F$8:$F$42,SMALL(IF("Página Web"='03.Muestra'!$D$8:$D$42,ROW('03.Muestra'!$F$8:$F$42)-MIN(ROW('03.Muestra'!$D$8:$D$42))+1,""),ROW()-512)),"")</f>
        <v>https://www.comunidad.madrid/hospital/summa112/profesionales/formacion-docencia-0</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Seguridad del Paciente</v>
      </c>
      <c r="C522" s="114" t="str" cm="1">
        <f t="array" ref="C522">IFERROR(INDEX('03.Muestra'!$F$8:$F$42,SMALL(IF("Página Web"='03.Muestra'!$D$8:$D$42,ROW('03.Muestra'!$F$8:$F$42)-MIN(ROW('03.Muestra'!$D$8:$D$42))+1,""),ROW()-512)),"")</f>
        <v>https://www.comunidad.madrid/hospital/summa112/profesionales/seguridad-paciente</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Transporte Sanitario Intercomunitario</v>
      </c>
      <c r="C523" s="114" t="str" cm="1">
        <f t="array" ref="C523">IFERROR(INDEX('03.Muestra'!$F$8:$F$42,SMALL(IF("Página Web"='03.Muestra'!$D$8:$D$42,ROW('03.Muestra'!$F$8:$F$42)-MIN(ROW('03.Muestra'!$D$8:$D$42))+1,""),ROW()-512)),"")</f>
        <v>https://www.comunidad.madrid/hospital/summa112/profesionales/transporte-sanitario-intercomunitario</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Comunicación</v>
      </c>
      <c r="C524" s="114" t="str" cm="1">
        <f t="array" ref="C524">IFERROR(INDEX('03.Muestra'!$F$8:$F$42,SMALL(IF("Página Web"='03.Muestra'!$D$8:$D$42,ROW('03.Muestra'!$F$8:$F$42)-MIN(ROW('03.Muestra'!$D$8:$D$42))+1,""),ROW()-512)),"")</f>
        <v>https://www.comunidad.madrid/hospital/summa112/comunicacion</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Noticias</v>
      </c>
      <c r="C525" s="114" t="str" cm="1">
        <f t="array" ref="C525">IFERROR(INDEX('03.Muestra'!$F$8:$F$42,SMALL(IF("Página Web"='03.Muestra'!$D$8:$D$42,ROW('03.Muestra'!$F$8:$F$42)-MIN(ROW('03.Muestra'!$D$8:$D$42))+1,""),ROW()-512)),"")</f>
        <v>https://www.comunidad.madrid/hospital/summa112/comunicacion/noticias</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Videoteca</v>
      </c>
      <c r="C526" s="114" t="str" cm="1">
        <f t="array" ref="C526">IFERROR(INDEX('03.Muestra'!$F$8:$F$42,SMALL(IF("Página Web"='03.Muestra'!$D$8:$D$42,ROW('03.Muestra'!$F$8:$F$42)-MIN(ROW('03.Muestra'!$D$8:$D$42))+1,""),ROW()-512)),"")</f>
        <v>https://www.comunidad.madrid/hospital/summa112/comunicacion/videoteca</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Galeria de imágenes</v>
      </c>
      <c r="C527" s="114" t="str" cm="1">
        <f t="array" ref="C527">IFERROR(INDEX('03.Muestra'!$F$8:$F$42,SMALL(IF("Página Web"='03.Muestra'!$D$8:$D$42,ROW('03.Muestra'!$F$8:$F$42)-MIN(ROW('03.Muestra'!$D$8:$D$42))+1,""),ROW()-512)),"")</f>
        <v>https://www.comunidad.madrid/hospital/summa112/comunicacion/galeria-imagenes</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Nosotros</v>
      </c>
      <c r="C528" s="114" t="str" cm="1">
        <f t="array" ref="C528">IFERROR(INDEX('03.Muestra'!$F$8:$F$42,SMALL(IF("Página Web"='03.Muestra'!$D$8:$D$42,ROW('03.Muestra'!$F$8:$F$42)-MIN(ROW('03.Muestra'!$D$8:$D$42))+1,""),ROW()-512)),"")</f>
        <v>https://www.comunidad.madrid/hospital/summa112/nosotros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https://www.comunidad.madrid/hospital/summa112/buscar?search_api_fulltext=&amp;nombre=</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https://www.comunidad.madrid/hospital/summa112/sitemap</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Declaración accesibilidad</v>
      </c>
      <c r="C531" s="114" t="str" cm="1">
        <f t="array" ref="C531">IFERROR(INDEX('03.Muestra'!$F$8:$F$42,SMALL(IF("Página Web"='03.Muestra'!$D$8:$D$42,ROW('03.Muestra'!$F$8:$F$42)-MIN(ROW('03.Muestra'!$D$8:$D$42))+1,""),ROW()-512)),"")</f>
        <v>https://www.comunidad.madrid/hospital/summa112/declaracion-accesibilidad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 - Privacidad</v>
      </c>
      <c r="C532" s="114" t="str" cm="1">
        <f t="array" ref="C532">IFERROR(INDEX('03.Muestra'!$F$8:$F$42,SMALL(IF("Página Web"='03.Muestra'!$D$8:$D$42,ROW('03.Muestra'!$F$8:$F$42)-MIN(ROW('03.Muestra'!$D$8:$D$42))+1,""),ROW()-512)),"")</f>
        <v>https://www.comunidad.madrid/hospital/summa112/ciudadanos/aviso-legal-privacidad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https://www.comunidad.madrid/hospital/summa112/</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https://www.comunidad.madrid/hospital/summa112/ciudadanos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Calidad y Humanización</v>
      </c>
      <c r="C553" s="114" t="str" cm="1">
        <f t="array" ref="C553">IFERROR(INDEX('03.Muestra'!$F$8:$F$42,SMALL(IF("Página Web"='03.Muestra'!$D$8:$D$42,ROW('03.Muestra'!$F$8:$F$42)-MIN(ROW('03.Muestra'!$D$8:$D$42))+1,""),ROW()-550)),"")</f>
        <v>https://www.comunidad.madrid/hospital/summa112/ciudadanos/calidad-humanizacion</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Atención al usuario</v>
      </c>
      <c r="C554" s="114" t="str" cm="1">
        <f t="array" ref="C554">IFERROR(INDEX('03.Muestra'!$F$8:$F$42,SMALL(IF("Página Web"='03.Muestra'!$D$8:$D$42,ROW('03.Muestra'!$F$8:$F$42)-MIN(ROW('03.Muestra'!$D$8:$D$42))+1,""),ROW()-550)),"")</f>
        <v>https://www.comunidad.madrid/hospital/summa112/ciudadanos/atencion-usuario</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Dispositivos especiales</v>
      </c>
      <c r="C555" s="114" t="str" cm="1">
        <f t="array" ref="C555">IFERROR(INDEX('03.Muestra'!$F$8:$F$42,SMALL(IF("Página Web"='03.Muestra'!$D$8:$D$42,ROW('03.Muestra'!$F$8:$F$42)-MIN(ROW('03.Muestra'!$D$8:$D$42))+1,""),ROW()-550)),"")</f>
        <v>https://www.comunidad.madrid/hospital/summa112/ciudadanos/dispositivos-especiales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Contacto</v>
      </c>
      <c r="C556" s="114" t="str" cm="1">
        <f t="array" ref="C556">IFERROR(INDEX('03.Muestra'!$F$8:$F$42,SMALL(IF("Página Web"='03.Muestra'!$D$8:$D$42,ROW('03.Muestra'!$F$8:$F$42)-MIN(ROW('03.Muestra'!$D$8:$D$42))+1,""),ROW()-550)),"")</f>
        <v>https://www.comunidad.madrid/hospital/summa112/comunicacion/contacto</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Profesionales</v>
      </c>
      <c r="C557" s="114" t="str" cm="1">
        <f t="array" ref="C557">IFERROR(INDEX('03.Muestra'!$F$8:$F$42,SMALL(IF("Página Web"='03.Muestra'!$D$8:$D$42,ROW('03.Muestra'!$F$8:$F$42)-MIN(ROW('03.Muestra'!$D$8:$D$42))+1,""),ROW()-550)),"")</f>
        <v>https://www.comunidad.madrid/hospital/summa112/profesionales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Recursos Humanos</v>
      </c>
      <c r="C558" s="114" t="str" cm="1">
        <f t="array" ref="C558">IFERROR(INDEX('03.Muestra'!$F$8:$F$42,SMALL(IF("Página Web"='03.Muestra'!$D$8:$D$42,ROW('03.Muestra'!$F$8:$F$42)-MIN(ROW('03.Muestra'!$D$8:$D$42))+1,""),ROW()-550)),"")</f>
        <v>https://www.comunidad.madrid/hospital/summa112/profesionales/departamento-recursos-humanos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Formación y Docencia</v>
      </c>
      <c r="C559" s="114" t="str" cm="1">
        <f t="array" ref="C559">IFERROR(INDEX('03.Muestra'!$F$8:$F$42,SMALL(IF("Página Web"='03.Muestra'!$D$8:$D$42,ROW('03.Muestra'!$F$8:$F$42)-MIN(ROW('03.Muestra'!$D$8:$D$42))+1,""),ROW()-550)),"")</f>
        <v>https://www.comunidad.madrid/hospital/summa112/profesionales/formacion-docencia-0</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Seguridad del Paciente</v>
      </c>
      <c r="C560" s="114" t="str" cm="1">
        <f t="array" ref="C560">IFERROR(INDEX('03.Muestra'!$F$8:$F$42,SMALL(IF("Página Web"='03.Muestra'!$D$8:$D$42,ROW('03.Muestra'!$F$8:$F$42)-MIN(ROW('03.Muestra'!$D$8:$D$42))+1,""),ROW()-550)),"")</f>
        <v>https://www.comunidad.madrid/hospital/summa112/profesionales/seguridad-paciente</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Transporte Sanitario Intercomunitario</v>
      </c>
      <c r="C561" s="114" t="str" cm="1">
        <f t="array" ref="C561">IFERROR(INDEX('03.Muestra'!$F$8:$F$42,SMALL(IF("Página Web"='03.Muestra'!$D$8:$D$42,ROW('03.Muestra'!$F$8:$F$42)-MIN(ROW('03.Muestra'!$D$8:$D$42))+1,""),ROW()-550)),"")</f>
        <v>https://www.comunidad.madrid/hospital/summa112/profesionales/transporte-sanitario-intercomunitario</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Comunicación</v>
      </c>
      <c r="C562" s="114" t="str" cm="1">
        <f t="array" ref="C562">IFERROR(INDEX('03.Muestra'!$F$8:$F$42,SMALL(IF("Página Web"='03.Muestra'!$D$8:$D$42,ROW('03.Muestra'!$F$8:$F$42)-MIN(ROW('03.Muestra'!$D$8:$D$42))+1,""),ROW()-550)),"")</f>
        <v>https://www.comunidad.madrid/hospital/summa112/comunicacion</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Noticias</v>
      </c>
      <c r="C563" s="114" t="str" cm="1">
        <f t="array" ref="C563">IFERROR(INDEX('03.Muestra'!$F$8:$F$42,SMALL(IF("Página Web"='03.Muestra'!$D$8:$D$42,ROW('03.Muestra'!$F$8:$F$42)-MIN(ROW('03.Muestra'!$D$8:$D$42))+1,""),ROW()-550)),"")</f>
        <v>https://www.comunidad.madrid/hospital/summa112/comunicacion/noticias</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Videoteca</v>
      </c>
      <c r="C564" s="114" t="str" cm="1">
        <f t="array" ref="C564">IFERROR(INDEX('03.Muestra'!$F$8:$F$42,SMALL(IF("Página Web"='03.Muestra'!$D$8:$D$42,ROW('03.Muestra'!$F$8:$F$42)-MIN(ROW('03.Muestra'!$D$8:$D$42))+1,""),ROW()-550)),"")</f>
        <v>https://www.comunidad.madrid/hospital/summa112/comunicacion/videoteca</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Galeria de imágenes</v>
      </c>
      <c r="C565" s="114" t="str" cm="1">
        <f t="array" ref="C565">IFERROR(INDEX('03.Muestra'!$F$8:$F$42,SMALL(IF("Página Web"='03.Muestra'!$D$8:$D$42,ROW('03.Muestra'!$F$8:$F$42)-MIN(ROW('03.Muestra'!$D$8:$D$42))+1,""),ROW()-550)),"")</f>
        <v>https://www.comunidad.madrid/hospital/summa112/comunicacion/galeria-imagenes</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Nosotros</v>
      </c>
      <c r="C566" s="114" t="str" cm="1">
        <f t="array" ref="C566">IFERROR(INDEX('03.Muestra'!$F$8:$F$42,SMALL(IF("Página Web"='03.Muestra'!$D$8:$D$42,ROW('03.Muestra'!$F$8:$F$42)-MIN(ROW('03.Muestra'!$D$8:$D$42))+1,""),ROW()-550)),"")</f>
        <v>https://www.comunidad.madrid/hospital/summa112/nosotros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https://www.comunidad.madrid/hospital/summa112/buscar?search_api_fulltext=&amp;nombre=</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https://www.comunidad.madrid/hospital/summa112/sitemap</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Declaración accesibilidad</v>
      </c>
      <c r="C569" s="114" t="str" cm="1">
        <f t="array" ref="C569">IFERROR(INDEX('03.Muestra'!$F$8:$F$42,SMALL(IF("Página Web"='03.Muestra'!$D$8:$D$42,ROW('03.Muestra'!$F$8:$F$42)-MIN(ROW('03.Muestra'!$D$8:$D$42))+1,""),ROW()-550)),"")</f>
        <v>https://www.comunidad.madrid/hospital/summa112/declaracion-accesibilidad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 - Privacidad</v>
      </c>
      <c r="C570" s="114" t="str" cm="1">
        <f t="array" ref="C570">IFERROR(INDEX('03.Muestra'!$F$8:$F$42,SMALL(IF("Página Web"='03.Muestra'!$D$8:$D$42,ROW('03.Muestra'!$F$8:$F$42)-MIN(ROW('03.Muestra'!$D$8:$D$42))+1,""),ROW()-550)),"")</f>
        <v>https://www.comunidad.madrid/hospital/summa112/ciudadanos/aviso-legal-privacidad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https://www.comunidad.madrid/hospital/summa112/</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https://www.comunidad.madrid/hospital/summa112/ciudadanos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Calidad y Humanización</v>
      </c>
      <c r="C591" s="114" t="str" cm="1">
        <f t="array" ref="C591">IFERROR(INDEX('03.Muestra'!$F$8:$F$42,SMALL(IF("Página Web"='03.Muestra'!$D$8:$D$42,ROW('03.Muestra'!$F$8:$F$42)-MIN(ROW('03.Muestra'!$D$8:$D$42))+1,""),ROW()-588)),"")</f>
        <v>https://www.comunidad.madrid/hospital/summa112/ciudadanos/calidad-humanizacion</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Atención al usuario</v>
      </c>
      <c r="C592" s="114" t="str" cm="1">
        <f t="array" ref="C592">IFERROR(INDEX('03.Muestra'!$F$8:$F$42,SMALL(IF("Página Web"='03.Muestra'!$D$8:$D$42,ROW('03.Muestra'!$F$8:$F$42)-MIN(ROW('03.Muestra'!$D$8:$D$42))+1,""),ROW()-588)),"")</f>
        <v>https://www.comunidad.madrid/hospital/summa112/ciudadanos/atencion-usuario</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Dispositivos especiales</v>
      </c>
      <c r="C593" s="114" t="str" cm="1">
        <f t="array" ref="C593">IFERROR(INDEX('03.Muestra'!$F$8:$F$42,SMALL(IF("Página Web"='03.Muestra'!$D$8:$D$42,ROW('03.Muestra'!$F$8:$F$42)-MIN(ROW('03.Muestra'!$D$8:$D$42))+1,""),ROW()-588)),"")</f>
        <v>https://www.comunidad.madrid/hospital/summa112/ciudadanos/dispositivos-especiales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Contacto</v>
      </c>
      <c r="C594" s="114" t="str" cm="1">
        <f t="array" ref="C594">IFERROR(INDEX('03.Muestra'!$F$8:$F$42,SMALL(IF("Página Web"='03.Muestra'!$D$8:$D$42,ROW('03.Muestra'!$F$8:$F$42)-MIN(ROW('03.Muestra'!$D$8:$D$42))+1,""),ROW()-588)),"")</f>
        <v>https://www.comunidad.madrid/hospital/summa112/comunicacion/contacto</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Profesionales</v>
      </c>
      <c r="C595" s="114" t="str" cm="1">
        <f t="array" ref="C595">IFERROR(INDEX('03.Muestra'!$F$8:$F$42,SMALL(IF("Página Web"='03.Muestra'!$D$8:$D$42,ROW('03.Muestra'!$F$8:$F$42)-MIN(ROW('03.Muestra'!$D$8:$D$42))+1,""),ROW()-588)),"")</f>
        <v>https://www.comunidad.madrid/hospital/summa112/profesionales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Recursos Humanos</v>
      </c>
      <c r="C596" s="114" t="str" cm="1">
        <f t="array" ref="C596">IFERROR(INDEX('03.Muestra'!$F$8:$F$42,SMALL(IF("Página Web"='03.Muestra'!$D$8:$D$42,ROW('03.Muestra'!$F$8:$F$42)-MIN(ROW('03.Muestra'!$D$8:$D$42))+1,""),ROW()-588)),"")</f>
        <v>https://www.comunidad.madrid/hospital/summa112/profesionales/departamento-recursos-humanos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Formación y Docencia</v>
      </c>
      <c r="C597" s="114" t="str" cm="1">
        <f t="array" ref="C597">IFERROR(INDEX('03.Muestra'!$F$8:$F$42,SMALL(IF("Página Web"='03.Muestra'!$D$8:$D$42,ROW('03.Muestra'!$F$8:$F$42)-MIN(ROW('03.Muestra'!$D$8:$D$42))+1,""),ROW()-588)),"")</f>
        <v>https://www.comunidad.madrid/hospital/summa112/profesionales/formacion-docencia-0</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Seguridad del Paciente</v>
      </c>
      <c r="C598" s="114" t="str" cm="1">
        <f t="array" ref="C598">IFERROR(INDEX('03.Muestra'!$F$8:$F$42,SMALL(IF("Página Web"='03.Muestra'!$D$8:$D$42,ROW('03.Muestra'!$F$8:$F$42)-MIN(ROW('03.Muestra'!$D$8:$D$42))+1,""),ROW()-588)),"")</f>
        <v>https://www.comunidad.madrid/hospital/summa112/profesionales/seguridad-paciente</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Transporte Sanitario Intercomunitario</v>
      </c>
      <c r="C599" s="114" t="str" cm="1">
        <f t="array" ref="C599">IFERROR(INDEX('03.Muestra'!$F$8:$F$42,SMALL(IF("Página Web"='03.Muestra'!$D$8:$D$42,ROW('03.Muestra'!$F$8:$F$42)-MIN(ROW('03.Muestra'!$D$8:$D$42))+1,""),ROW()-588)),"")</f>
        <v>https://www.comunidad.madrid/hospital/summa112/profesionales/transporte-sanitario-intercomunitario</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Comunicación</v>
      </c>
      <c r="C600" s="114" t="str" cm="1">
        <f t="array" ref="C600">IFERROR(INDEX('03.Muestra'!$F$8:$F$42,SMALL(IF("Página Web"='03.Muestra'!$D$8:$D$42,ROW('03.Muestra'!$F$8:$F$42)-MIN(ROW('03.Muestra'!$D$8:$D$42))+1,""),ROW()-588)),"")</f>
        <v>https://www.comunidad.madrid/hospital/summa112/comunicacion</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Noticias</v>
      </c>
      <c r="C601" s="114" t="str" cm="1">
        <f t="array" ref="C601">IFERROR(INDEX('03.Muestra'!$F$8:$F$42,SMALL(IF("Página Web"='03.Muestra'!$D$8:$D$42,ROW('03.Muestra'!$F$8:$F$42)-MIN(ROW('03.Muestra'!$D$8:$D$42))+1,""),ROW()-588)),"")</f>
        <v>https://www.comunidad.madrid/hospital/summa112/comunicacion/noticias</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Videoteca</v>
      </c>
      <c r="C602" s="114" t="str" cm="1">
        <f t="array" ref="C602">IFERROR(INDEX('03.Muestra'!$F$8:$F$42,SMALL(IF("Página Web"='03.Muestra'!$D$8:$D$42,ROW('03.Muestra'!$F$8:$F$42)-MIN(ROW('03.Muestra'!$D$8:$D$42))+1,""),ROW()-588)),"")</f>
        <v>https://www.comunidad.madrid/hospital/summa112/comunicacion/videoteca</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Galeria de imágenes</v>
      </c>
      <c r="C603" s="114" t="str" cm="1">
        <f t="array" ref="C603">IFERROR(INDEX('03.Muestra'!$F$8:$F$42,SMALL(IF("Página Web"='03.Muestra'!$D$8:$D$42,ROW('03.Muestra'!$F$8:$F$42)-MIN(ROW('03.Muestra'!$D$8:$D$42))+1,""),ROW()-588)),"")</f>
        <v>https://www.comunidad.madrid/hospital/summa112/comunicacion/galeria-imagenes</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Nosotros</v>
      </c>
      <c r="C604" s="114" t="str" cm="1">
        <f t="array" ref="C604">IFERROR(INDEX('03.Muestra'!$F$8:$F$42,SMALL(IF("Página Web"='03.Muestra'!$D$8:$D$42,ROW('03.Muestra'!$F$8:$F$42)-MIN(ROW('03.Muestra'!$D$8:$D$42))+1,""),ROW()-588)),"")</f>
        <v>https://www.comunidad.madrid/hospital/summa112/nosotros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https://www.comunidad.madrid/hospital/summa112/buscar?search_api_fulltext=&amp;nombre=</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https://www.comunidad.madrid/hospital/summa112/sitemap</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Declaración accesibilidad</v>
      </c>
      <c r="C607" s="114" t="str" cm="1">
        <f t="array" ref="C607">IFERROR(INDEX('03.Muestra'!$F$8:$F$42,SMALL(IF("Página Web"='03.Muestra'!$D$8:$D$42,ROW('03.Muestra'!$F$8:$F$42)-MIN(ROW('03.Muestra'!$D$8:$D$42))+1,""),ROW()-588)),"")</f>
        <v>https://www.comunidad.madrid/hospital/summa112/declaracion-accesibilidad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 - Privacidad</v>
      </c>
      <c r="C608" s="114" t="str" cm="1">
        <f t="array" ref="C608">IFERROR(INDEX('03.Muestra'!$F$8:$F$42,SMALL(IF("Página Web"='03.Muestra'!$D$8:$D$42,ROW('03.Muestra'!$F$8:$F$42)-MIN(ROW('03.Muestra'!$D$8:$D$42))+1,""),ROW()-588)),"")</f>
        <v>https://www.comunidad.madrid/hospital/summa112/ciudadanos/aviso-legal-privacidad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https://www.comunidad.madrid/hospital/summa112/</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https://www.comunidad.madrid/hospital/summa112/ciudadanos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Calidad y Humanización</v>
      </c>
      <c r="C629" s="114" t="str" cm="1">
        <f t="array" ref="C629">IFERROR(INDEX('03.Muestra'!$F$8:$F$42,SMALL(IF("Página Web"='03.Muestra'!$D$8:$D$42,ROW('03.Muestra'!$F$8:$F$42)-MIN(ROW('03.Muestra'!$D$8:$D$42))+1,""),ROW()-626)),"")</f>
        <v>https://www.comunidad.madrid/hospital/summa112/ciudadanos/calidad-humanizacion</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Atención al usuario</v>
      </c>
      <c r="C630" s="114" t="str" cm="1">
        <f t="array" ref="C630">IFERROR(INDEX('03.Muestra'!$F$8:$F$42,SMALL(IF("Página Web"='03.Muestra'!$D$8:$D$42,ROW('03.Muestra'!$F$8:$F$42)-MIN(ROW('03.Muestra'!$D$8:$D$42))+1,""),ROW()-626)),"")</f>
        <v>https://www.comunidad.madrid/hospital/summa112/ciudadanos/atencion-usuario</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Dispositivos especiales</v>
      </c>
      <c r="C631" s="114" t="str" cm="1">
        <f t="array" ref="C631">IFERROR(INDEX('03.Muestra'!$F$8:$F$42,SMALL(IF("Página Web"='03.Muestra'!$D$8:$D$42,ROW('03.Muestra'!$F$8:$F$42)-MIN(ROW('03.Muestra'!$D$8:$D$42))+1,""),ROW()-626)),"")</f>
        <v>https://www.comunidad.madrid/hospital/summa112/ciudadanos/dispositivos-especiales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Contacto</v>
      </c>
      <c r="C632" s="114" t="str" cm="1">
        <f t="array" ref="C632">IFERROR(INDEX('03.Muestra'!$F$8:$F$42,SMALL(IF("Página Web"='03.Muestra'!$D$8:$D$42,ROW('03.Muestra'!$F$8:$F$42)-MIN(ROW('03.Muestra'!$D$8:$D$42))+1,""),ROW()-626)),"")</f>
        <v>https://www.comunidad.madrid/hospital/summa112/comunicacion/contacto</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Profesionales</v>
      </c>
      <c r="C633" s="114" t="str" cm="1">
        <f t="array" ref="C633">IFERROR(INDEX('03.Muestra'!$F$8:$F$42,SMALL(IF("Página Web"='03.Muestra'!$D$8:$D$42,ROW('03.Muestra'!$F$8:$F$42)-MIN(ROW('03.Muestra'!$D$8:$D$42))+1,""),ROW()-626)),"")</f>
        <v>https://www.comunidad.madrid/hospital/summa112/profesionales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Recursos Humanos</v>
      </c>
      <c r="C634" s="114" t="str" cm="1">
        <f t="array" ref="C634">IFERROR(INDEX('03.Muestra'!$F$8:$F$42,SMALL(IF("Página Web"='03.Muestra'!$D$8:$D$42,ROW('03.Muestra'!$F$8:$F$42)-MIN(ROW('03.Muestra'!$D$8:$D$42))+1,""),ROW()-626)),"")</f>
        <v>https://www.comunidad.madrid/hospital/summa112/profesionales/departamento-recursos-humanos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Formación y Docencia</v>
      </c>
      <c r="C635" s="114" t="str" cm="1">
        <f t="array" ref="C635">IFERROR(INDEX('03.Muestra'!$F$8:$F$42,SMALL(IF("Página Web"='03.Muestra'!$D$8:$D$42,ROW('03.Muestra'!$F$8:$F$42)-MIN(ROW('03.Muestra'!$D$8:$D$42))+1,""),ROW()-626)),"")</f>
        <v>https://www.comunidad.madrid/hospital/summa112/profesionales/formacion-docencia-0</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Seguridad del Paciente</v>
      </c>
      <c r="C636" s="114" t="str" cm="1">
        <f t="array" ref="C636">IFERROR(INDEX('03.Muestra'!$F$8:$F$42,SMALL(IF("Página Web"='03.Muestra'!$D$8:$D$42,ROW('03.Muestra'!$F$8:$F$42)-MIN(ROW('03.Muestra'!$D$8:$D$42))+1,""),ROW()-626)),"")</f>
        <v>https://www.comunidad.madrid/hospital/summa112/profesionales/seguridad-paciente</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Transporte Sanitario Intercomunitario</v>
      </c>
      <c r="C637" s="114" t="str" cm="1">
        <f t="array" ref="C637">IFERROR(INDEX('03.Muestra'!$F$8:$F$42,SMALL(IF("Página Web"='03.Muestra'!$D$8:$D$42,ROW('03.Muestra'!$F$8:$F$42)-MIN(ROW('03.Muestra'!$D$8:$D$42))+1,""),ROW()-626)),"")</f>
        <v>https://www.comunidad.madrid/hospital/summa112/profesionales/transporte-sanitario-intercomunitario</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Comunicación</v>
      </c>
      <c r="C638" s="114" t="str" cm="1">
        <f t="array" ref="C638">IFERROR(INDEX('03.Muestra'!$F$8:$F$42,SMALL(IF("Página Web"='03.Muestra'!$D$8:$D$42,ROW('03.Muestra'!$F$8:$F$42)-MIN(ROW('03.Muestra'!$D$8:$D$42))+1,""),ROW()-626)),"")</f>
        <v>https://www.comunidad.madrid/hospital/summa112/comunicacion</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Noticias</v>
      </c>
      <c r="C639" s="114" t="str" cm="1">
        <f t="array" ref="C639">IFERROR(INDEX('03.Muestra'!$F$8:$F$42,SMALL(IF("Página Web"='03.Muestra'!$D$8:$D$42,ROW('03.Muestra'!$F$8:$F$42)-MIN(ROW('03.Muestra'!$D$8:$D$42))+1,""),ROW()-626)),"")</f>
        <v>https://www.comunidad.madrid/hospital/summa112/comunicacion/noticias</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Videoteca</v>
      </c>
      <c r="C640" s="114" t="str" cm="1">
        <f t="array" ref="C640">IFERROR(INDEX('03.Muestra'!$F$8:$F$42,SMALL(IF("Página Web"='03.Muestra'!$D$8:$D$42,ROW('03.Muestra'!$F$8:$F$42)-MIN(ROW('03.Muestra'!$D$8:$D$42))+1,""),ROW()-626)),"")</f>
        <v>https://www.comunidad.madrid/hospital/summa112/comunicacion/videoteca</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Galeria de imágenes</v>
      </c>
      <c r="C641" s="114" t="str" cm="1">
        <f t="array" ref="C641">IFERROR(INDEX('03.Muestra'!$F$8:$F$42,SMALL(IF("Página Web"='03.Muestra'!$D$8:$D$42,ROW('03.Muestra'!$F$8:$F$42)-MIN(ROW('03.Muestra'!$D$8:$D$42))+1,""),ROW()-626)),"")</f>
        <v>https://www.comunidad.madrid/hospital/summa112/comunicacion/galeria-imagenes</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Nosotros</v>
      </c>
      <c r="C642" s="114" t="str" cm="1">
        <f t="array" ref="C642">IFERROR(INDEX('03.Muestra'!$F$8:$F$42,SMALL(IF("Página Web"='03.Muestra'!$D$8:$D$42,ROW('03.Muestra'!$F$8:$F$42)-MIN(ROW('03.Muestra'!$D$8:$D$42))+1,""),ROW()-626)),"")</f>
        <v>https://www.comunidad.madrid/hospital/summa112/nosotros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https://www.comunidad.madrid/hospital/summa112/buscar?search_api_fulltext=&amp;nombre=</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https://www.comunidad.madrid/hospital/summa112/sitemap</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Declaración accesibilidad</v>
      </c>
      <c r="C645" s="114" t="str" cm="1">
        <f t="array" ref="C645">IFERROR(INDEX('03.Muestra'!$F$8:$F$42,SMALL(IF("Página Web"='03.Muestra'!$D$8:$D$42,ROW('03.Muestra'!$F$8:$F$42)-MIN(ROW('03.Muestra'!$D$8:$D$42))+1,""),ROW()-626)),"")</f>
        <v>https://www.comunidad.madrid/hospital/summa112/declaracion-accesibilidad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 - Privacidad</v>
      </c>
      <c r="C646" s="114" t="str" cm="1">
        <f t="array" ref="C646">IFERROR(INDEX('03.Muestra'!$F$8:$F$42,SMALL(IF("Página Web"='03.Muestra'!$D$8:$D$42,ROW('03.Muestra'!$F$8:$F$42)-MIN(ROW('03.Muestra'!$D$8:$D$42))+1,""),ROW()-626)),"")</f>
        <v>https://www.comunidad.madrid/hospital/summa112/ciudadanos/aviso-legal-privacidad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https://www.comunidad.madrid/hospital/summa112/</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https://www.comunidad.madrid/hospital/summa112/ciudadanos</v>
      </c>
      <c r="D666" s="246"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Calidad y Humanización</v>
      </c>
      <c r="C667" s="114" t="str" cm="1">
        <f t="array" ref="C667">IFERROR(INDEX('03.Muestra'!$F$8:$F$42,SMALL(IF("Página Web"='03.Muestra'!$D$8:$D$42,ROW('03.Muestra'!$F$8:$F$42)-MIN(ROW('03.Muestra'!$D$8:$D$42))+1,""),ROW()-664)),"")</f>
        <v>https://www.comunidad.madrid/hospital/summa112/ciudadanos/calidad-humanizacion</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Atención al usuario</v>
      </c>
      <c r="C668" s="114" t="str" cm="1">
        <f t="array" ref="C668">IFERROR(INDEX('03.Muestra'!$F$8:$F$42,SMALL(IF("Página Web"='03.Muestra'!$D$8:$D$42,ROW('03.Muestra'!$F$8:$F$42)-MIN(ROW('03.Muestra'!$D$8:$D$42))+1,""),ROW()-664)),"")</f>
        <v>https://www.comunidad.madrid/hospital/summa112/ciudadanos/atencion-usuario</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Dispositivos especiales</v>
      </c>
      <c r="C669" s="114" t="str" cm="1">
        <f t="array" ref="C669">IFERROR(INDEX('03.Muestra'!$F$8:$F$42,SMALL(IF("Página Web"='03.Muestra'!$D$8:$D$42,ROW('03.Muestra'!$F$8:$F$42)-MIN(ROW('03.Muestra'!$D$8:$D$42))+1,""),ROW()-664)),"")</f>
        <v>https://www.comunidad.madrid/hospital/summa112/ciudadanos/dispositivos-especiales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Contacto</v>
      </c>
      <c r="C670" s="114" t="str" cm="1">
        <f t="array" ref="C670">IFERROR(INDEX('03.Muestra'!$F$8:$F$42,SMALL(IF("Página Web"='03.Muestra'!$D$8:$D$42,ROW('03.Muestra'!$F$8:$F$42)-MIN(ROW('03.Muestra'!$D$8:$D$42))+1,""),ROW()-664)),"")</f>
        <v>https://www.comunidad.madrid/hospital/summa112/comunicacion/contacto</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Profesionales</v>
      </c>
      <c r="C671" s="114" t="str" cm="1">
        <f t="array" ref="C671">IFERROR(INDEX('03.Muestra'!$F$8:$F$42,SMALL(IF("Página Web"='03.Muestra'!$D$8:$D$42,ROW('03.Muestra'!$F$8:$F$42)-MIN(ROW('03.Muestra'!$D$8:$D$42))+1,""),ROW()-664)),"")</f>
        <v>https://www.comunidad.madrid/hospital/summa112/profesionales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Recursos Humanos</v>
      </c>
      <c r="C672" s="114" t="str" cm="1">
        <f t="array" ref="C672">IFERROR(INDEX('03.Muestra'!$F$8:$F$42,SMALL(IF("Página Web"='03.Muestra'!$D$8:$D$42,ROW('03.Muestra'!$F$8:$F$42)-MIN(ROW('03.Muestra'!$D$8:$D$42))+1,""),ROW()-664)),"")</f>
        <v>https://www.comunidad.madrid/hospital/summa112/profesionales/departamento-recursos-humanos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Formación y Docencia</v>
      </c>
      <c r="C673" s="114" t="str" cm="1">
        <f t="array" ref="C673">IFERROR(INDEX('03.Muestra'!$F$8:$F$42,SMALL(IF("Página Web"='03.Muestra'!$D$8:$D$42,ROW('03.Muestra'!$F$8:$F$42)-MIN(ROW('03.Muestra'!$D$8:$D$42))+1,""),ROW()-664)),"")</f>
        <v>https://www.comunidad.madrid/hospital/summa112/profesionales/formacion-docencia-0</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Seguridad del Paciente</v>
      </c>
      <c r="C674" s="114" t="str" cm="1">
        <f t="array" ref="C674">IFERROR(INDEX('03.Muestra'!$F$8:$F$42,SMALL(IF("Página Web"='03.Muestra'!$D$8:$D$42,ROW('03.Muestra'!$F$8:$F$42)-MIN(ROW('03.Muestra'!$D$8:$D$42))+1,""),ROW()-664)),"")</f>
        <v>https://www.comunidad.madrid/hospital/summa112/profesionales/seguridad-paciente</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Transporte Sanitario Intercomunitario</v>
      </c>
      <c r="C675" s="114" t="str" cm="1">
        <f t="array" ref="C675">IFERROR(INDEX('03.Muestra'!$F$8:$F$42,SMALL(IF("Página Web"='03.Muestra'!$D$8:$D$42,ROW('03.Muestra'!$F$8:$F$42)-MIN(ROW('03.Muestra'!$D$8:$D$42))+1,""),ROW()-664)),"")</f>
        <v>https://www.comunidad.madrid/hospital/summa112/profesionales/transporte-sanitario-intercomunitario</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Comunicación</v>
      </c>
      <c r="C676" s="114" t="str" cm="1">
        <f t="array" ref="C676">IFERROR(INDEX('03.Muestra'!$F$8:$F$42,SMALL(IF("Página Web"='03.Muestra'!$D$8:$D$42,ROW('03.Muestra'!$F$8:$F$42)-MIN(ROW('03.Muestra'!$D$8:$D$42))+1,""),ROW()-664)),"")</f>
        <v>https://www.comunidad.madrid/hospital/summa112/comunicacion</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Noticias</v>
      </c>
      <c r="C677" s="114" t="str" cm="1">
        <f t="array" ref="C677">IFERROR(INDEX('03.Muestra'!$F$8:$F$42,SMALL(IF("Página Web"='03.Muestra'!$D$8:$D$42,ROW('03.Muestra'!$F$8:$F$42)-MIN(ROW('03.Muestra'!$D$8:$D$42))+1,""),ROW()-664)),"")</f>
        <v>https://www.comunidad.madrid/hospital/summa112/comunicacion/noticias</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Videoteca</v>
      </c>
      <c r="C678" s="114" t="str" cm="1">
        <f t="array" ref="C678">IFERROR(INDEX('03.Muestra'!$F$8:$F$42,SMALL(IF("Página Web"='03.Muestra'!$D$8:$D$42,ROW('03.Muestra'!$F$8:$F$42)-MIN(ROW('03.Muestra'!$D$8:$D$42))+1,""),ROW()-664)),"")</f>
        <v>https://www.comunidad.madrid/hospital/summa112/comunicacion/videoteca</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Galeria de imágenes</v>
      </c>
      <c r="C679" s="114" t="str" cm="1">
        <f t="array" ref="C679">IFERROR(INDEX('03.Muestra'!$F$8:$F$42,SMALL(IF("Página Web"='03.Muestra'!$D$8:$D$42,ROW('03.Muestra'!$F$8:$F$42)-MIN(ROW('03.Muestra'!$D$8:$D$42))+1,""),ROW()-664)),"")</f>
        <v>https://www.comunidad.madrid/hospital/summa112/comunicacion/galeria-imagenes</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Nosotros</v>
      </c>
      <c r="C680" s="114" t="str" cm="1">
        <f t="array" ref="C680">IFERROR(INDEX('03.Muestra'!$F$8:$F$42,SMALL(IF("Página Web"='03.Muestra'!$D$8:$D$42,ROW('03.Muestra'!$F$8:$F$42)-MIN(ROW('03.Muestra'!$D$8:$D$42))+1,""),ROW()-664)),"")</f>
        <v>https://www.comunidad.madrid/hospital/summa112/nosotros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https://www.comunidad.madrid/hospital/summa112/buscar?search_api_fulltext=&amp;nombre=</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https://www.comunidad.madrid/hospital/summa112/sitemap</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Declaración accesibilidad</v>
      </c>
      <c r="C683" s="114" t="str" cm="1">
        <f t="array" ref="C683">IFERROR(INDEX('03.Muestra'!$F$8:$F$42,SMALL(IF("Página Web"='03.Muestra'!$D$8:$D$42,ROW('03.Muestra'!$F$8:$F$42)-MIN(ROW('03.Muestra'!$D$8:$D$42))+1,""),ROW()-664)),"")</f>
        <v>https://www.comunidad.madrid/hospital/summa112/declaracion-accesibilidad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 - Privacidad</v>
      </c>
      <c r="C684" s="114" t="str" cm="1">
        <f t="array" ref="C684">IFERROR(INDEX('03.Muestra'!$F$8:$F$42,SMALL(IF("Página Web"='03.Muestra'!$D$8:$D$42,ROW('03.Muestra'!$F$8:$F$42)-MIN(ROW('03.Muestra'!$D$8:$D$42))+1,""),ROW()-664)),"")</f>
        <v>https://www.comunidad.madrid/hospital/summa112/ciudadanos/aviso-legal-privacidad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https://www.comunidad.madrid/hospital/summa112/</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https://www.comunidad.madrid/hospital/summa112/ciudadanos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Calidad y Humanización</v>
      </c>
      <c r="C705" s="114" t="str" cm="1">
        <f t="array" ref="C705">IFERROR(INDEX('03.Muestra'!$F$8:$F$42,SMALL(IF("Página Web"='03.Muestra'!$D$8:$D$42,ROW('03.Muestra'!$F$8:$F$42)-MIN(ROW('03.Muestra'!$D$8:$D$42))+1,""),ROW()-702)),"")</f>
        <v>https://www.comunidad.madrid/hospital/summa112/ciudadanos/calidad-humanizacion</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Atención al usuario</v>
      </c>
      <c r="C706" s="114" t="str" cm="1">
        <f t="array" ref="C706">IFERROR(INDEX('03.Muestra'!$F$8:$F$42,SMALL(IF("Página Web"='03.Muestra'!$D$8:$D$42,ROW('03.Muestra'!$F$8:$F$42)-MIN(ROW('03.Muestra'!$D$8:$D$42))+1,""),ROW()-702)),"")</f>
        <v>https://www.comunidad.madrid/hospital/summa112/ciudadanos/atencion-usuario</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Dispositivos especiales</v>
      </c>
      <c r="C707" s="114" t="str" cm="1">
        <f t="array" ref="C707">IFERROR(INDEX('03.Muestra'!$F$8:$F$42,SMALL(IF("Página Web"='03.Muestra'!$D$8:$D$42,ROW('03.Muestra'!$F$8:$F$42)-MIN(ROW('03.Muestra'!$D$8:$D$42))+1,""),ROW()-702)),"")</f>
        <v>https://www.comunidad.madrid/hospital/summa112/ciudadanos/dispositivos-especiales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Contacto</v>
      </c>
      <c r="C708" s="114" t="str" cm="1">
        <f t="array" ref="C708">IFERROR(INDEX('03.Muestra'!$F$8:$F$42,SMALL(IF("Página Web"='03.Muestra'!$D$8:$D$42,ROW('03.Muestra'!$F$8:$F$42)-MIN(ROW('03.Muestra'!$D$8:$D$42))+1,""),ROW()-702)),"")</f>
        <v>https://www.comunidad.madrid/hospital/summa112/comunicacion/contacto</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Profesionales</v>
      </c>
      <c r="C709" s="114" t="str" cm="1">
        <f t="array" ref="C709">IFERROR(INDEX('03.Muestra'!$F$8:$F$42,SMALL(IF("Página Web"='03.Muestra'!$D$8:$D$42,ROW('03.Muestra'!$F$8:$F$42)-MIN(ROW('03.Muestra'!$D$8:$D$42))+1,""),ROW()-702)),"")</f>
        <v>https://www.comunidad.madrid/hospital/summa112/profesionales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Recursos Humanos</v>
      </c>
      <c r="C710" s="114" t="str" cm="1">
        <f t="array" ref="C710">IFERROR(INDEX('03.Muestra'!$F$8:$F$42,SMALL(IF("Página Web"='03.Muestra'!$D$8:$D$42,ROW('03.Muestra'!$F$8:$F$42)-MIN(ROW('03.Muestra'!$D$8:$D$42))+1,""),ROW()-702)),"")</f>
        <v>https://www.comunidad.madrid/hospital/summa112/profesionales/departamento-recursos-humanos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Formación y Docencia</v>
      </c>
      <c r="C711" s="114" t="str" cm="1">
        <f t="array" ref="C711">IFERROR(INDEX('03.Muestra'!$F$8:$F$42,SMALL(IF("Página Web"='03.Muestra'!$D$8:$D$42,ROW('03.Muestra'!$F$8:$F$42)-MIN(ROW('03.Muestra'!$D$8:$D$42))+1,""),ROW()-702)),"")</f>
        <v>https://www.comunidad.madrid/hospital/summa112/profesionales/formacion-docencia-0</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Seguridad del Paciente</v>
      </c>
      <c r="C712" s="114" t="str" cm="1">
        <f t="array" ref="C712">IFERROR(INDEX('03.Muestra'!$F$8:$F$42,SMALL(IF("Página Web"='03.Muestra'!$D$8:$D$42,ROW('03.Muestra'!$F$8:$F$42)-MIN(ROW('03.Muestra'!$D$8:$D$42))+1,""),ROW()-702)),"")</f>
        <v>https://www.comunidad.madrid/hospital/summa112/profesionales/seguridad-paciente</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Transporte Sanitario Intercomunitario</v>
      </c>
      <c r="C713" s="114" t="str" cm="1">
        <f t="array" ref="C713">IFERROR(INDEX('03.Muestra'!$F$8:$F$42,SMALL(IF("Página Web"='03.Muestra'!$D$8:$D$42,ROW('03.Muestra'!$F$8:$F$42)-MIN(ROW('03.Muestra'!$D$8:$D$42))+1,""),ROW()-702)),"")</f>
        <v>https://www.comunidad.madrid/hospital/summa112/profesionales/transporte-sanitario-intercomunitario</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Comunicación</v>
      </c>
      <c r="C714" s="114" t="str" cm="1">
        <f t="array" ref="C714">IFERROR(INDEX('03.Muestra'!$F$8:$F$42,SMALL(IF("Página Web"='03.Muestra'!$D$8:$D$42,ROW('03.Muestra'!$F$8:$F$42)-MIN(ROW('03.Muestra'!$D$8:$D$42))+1,""),ROW()-702)),"")</f>
        <v>https://www.comunidad.madrid/hospital/summa112/comunicacion</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Noticias</v>
      </c>
      <c r="C715" s="114" t="str" cm="1">
        <f t="array" ref="C715">IFERROR(INDEX('03.Muestra'!$F$8:$F$42,SMALL(IF("Página Web"='03.Muestra'!$D$8:$D$42,ROW('03.Muestra'!$F$8:$F$42)-MIN(ROW('03.Muestra'!$D$8:$D$42))+1,""),ROW()-702)),"")</f>
        <v>https://www.comunidad.madrid/hospital/summa112/comunicacion/noticias</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Videoteca</v>
      </c>
      <c r="C716" s="114" t="str" cm="1">
        <f t="array" ref="C716">IFERROR(INDEX('03.Muestra'!$F$8:$F$42,SMALL(IF("Página Web"='03.Muestra'!$D$8:$D$42,ROW('03.Muestra'!$F$8:$F$42)-MIN(ROW('03.Muestra'!$D$8:$D$42))+1,""),ROW()-702)),"")</f>
        <v>https://www.comunidad.madrid/hospital/summa112/comunicacion/videoteca</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Galeria de imágenes</v>
      </c>
      <c r="C717" s="114" t="str" cm="1">
        <f t="array" ref="C717">IFERROR(INDEX('03.Muestra'!$F$8:$F$42,SMALL(IF("Página Web"='03.Muestra'!$D$8:$D$42,ROW('03.Muestra'!$F$8:$F$42)-MIN(ROW('03.Muestra'!$D$8:$D$42))+1,""),ROW()-702)),"")</f>
        <v>https://www.comunidad.madrid/hospital/summa112/comunicacion/galeria-imagenes</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Nosotros</v>
      </c>
      <c r="C718" s="114" t="str" cm="1">
        <f t="array" ref="C718">IFERROR(INDEX('03.Muestra'!$F$8:$F$42,SMALL(IF("Página Web"='03.Muestra'!$D$8:$D$42,ROW('03.Muestra'!$F$8:$F$42)-MIN(ROW('03.Muestra'!$D$8:$D$42))+1,""),ROW()-702)),"")</f>
        <v>https://www.comunidad.madrid/hospital/summa112/nosotros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https://www.comunidad.madrid/hospital/summa112/buscar?search_api_fulltext=&amp;nombre=</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https://www.comunidad.madrid/hospital/summa112/sitemap</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Declaración accesibilidad</v>
      </c>
      <c r="C721" s="114" t="str" cm="1">
        <f t="array" ref="C721">IFERROR(INDEX('03.Muestra'!$F$8:$F$42,SMALL(IF("Página Web"='03.Muestra'!$D$8:$D$42,ROW('03.Muestra'!$F$8:$F$42)-MIN(ROW('03.Muestra'!$D$8:$D$42))+1,""),ROW()-702)),"")</f>
        <v>https://www.comunidad.madrid/hospital/summa112/declaracion-accesibilidad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 - Privacidad</v>
      </c>
      <c r="C722" s="114" t="str" cm="1">
        <f t="array" ref="C722">IFERROR(INDEX('03.Muestra'!$F$8:$F$42,SMALL(IF("Página Web"='03.Muestra'!$D$8:$D$42,ROW('03.Muestra'!$F$8:$F$42)-MIN(ROW('03.Muestra'!$D$8:$D$42))+1,""),ROW()-702)),"")</f>
        <v>https://www.comunidad.madrid/hospital/summa112/ciudadanos/aviso-legal-privacidad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https://www.comunidad.madrid/hospital/summa112/</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https://www.comunidad.madrid/hospital/summa112/ciudadanos</v>
      </c>
      <c r="D742" s="246"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11</v>
      </c>
      <c r="J742" s="120">
        <f ca="1">COUNTIF($D741:INDIRECT("$D" &amp;  SUM(ROW()-1,'03.Muestra'!$D$45)-1),J741)</f>
        <v>9</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Calidad y Humanización</v>
      </c>
      <c r="C743" s="114" t="str" cm="1">
        <f t="array" ref="C743">IFERROR(INDEX('03.Muestra'!$F$8:$F$42,SMALL(IF("Página Web"='03.Muestra'!$D$8:$D$42,ROW('03.Muestra'!$F$8:$F$42)-MIN(ROW('03.Muestra'!$D$8:$D$42))+1,""),ROW()-740)),"")</f>
        <v>https://www.comunidad.madrid/hospital/summa112/ciudadanos/calidad-humanizacion</v>
      </c>
      <c r="D743" s="130" t="s">
        <v>27</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Atención al usuario</v>
      </c>
      <c r="C744" s="114" t="str" cm="1">
        <f t="array" ref="C744">IFERROR(INDEX('03.Muestra'!$F$8:$F$42,SMALL(IF("Página Web"='03.Muestra'!$D$8:$D$42,ROW('03.Muestra'!$F$8:$F$42)-MIN(ROW('03.Muestra'!$D$8:$D$42))+1,""),ROW()-740)),"")</f>
        <v>https://www.comunidad.madrid/hospital/summa112/ciudadanos/atencion-usuario</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Dispositivos especiales</v>
      </c>
      <c r="C745" s="114" t="str" cm="1">
        <f t="array" ref="C745">IFERROR(INDEX('03.Muestra'!$F$8:$F$42,SMALL(IF("Página Web"='03.Muestra'!$D$8:$D$42,ROW('03.Muestra'!$F$8:$F$42)-MIN(ROW('03.Muestra'!$D$8:$D$42))+1,""),ROW()-740)),"")</f>
        <v>https://www.comunidad.madrid/hospital/summa112/ciudadanos/dispositivos-especiales</v>
      </c>
      <c r="D745" s="130" t="s">
        <v>25</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Contacto</v>
      </c>
      <c r="C746" s="114" t="str" cm="1">
        <f t="array" ref="C746">IFERROR(INDEX('03.Muestra'!$F$8:$F$42,SMALL(IF("Página Web"='03.Muestra'!$D$8:$D$42,ROW('03.Muestra'!$F$8:$F$42)-MIN(ROW('03.Muestra'!$D$8:$D$42))+1,""),ROW()-740)),"")</f>
        <v>https://www.comunidad.madrid/hospital/summa112/comunicacion/contacto</v>
      </c>
      <c r="D746" s="130" t="s">
        <v>25</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Profesionales</v>
      </c>
      <c r="C747" s="114" t="str" cm="1">
        <f t="array" ref="C747">IFERROR(INDEX('03.Muestra'!$F$8:$F$42,SMALL(IF("Página Web"='03.Muestra'!$D$8:$D$42,ROW('03.Muestra'!$F$8:$F$42)-MIN(ROW('03.Muestra'!$D$8:$D$42))+1,""),ROW()-740)),"")</f>
        <v>https://www.comunidad.madrid/hospital/summa112/profesionales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Recursos Humanos</v>
      </c>
      <c r="C748" s="114" t="str" cm="1">
        <f t="array" ref="C748">IFERROR(INDEX('03.Muestra'!$F$8:$F$42,SMALL(IF("Página Web"='03.Muestra'!$D$8:$D$42,ROW('03.Muestra'!$F$8:$F$42)-MIN(ROW('03.Muestra'!$D$8:$D$42))+1,""),ROW()-740)),"")</f>
        <v>https://www.comunidad.madrid/hospital/summa112/profesionales/departamento-recursos-humanos</v>
      </c>
      <c r="D748" s="130" t="s">
        <v>27</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Formación y Docencia</v>
      </c>
      <c r="C749" s="114" t="str" cm="1">
        <f t="array" ref="C749">IFERROR(INDEX('03.Muestra'!$F$8:$F$42,SMALL(IF("Página Web"='03.Muestra'!$D$8:$D$42,ROW('03.Muestra'!$F$8:$F$42)-MIN(ROW('03.Muestra'!$D$8:$D$42))+1,""),ROW()-740)),"")</f>
        <v>https://www.comunidad.madrid/hospital/summa112/profesionales/formacion-docencia-0</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Seguridad del Paciente</v>
      </c>
      <c r="C750" s="114" t="str" cm="1">
        <f t="array" ref="C750">IFERROR(INDEX('03.Muestra'!$F$8:$F$42,SMALL(IF("Página Web"='03.Muestra'!$D$8:$D$42,ROW('03.Muestra'!$F$8:$F$42)-MIN(ROW('03.Muestra'!$D$8:$D$42))+1,""),ROW()-740)),"")</f>
        <v>https://www.comunidad.madrid/hospital/summa112/profesionales/seguridad-paciente</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Transporte Sanitario Intercomunitario</v>
      </c>
      <c r="C751" s="114" t="str" cm="1">
        <f t="array" ref="C751">IFERROR(INDEX('03.Muestra'!$F$8:$F$42,SMALL(IF("Página Web"='03.Muestra'!$D$8:$D$42,ROW('03.Muestra'!$F$8:$F$42)-MIN(ROW('03.Muestra'!$D$8:$D$42))+1,""),ROW()-740)),"")</f>
        <v>https://www.comunidad.madrid/hospital/summa112/profesionales/transporte-sanitario-intercomunitario</v>
      </c>
      <c r="D751" s="130" t="s">
        <v>27</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Comunicación</v>
      </c>
      <c r="C752" s="114" t="str" cm="1">
        <f t="array" ref="C752">IFERROR(INDEX('03.Muestra'!$F$8:$F$42,SMALL(IF("Página Web"='03.Muestra'!$D$8:$D$42,ROW('03.Muestra'!$F$8:$F$42)-MIN(ROW('03.Muestra'!$D$8:$D$42))+1,""),ROW()-740)),"")</f>
        <v>https://www.comunidad.madrid/hospital/summa112/comunicacion</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Noticias</v>
      </c>
      <c r="C753" s="114" t="str" cm="1">
        <f t="array" ref="C753">IFERROR(INDEX('03.Muestra'!$F$8:$F$42,SMALL(IF("Página Web"='03.Muestra'!$D$8:$D$42,ROW('03.Muestra'!$F$8:$F$42)-MIN(ROW('03.Muestra'!$D$8:$D$42))+1,""),ROW()-740)),"")</f>
        <v>https://www.comunidad.madrid/hospital/summa112/comunicacion/noticias</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Videoteca</v>
      </c>
      <c r="C754" s="114" t="str" cm="1">
        <f t="array" ref="C754">IFERROR(INDEX('03.Muestra'!$F$8:$F$42,SMALL(IF("Página Web"='03.Muestra'!$D$8:$D$42,ROW('03.Muestra'!$F$8:$F$42)-MIN(ROW('03.Muestra'!$D$8:$D$42))+1,""),ROW()-740)),"")</f>
        <v>https://www.comunidad.madrid/hospital/summa112/comunicacion/videoteca</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Galeria de imágenes</v>
      </c>
      <c r="C755" s="114" t="str" cm="1">
        <f t="array" ref="C755">IFERROR(INDEX('03.Muestra'!$F$8:$F$42,SMALL(IF("Página Web"='03.Muestra'!$D$8:$D$42,ROW('03.Muestra'!$F$8:$F$42)-MIN(ROW('03.Muestra'!$D$8:$D$42))+1,""),ROW()-740)),"")</f>
        <v>https://www.comunidad.madrid/hospital/summa112/comunicacion/galeria-imagenes</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Nosotros</v>
      </c>
      <c r="C756" s="114" t="str" cm="1">
        <f t="array" ref="C756">IFERROR(INDEX('03.Muestra'!$F$8:$F$42,SMALL(IF("Página Web"='03.Muestra'!$D$8:$D$42,ROW('03.Muestra'!$F$8:$F$42)-MIN(ROW('03.Muestra'!$D$8:$D$42))+1,""),ROW()-740)),"")</f>
        <v>https://www.comunidad.madrid/hospital/summa112/nosotros</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Buscador</v>
      </c>
      <c r="C757" s="114" t="str" cm="1">
        <f t="array" ref="C757">IFERROR(INDEX('03.Muestra'!$F$8:$F$42,SMALL(IF("Página Web"='03.Muestra'!$D$8:$D$42,ROW('03.Muestra'!$F$8:$F$42)-MIN(ROW('03.Muestra'!$D$8:$D$42))+1,""),ROW()-740)),"")</f>
        <v>https://www.comunidad.madrid/hospital/summa112/buscar?search_api_fulltext=&amp;nombre=</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Mapa Web</v>
      </c>
      <c r="C758" s="114" t="str" cm="1">
        <f t="array" ref="C758">IFERROR(INDEX('03.Muestra'!$F$8:$F$42,SMALL(IF("Página Web"='03.Muestra'!$D$8:$D$42,ROW('03.Muestra'!$F$8:$F$42)-MIN(ROW('03.Muestra'!$D$8:$D$42))+1,""),ROW()-740)),"")</f>
        <v>https://www.comunidad.madrid/hospital/summa112/sitemap</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Declaración accesibilidad</v>
      </c>
      <c r="C759" s="114" t="str" cm="1">
        <f t="array" ref="C759">IFERROR(INDEX('03.Muestra'!$F$8:$F$42,SMALL(IF("Página Web"='03.Muestra'!$D$8:$D$42,ROW('03.Muestra'!$F$8:$F$42)-MIN(ROW('03.Muestra'!$D$8:$D$42))+1,""),ROW()-740)),"")</f>
        <v>https://www.comunidad.madrid/hospital/summa112/declaracion-accesibilidad</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Aviso legal - Privacidad</v>
      </c>
      <c r="C760" s="114" t="str" cm="1">
        <f t="array" ref="C760">IFERROR(INDEX('03.Muestra'!$F$8:$F$42,SMALL(IF("Página Web"='03.Muestra'!$D$8:$D$42,ROW('03.Muestra'!$F$8:$F$42)-MIN(ROW('03.Muestra'!$D$8:$D$42))+1,""),ROW()-740)),"")</f>
        <v>https://www.comunidad.madrid/hospital/summa112/ciudadanos/aviso-legal-privacidad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https://www.comunidad.madrid/hospital/summa112/</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https://www.comunidad.madrid/hospital/summa112/ciudadanos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Calidad y Humanización</v>
      </c>
      <c r="C781" s="114" t="str" cm="1">
        <f t="array" ref="C781">IFERROR(INDEX('03.Muestra'!$F$8:$F$42,SMALL(IF("Página Web"='03.Muestra'!$D$8:$D$42,ROW('03.Muestra'!$F$8:$F$42)-MIN(ROW('03.Muestra'!$D$8:$D$42))+1,""),ROW()-778)),"")</f>
        <v>https://www.comunidad.madrid/hospital/summa112/ciudadanos/calidad-humanizacion</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Atención al usuario</v>
      </c>
      <c r="C782" s="114" t="str" cm="1">
        <f t="array" ref="C782">IFERROR(INDEX('03.Muestra'!$F$8:$F$42,SMALL(IF("Página Web"='03.Muestra'!$D$8:$D$42,ROW('03.Muestra'!$F$8:$F$42)-MIN(ROW('03.Muestra'!$D$8:$D$42))+1,""),ROW()-778)),"")</f>
        <v>https://www.comunidad.madrid/hospital/summa112/ciudadanos/atencion-usuario</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Dispositivos especiales</v>
      </c>
      <c r="C783" s="114" t="str" cm="1">
        <f t="array" ref="C783">IFERROR(INDEX('03.Muestra'!$F$8:$F$42,SMALL(IF("Página Web"='03.Muestra'!$D$8:$D$42,ROW('03.Muestra'!$F$8:$F$42)-MIN(ROW('03.Muestra'!$D$8:$D$42))+1,""),ROW()-778)),"")</f>
        <v>https://www.comunidad.madrid/hospital/summa112/ciudadanos/dispositivos-especiales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Contacto</v>
      </c>
      <c r="C784" s="114" t="str" cm="1">
        <f t="array" ref="C784">IFERROR(INDEX('03.Muestra'!$F$8:$F$42,SMALL(IF("Página Web"='03.Muestra'!$D$8:$D$42,ROW('03.Muestra'!$F$8:$F$42)-MIN(ROW('03.Muestra'!$D$8:$D$42))+1,""),ROW()-778)),"")</f>
        <v>https://www.comunidad.madrid/hospital/summa112/comunicacion/contacto</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Profesionales</v>
      </c>
      <c r="C785" s="114" t="str" cm="1">
        <f t="array" ref="C785">IFERROR(INDEX('03.Muestra'!$F$8:$F$42,SMALL(IF("Página Web"='03.Muestra'!$D$8:$D$42,ROW('03.Muestra'!$F$8:$F$42)-MIN(ROW('03.Muestra'!$D$8:$D$42))+1,""),ROW()-778)),"")</f>
        <v>https://www.comunidad.madrid/hospital/summa112/profesionales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Recursos Humanos</v>
      </c>
      <c r="C786" s="114" t="str" cm="1">
        <f t="array" ref="C786">IFERROR(INDEX('03.Muestra'!$F$8:$F$42,SMALL(IF("Página Web"='03.Muestra'!$D$8:$D$42,ROW('03.Muestra'!$F$8:$F$42)-MIN(ROW('03.Muestra'!$D$8:$D$42))+1,""),ROW()-778)),"")</f>
        <v>https://www.comunidad.madrid/hospital/summa112/profesionales/departamento-recursos-humanos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Formación y Docencia</v>
      </c>
      <c r="C787" s="114" t="str" cm="1">
        <f t="array" ref="C787">IFERROR(INDEX('03.Muestra'!$F$8:$F$42,SMALL(IF("Página Web"='03.Muestra'!$D$8:$D$42,ROW('03.Muestra'!$F$8:$F$42)-MIN(ROW('03.Muestra'!$D$8:$D$42))+1,""),ROW()-778)),"")</f>
        <v>https://www.comunidad.madrid/hospital/summa112/profesionales/formacion-docencia-0</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Seguridad del Paciente</v>
      </c>
      <c r="C788" s="114" t="str" cm="1">
        <f t="array" ref="C788">IFERROR(INDEX('03.Muestra'!$F$8:$F$42,SMALL(IF("Página Web"='03.Muestra'!$D$8:$D$42,ROW('03.Muestra'!$F$8:$F$42)-MIN(ROW('03.Muestra'!$D$8:$D$42))+1,""),ROW()-778)),"")</f>
        <v>https://www.comunidad.madrid/hospital/summa112/profesionales/seguridad-paciente</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Transporte Sanitario Intercomunitario</v>
      </c>
      <c r="C789" s="114" t="str" cm="1">
        <f t="array" ref="C789">IFERROR(INDEX('03.Muestra'!$F$8:$F$42,SMALL(IF("Página Web"='03.Muestra'!$D$8:$D$42,ROW('03.Muestra'!$F$8:$F$42)-MIN(ROW('03.Muestra'!$D$8:$D$42))+1,""),ROW()-778)),"")</f>
        <v>https://www.comunidad.madrid/hospital/summa112/profesionales/transporte-sanitario-intercomunitario</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Comunicación</v>
      </c>
      <c r="C790" s="114" t="str" cm="1">
        <f t="array" ref="C790">IFERROR(INDEX('03.Muestra'!$F$8:$F$42,SMALL(IF("Página Web"='03.Muestra'!$D$8:$D$42,ROW('03.Muestra'!$F$8:$F$42)-MIN(ROW('03.Muestra'!$D$8:$D$42))+1,""),ROW()-778)),"")</f>
        <v>https://www.comunidad.madrid/hospital/summa112/comunicacion</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Noticias</v>
      </c>
      <c r="C791" s="114" t="str" cm="1">
        <f t="array" ref="C791">IFERROR(INDEX('03.Muestra'!$F$8:$F$42,SMALL(IF("Página Web"='03.Muestra'!$D$8:$D$42,ROW('03.Muestra'!$F$8:$F$42)-MIN(ROW('03.Muestra'!$D$8:$D$42))+1,""),ROW()-778)),"")</f>
        <v>https://www.comunidad.madrid/hospital/summa112/comunicacion/noticias</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Videoteca</v>
      </c>
      <c r="C792" s="114" t="str" cm="1">
        <f t="array" ref="C792">IFERROR(INDEX('03.Muestra'!$F$8:$F$42,SMALL(IF("Página Web"='03.Muestra'!$D$8:$D$42,ROW('03.Muestra'!$F$8:$F$42)-MIN(ROW('03.Muestra'!$D$8:$D$42))+1,""),ROW()-778)),"")</f>
        <v>https://www.comunidad.madrid/hospital/summa112/comunicacion/videoteca</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Galeria de imágenes</v>
      </c>
      <c r="C793" s="114" t="str" cm="1">
        <f t="array" ref="C793">IFERROR(INDEX('03.Muestra'!$F$8:$F$42,SMALL(IF("Página Web"='03.Muestra'!$D$8:$D$42,ROW('03.Muestra'!$F$8:$F$42)-MIN(ROW('03.Muestra'!$D$8:$D$42))+1,""),ROW()-778)),"")</f>
        <v>https://www.comunidad.madrid/hospital/summa112/comunicacion/galeria-imagenes</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Nosotros</v>
      </c>
      <c r="C794" s="114" t="str" cm="1">
        <f t="array" ref="C794">IFERROR(INDEX('03.Muestra'!$F$8:$F$42,SMALL(IF("Página Web"='03.Muestra'!$D$8:$D$42,ROW('03.Muestra'!$F$8:$F$42)-MIN(ROW('03.Muestra'!$D$8:$D$42))+1,""),ROW()-778)),"")</f>
        <v>https://www.comunidad.madrid/hospital/summa112/nosotros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Buscador</v>
      </c>
      <c r="C795" s="114" t="str" cm="1">
        <f t="array" ref="C795">IFERROR(INDEX('03.Muestra'!$F$8:$F$42,SMALL(IF("Página Web"='03.Muestra'!$D$8:$D$42,ROW('03.Muestra'!$F$8:$F$42)-MIN(ROW('03.Muestra'!$D$8:$D$42))+1,""),ROW()-778)),"")</f>
        <v>https://www.comunidad.madrid/hospital/summa112/buscar?search_api_fulltext=&amp;nombre=</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Mapa Web</v>
      </c>
      <c r="C796" s="114" t="str" cm="1">
        <f t="array" ref="C796">IFERROR(INDEX('03.Muestra'!$F$8:$F$42,SMALL(IF("Página Web"='03.Muestra'!$D$8:$D$42,ROW('03.Muestra'!$F$8:$F$42)-MIN(ROW('03.Muestra'!$D$8:$D$42))+1,""),ROW()-778)),"")</f>
        <v>https://www.comunidad.madrid/hospital/summa112/sitemap</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Declaración accesibilidad</v>
      </c>
      <c r="C797" s="114" t="str" cm="1">
        <f t="array" ref="C797">IFERROR(INDEX('03.Muestra'!$F$8:$F$42,SMALL(IF("Página Web"='03.Muestra'!$D$8:$D$42,ROW('03.Muestra'!$F$8:$F$42)-MIN(ROW('03.Muestra'!$D$8:$D$42))+1,""),ROW()-778)),"")</f>
        <v>https://www.comunidad.madrid/hospital/summa112/declaracion-accesibilidad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Aviso legal - Privacidad</v>
      </c>
      <c r="C798" s="114" t="str" cm="1">
        <f t="array" ref="C798">IFERROR(INDEX('03.Muestra'!$F$8:$F$42,SMALL(IF("Página Web"='03.Muestra'!$D$8:$D$42,ROW('03.Muestra'!$F$8:$F$42)-MIN(ROW('03.Muestra'!$D$8:$D$42))+1,""),ROW()-778)),"")</f>
        <v>https://www.comunidad.madrid/hospital/summa112/ciudadanos/aviso-legal-privacidad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https://www.comunidad.madrid/hospital/summa112/</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https://www.comunidad.madrid/hospital/summa112/ciudadanos</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Calidad y Humanización</v>
      </c>
      <c r="C819" s="114" t="str" cm="1">
        <f t="array" ref="C819">IFERROR(INDEX('03.Muestra'!$F$8:$F$42,SMALL(IF("Página Web"='03.Muestra'!$D$8:$D$42,ROW('03.Muestra'!$F$8:$F$42)-MIN(ROW('03.Muestra'!$D$8:$D$42))+1,""),ROW()-816)),"")</f>
        <v>https://www.comunidad.madrid/hospital/summa112/ciudadanos/calidad-humanizacion</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Atención al usuario</v>
      </c>
      <c r="C820" s="114" t="str" cm="1">
        <f t="array" ref="C820">IFERROR(INDEX('03.Muestra'!$F$8:$F$42,SMALL(IF("Página Web"='03.Muestra'!$D$8:$D$42,ROW('03.Muestra'!$F$8:$F$42)-MIN(ROW('03.Muestra'!$D$8:$D$42))+1,""),ROW()-816)),"")</f>
        <v>https://www.comunidad.madrid/hospital/summa112/ciudadanos/atencion-usuario</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Dispositivos especiales</v>
      </c>
      <c r="C821" s="114" t="str" cm="1">
        <f t="array" ref="C821">IFERROR(INDEX('03.Muestra'!$F$8:$F$42,SMALL(IF("Página Web"='03.Muestra'!$D$8:$D$42,ROW('03.Muestra'!$F$8:$F$42)-MIN(ROW('03.Muestra'!$D$8:$D$42))+1,""),ROW()-816)),"")</f>
        <v>https://www.comunidad.madrid/hospital/summa112/ciudadanos/dispositivos-especiales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Contacto</v>
      </c>
      <c r="C822" s="114" t="str" cm="1">
        <f t="array" ref="C822">IFERROR(INDEX('03.Muestra'!$F$8:$F$42,SMALL(IF("Página Web"='03.Muestra'!$D$8:$D$42,ROW('03.Muestra'!$F$8:$F$42)-MIN(ROW('03.Muestra'!$D$8:$D$42))+1,""),ROW()-816)),"")</f>
        <v>https://www.comunidad.madrid/hospital/summa112/comunicacion/contacto</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Profesionales</v>
      </c>
      <c r="C823" s="114" t="str" cm="1">
        <f t="array" ref="C823">IFERROR(INDEX('03.Muestra'!$F$8:$F$42,SMALL(IF("Página Web"='03.Muestra'!$D$8:$D$42,ROW('03.Muestra'!$F$8:$F$42)-MIN(ROW('03.Muestra'!$D$8:$D$42))+1,""),ROW()-816)),"")</f>
        <v>https://www.comunidad.madrid/hospital/summa112/profesionales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Recursos Humanos</v>
      </c>
      <c r="C824" s="114" t="str" cm="1">
        <f t="array" ref="C824">IFERROR(INDEX('03.Muestra'!$F$8:$F$42,SMALL(IF("Página Web"='03.Muestra'!$D$8:$D$42,ROW('03.Muestra'!$F$8:$F$42)-MIN(ROW('03.Muestra'!$D$8:$D$42))+1,""),ROW()-816)),"")</f>
        <v>https://www.comunidad.madrid/hospital/summa112/profesionales/departamento-recursos-humanos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Formación y Docencia</v>
      </c>
      <c r="C825" s="114" t="str" cm="1">
        <f t="array" ref="C825">IFERROR(INDEX('03.Muestra'!$F$8:$F$42,SMALL(IF("Página Web"='03.Muestra'!$D$8:$D$42,ROW('03.Muestra'!$F$8:$F$42)-MIN(ROW('03.Muestra'!$D$8:$D$42))+1,""),ROW()-816)),"")</f>
        <v>https://www.comunidad.madrid/hospital/summa112/profesionales/formacion-docencia-0</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Seguridad del Paciente</v>
      </c>
      <c r="C826" s="114" t="str" cm="1">
        <f t="array" ref="C826">IFERROR(INDEX('03.Muestra'!$F$8:$F$42,SMALL(IF("Página Web"='03.Muestra'!$D$8:$D$42,ROW('03.Muestra'!$F$8:$F$42)-MIN(ROW('03.Muestra'!$D$8:$D$42))+1,""),ROW()-816)),"")</f>
        <v>https://www.comunidad.madrid/hospital/summa112/profesionales/seguridad-paciente</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Transporte Sanitario Intercomunitario</v>
      </c>
      <c r="C827" s="114" t="str" cm="1">
        <f t="array" ref="C827">IFERROR(INDEX('03.Muestra'!$F$8:$F$42,SMALL(IF("Página Web"='03.Muestra'!$D$8:$D$42,ROW('03.Muestra'!$F$8:$F$42)-MIN(ROW('03.Muestra'!$D$8:$D$42))+1,""),ROW()-816)),"")</f>
        <v>https://www.comunidad.madrid/hospital/summa112/profesionales/transporte-sanitario-intercomunitario</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Comunicación</v>
      </c>
      <c r="C828" s="114" t="str" cm="1">
        <f t="array" ref="C828">IFERROR(INDEX('03.Muestra'!$F$8:$F$42,SMALL(IF("Página Web"='03.Muestra'!$D$8:$D$42,ROW('03.Muestra'!$F$8:$F$42)-MIN(ROW('03.Muestra'!$D$8:$D$42))+1,""),ROW()-816)),"")</f>
        <v>https://www.comunidad.madrid/hospital/summa112/comunicacion</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Noticias</v>
      </c>
      <c r="C829" s="114" t="str" cm="1">
        <f t="array" ref="C829">IFERROR(INDEX('03.Muestra'!$F$8:$F$42,SMALL(IF("Página Web"='03.Muestra'!$D$8:$D$42,ROW('03.Muestra'!$F$8:$F$42)-MIN(ROW('03.Muestra'!$D$8:$D$42))+1,""),ROW()-816)),"")</f>
        <v>https://www.comunidad.madrid/hospital/summa112/comunicacion/noticias</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Videoteca</v>
      </c>
      <c r="C830" s="114" t="str" cm="1">
        <f t="array" ref="C830">IFERROR(INDEX('03.Muestra'!$F$8:$F$42,SMALL(IF("Página Web"='03.Muestra'!$D$8:$D$42,ROW('03.Muestra'!$F$8:$F$42)-MIN(ROW('03.Muestra'!$D$8:$D$42))+1,""),ROW()-816)),"")</f>
        <v>https://www.comunidad.madrid/hospital/summa112/comunicacion/videoteca</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Galeria de imágenes</v>
      </c>
      <c r="C831" s="114" t="str" cm="1">
        <f t="array" ref="C831">IFERROR(INDEX('03.Muestra'!$F$8:$F$42,SMALL(IF("Página Web"='03.Muestra'!$D$8:$D$42,ROW('03.Muestra'!$F$8:$F$42)-MIN(ROW('03.Muestra'!$D$8:$D$42))+1,""),ROW()-816)),"")</f>
        <v>https://www.comunidad.madrid/hospital/summa112/comunicacion/galeria-imagenes</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Nosotros</v>
      </c>
      <c r="C832" s="114" t="str" cm="1">
        <f t="array" ref="C832">IFERROR(INDEX('03.Muestra'!$F$8:$F$42,SMALL(IF("Página Web"='03.Muestra'!$D$8:$D$42,ROW('03.Muestra'!$F$8:$F$42)-MIN(ROW('03.Muestra'!$D$8:$D$42))+1,""),ROW()-816)),"")</f>
        <v>https://www.comunidad.madrid/hospital/summa112/nosotros</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Buscador</v>
      </c>
      <c r="C833" s="114" t="str" cm="1">
        <f t="array" ref="C833">IFERROR(INDEX('03.Muestra'!$F$8:$F$42,SMALL(IF("Página Web"='03.Muestra'!$D$8:$D$42,ROW('03.Muestra'!$F$8:$F$42)-MIN(ROW('03.Muestra'!$D$8:$D$42))+1,""),ROW()-816)),"")</f>
        <v>https://www.comunidad.madrid/hospital/summa112/buscar?search_api_fulltext=&amp;nombre=</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Mapa Web</v>
      </c>
      <c r="C834" s="114" t="str" cm="1">
        <f t="array" ref="C834">IFERROR(INDEX('03.Muestra'!$F$8:$F$42,SMALL(IF("Página Web"='03.Muestra'!$D$8:$D$42,ROW('03.Muestra'!$F$8:$F$42)-MIN(ROW('03.Muestra'!$D$8:$D$42))+1,""),ROW()-816)),"")</f>
        <v>https://www.comunidad.madrid/hospital/summa112/sitemap</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Declaración accesibilidad</v>
      </c>
      <c r="C835" s="114" t="str" cm="1">
        <f t="array" ref="C835">IFERROR(INDEX('03.Muestra'!$F$8:$F$42,SMALL(IF("Página Web"='03.Muestra'!$D$8:$D$42,ROW('03.Muestra'!$F$8:$F$42)-MIN(ROW('03.Muestra'!$D$8:$D$42))+1,""),ROW()-816)),"")</f>
        <v>https://www.comunidad.madrid/hospital/summa112/declaracion-accesibilidad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Aviso legal - Privacidad</v>
      </c>
      <c r="C836" s="114" t="str" cm="1">
        <f t="array" ref="C836">IFERROR(INDEX('03.Muestra'!$F$8:$F$42,SMALL(IF("Página Web"='03.Muestra'!$D$8:$D$42,ROW('03.Muestra'!$F$8:$F$42)-MIN(ROW('03.Muestra'!$D$8:$D$42))+1,""),ROW()-816)),"")</f>
        <v>https://www.comunidad.madrid/hospital/summa112/ciudadanos/aviso-legal-privacidad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https://www.comunidad.madrid/hospital/summa112/</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https://www.comunidad.madrid/hospital/summa112/ciudadanos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Calidad y Humanización</v>
      </c>
      <c r="C857" s="114" t="str" cm="1">
        <f t="array" ref="C857">IFERROR(INDEX('03.Muestra'!$F$8:$F$42,SMALL(IF("Página Web"='03.Muestra'!$D$8:$D$42,ROW('03.Muestra'!$F$8:$F$42)-MIN(ROW('03.Muestra'!$D$8:$D$42))+1,""),ROW()-854)),"")</f>
        <v>https://www.comunidad.madrid/hospital/summa112/ciudadanos/calidad-humanizacion</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Atención al usuario</v>
      </c>
      <c r="C858" s="114" t="str" cm="1">
        <f t="array" ref="C858">IFERROR(INDEX('03.Muestra'!$F$8:$F$42,SMALL(IF("Página Web"='03.Muestra'!$D$8:$D$42,ROW('03.Muestra'!$F$8:$F$42)-MIN(ROW('03.Muestra'!$D$8:$D$42))+1,""),ROW()-854)),"")</f>
        <v>https://www.comunidad.madrid/hospital/summa112/ciudadanos/atencion-usuario</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Dispositivos especiales</v>
      </c>
      <c r="C859" s="114" t="str" cm="1">
        <f t="array" ref="C859">IFERROR(INDEX('03.Muestra'!$F$8:$F$42,SMALL(IF("Página Web"='03.Muestra'!$D$8:$D$42,ROW('03.Muestra'!$F$8:$F$42)-MIN(ROW('03.Muestra'!$D$8:$D$42))+1,""),ROW()-854)),"")</f>
        <v>https://www.comunidad.madrid/hospital/summa112/ciudadanos/dispositivos-especiales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Contacto</v>
      </c>
      <c r="C860" s="114" t="str" cm="1">
        <f t="array" ref="C860">IFERROR(INDEX('03.Muestra'!$F$8:$F$42,SMALL(IF("Página Web"='03.Muestra'!$D$8:$D$42,ROW('03.Muestra'!$F$8:$F$42)-MIN(ROW('03.Muestra'!$D$8:$D$42))+1,""),ROW()-854)),"")</f>
        <v>https://www.comunidad.madrid/hospital/summa112/comunicacion/contacto</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Profesionales</v>
      </c>
      <c r="C861" s="114" t="str" cm="1">
        <f t="array" ref="C861">IFERROR(INDEX('03.Muestra'!$F$8:$F$42,SMALL(IF("Página Web"='03.Muestra'!$D$8:$D$42,ROW('03.Muestra'!$F$8:$F$42)-MIN(ROW('03.Muestra'!$D$8:$D$42))+1,""),ROW()-854)),"")</f>
        <v>https://www.comunidad.madrid/hospital/summa112/profesionales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Recursos Humanos</v>
      </c>
      <c r="C862" s="114" t="str" cm="1">
        <f t="array" ref="C862">IFERROR(INDEX('03.Muestra'!$F$8:$F$42,SMALL(IF("Página Web"='03.Muestra'!$D$8:$D$42,ROW('03.Muestra'!$F$8:$F$42)-MIN(ROW('03.Muestra'!$D$8:$D$42))+1,""),ROW()-854)),"")</f>
        <v>https://www.comunidad.madrid/hospital/summa112/profesionales/departamento-recursos-humanos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Formación y Docencia</v>
      </c>
      <c r="C863" s="114" t="str" cm="1">
        <f t="array" ref="C863">IFERROR(INDEX('03.Muestra'!$F$8:$F$42,SMALL(IF("Página Web"='03.Muestra'!$D$8:$D$42,ROW('03.Muestra'!$F$8:$F$42)-MIN(ROW('03.Muestra'!$D$8:$D$42))+1,""),ROW()-854)),"")</f>
        <v>https://www.comunidad.madrid/hospital/summa112/profesionales/formacion-docencia-0</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Seguridad del Paciente</v>
      </c>
      <c r="C864" s="114" t="str" cm="1">
        <f t="array" ref="C864">IFERROR(INDEX('03.Muestra'!$F$8:$F$42,SMALL(IF("Página Web"='03.Muestra'!$D$8:$D$42,ROW('03.Muestra'!$F$8:$F$42)-MIN(ROW('03.Muestra'!$D$8:$D$42))+1,""),ROW()-854)),"")</f>
        <v>https://www.comunidad.madrid/hospital/summa112/profesionales/seguridad-paciente</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Transporte Sanitario Intercomunitario</v>
      </c>
      <c r="C865" s="114" t="str" cm="1">
        <f t="array" ref="C865">IFERROR(INDEX('03.Muestra'!$F$8:$F$42,SMALL(IF("Página Web"='03.Muestra'!$D$8:$D$42,ROW('03.Muestra'!$F$8:$F$42)-MIN(ROW('03.Muestra'!$D$8:$D$42))+1,""),ROW()-854)),"")</f>
        <v>https://www.comunidad.madrid/hospital/summa112/profesionales/transporte-sanitario-intercomunitario</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Comunicación</v>
      </c>
      <c r="C866" s="114" t="str" cm="1">
        <f t="array" ref="C866">IFERROR(INDEX('03.Muestra'!$F$8:$F$42,SMALL(IF("Página Web"='03.Muestra'!$D$8:$D$42,ROW('03.Muestra'!$F$8:$F$42)-MIN(ROW('03.Muestra'!$D$8:$D$42))+1,""),ROW()-854)),"")</f>
        <v>https://www.comunidad.madrid/hospital/summa112/comunicacion</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Noticias</v>
      </c>
      <c r="C867" s="114" t="str" cm="1">
        <f t="array" ref="C867">IFERROR(INDEX('03.Muestra'!$F$8:$F$42,SMALL(IF("Página Web"='03.Muestra'!$D$8:$D$42,ROW('03.Muestra'!$F$8:$F$42)-MIN(ROW('03.Muestra'!$D$8:$D$42))+1,""),ROW()-854)),"")</f>
        <v>https://www.comunidad.madrid/hospital/summa112/comunicacion/noticias</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Videoteca</v>
      </c>
      <c r="C868" s="114" t="str" cm="1">
        <f t="array" ref="C868">IFERROR(INDEX('03.Muestra'!$F$8:$F$42,SMALL(IF("Página Web"='03.Muestra'!$D$8:$D$42,ROW('03.Muestra'!$F$8:$F$42)-MIN(ROW('03.Muestra'!$D$8:$D$42))+1,""),ROW()-854)),"")</f>
        <v>https://www.comunidad.madrid/hospital/summa112/comunicacion/videoteca</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Galeria de imágenes</v>
      </c>
      <c r="C869" s="114" t="str" cm="1">
        <f t="array" ref="C869">IFERROR(INDEX('03.Muestra'!$F$8:$F$42,SMALL(IF("Página Web"='03.Muestra'!$D$8:$D$42,ROW('03.Muestra'!$F$8:$F$42)-MIN(ROW('03.Muestra'!$D$8:$D$42))+1,""),ROW()-854)),"")</f>
        <v>https://www.comunidad.madrid/hospital/summa112/comunicacion/galeria-imagenes</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Nosotros</v>
      </c>
      <c r="C870" s="114" t="str" cm="1">
        <f t="array" ref="C870">IFERROR(INDEX('03.Muestra'!$F$8:$F$42,SMALL(IF("Página Web"='03.Muestra'!$D$8:$D$42,ROW('03.Muestra'!$F$8:$F$42)-MIN(ROW('03.Muestra'!$D$8:$D$42))+1,""),ROW()-854)),"")</f>
        <v>https://www.comunidad.madrid/hospital/summa112/nosotros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Buscador</v>
      </c>
      <c r="C871" s="114" t="str" cm="1">
        <f t="array" ref="C871">IFERROR(INDEX('03.Muestra'!$F$8:$F$42,SMALL(IF("Página Web"='03.Muestra'!$D$8:$D$42,ROW('03.Muestra'!$F$8:$F$42)-MIN(ROW('03.Muestra'!$D$8:$D$42))+1,""),ROW()-854)),"")</f>
        <v>https://www.comunidad.madrid/hospital/summa112/buscar?search_api_fulltext=&amp;nombre=</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Mapa Web</v>
      </c>
      <c r="C872" s="114" t="str" cm="1">
        <f t="array" ref="C872">IFERROR(INDEX('03.Muestra'!$F$8:$F$42,SMALL(IF("Página Web"='03.Muestra'!$D$8:$D$42,ROW('03.Muestra'!$F$8:$F$42)-MIN(ROW('03.Muestra'!$D$8:$D$42))+1,""),ROW()-854)),"")</f>
        <v>https://www.comunidad.madrid/hospital/summa112/sitemap</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Declaración accesibilidad</v>
      </c>
      <c r="C873" s="114" t="str" cm="1">
        <f t="array" ref="C873">IFERROR(INDEX('03.Muestra'!$F$8:$F$42,SMALL(IF("Página Web"='03.Muestra'!$D$8:$D$42,ROW('03.Muestra'!$F$8:$F$42)-MIN(ROW('03.Muestra'!$D$8:$D$42))+1,""),ROW()-854)),"")</f>
        <v>https://www.comunidad.madrid/hospital/summa112/declaracion-accesibilidad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Aviso legal - Privacidad</v>
      </c>
      <c r="C874" s="114" t="str" cm="1">
        <f t="array" ref="C874">IFERROR(INDEX('03.Muestra'!$F$8:$F$42,SMALL(IF("Página Web"='03.Muestra'!$D$8:$D$42,ROW('03.Muestra'!$F$8:$F$42)-MIN(ROW('03.Muestra'!$D$8:$D$42))+1,""),ROW()-854)),"")</f>
        <v>https://www.comunidad.madrid/hospital/summa112/ciudadanos/aviso-legal-privacidad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https://www.comunidad.madrid/hospital/summa112/</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https://www.comunidad.madrid/hospital/summa112/ciudadanos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Calidad y Humanización</v>
      </c>
      <c r="C895" s="114" t="str" cm="1">
        <f t="array" ref="C895">IFERROR(INDEX('03.Muestra'!$F$8:$F$42,SMALL(IF("Página Web"='03.Muestra'!$D$8:$D$42,ROW('03.Muestra'!$F$8:$F$42)-MIN(ROW('03.Muestra'!$D$8:$D$42))+1,""),ROW()-892)),"")</f>
        <v>https://www.comunidad.madrid/hospital/summa112/ciudadanos/calidad-humanizacion</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Atención al usuario</v>
      </c>
      <c r="C896" s="114" t="str" cm="1">
        <f t="array" ref="C896">IFERROR(INDEX('03.Muestra'!$F$8:$F$42,SMALL(IF("Página Web"='03.Muestra'!$D$8:$D$42,ROW('03.Muestra'!$F$8:$F$42)-MIN(ROW('03.Muestra'!$D$8:$D$42))+1,""),ROW()-892)),"")</f>
        <v>https://www.comunidad.madrid/hospital/summa112/ciudadanos/atencion-usuario</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Dispositivos especiales</v>
      </c>
      <c r="C897" s="114" t="str" cm="1">
        <f t="array" ref="C897">IFERROR(INDEX('03.Muestra'!$F$8:$F$42,SMALL(IF("Página Web"='03.Muestra'!$D$8:$D$42,ROW('03.Muestra'!$F$8:$F$42)-MIN(ROW('03.Muestra'!$D$8:$D$42))+1,""),ROW()-892)),"")</f>
        <v>https://www.comunidad.madrid/hospital/summa112/ciudadanos/dispositivos-especiales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Contacto</v>
      </c>
      <c r="C898" s="114" t="str" cm="1">
        <f t="array" ref="C898">IFERROR(INDEX('03.Muestra'!$F$8:$F$42,SMALL(IF("Página Web"='03.Muestra'!$D$8:$D$42,ROW('03.Muestra'!$F$8:$F$42)-MIN(ROW('03.Muestra'!$D$8:$D$42))+1,""),ROW()-892)),"")</f>
        <v>https://www.comunidad.madrid/hospital/summa112/comunicacion/contacto</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Profesionales</v>
      </c>
      <c r="C899" s="114" t="str" cm="1">
        <f t="array" ref="C899">IFERROR(INDEX('03.Muestra'!$F$8:$F$42,SMALL(IF("Página Web"='03.Muestra'!$D$8:$D$42,ROW('03.Muestra'!$F$8:$F$42)-MIN(ROW('03.Muestra'!$D$8:$D$42))+1,""),ROW()-892)),"")</f>
        <v>https://www.comunidad.madrid/hospital/summa112/profesionales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Recursos Humanos</v>
      </c>
      <c r="C900" s="114" t="str" cm="1">
        <f t="array" ref="C900">IFERROR(INDEX('03.Muestra'!$F$8:$F$42,SMALL(IF("Página Web"='03.Muestra'!$D$8:$D$42,ROW('03.Muestra'!$F$8:$F$42)-MIN(ROW('03.Muestra'!$D$8:$D$42))+1,""),ROW()-892)),"")</f>
        <v>https://www.comunidad.madrid/hospital/summa112/profesionales/departamento-recursos-humanos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Formación y Docencia</v>
      </c>
      <c r="C901" s="114" t="str" cm="1">
        <f t="array" ref="C901">IFERROR(INDEX('03.Muestra'!$F$8:$F$42,SMALL(IF("Página Web"='03.Muestra'!$D$8:$D$42,ROW('03.Muestra'!$F$8:$F$42)-MIN(ROW('03.Muestra'!$D$8:$D$42))+1,""),ROW()-892)),"")</f>
        <v>https://www.comunidad.madrid/hospital/summa112/profesionales/formacion-docencia-0</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Seguridad del Paciente</v>
      </c>
      <c r="C902" s="114" t="str" cm="1">
        <f t="array" ref="C902">IFERROR(INDEX('03.Muestra'!$F$8:$F$42,SMALL(IF("Página Web"='03.Muestra'!$D$8:$D$42,ROW('03.Muestra'!$F$8:$F$42)-MIN(ROW('03.Muestra'!$D$8:$D$42))+1,""),ROW()-892)),"")</f>
        <v>https://www.comunidad.madrid/hospital/summa112/profesionales/seguridad-paciente</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Transporte Sanitario Intercomunitario</v>
      </c>
      <c r="C903" s="114" t="str" cm="1">
        <f t="array" ref="C903">IFERROR(INDEX('03.Muestra'!$F$8:$F$42,SMALL(IF("Página Web"='03.Muestra'!$D$8:$D$42,ROW('03.Muestra'!$F$8:$F$42)-MIN(ROW('03.Muestra'!$D$8:$D$42))+1,""),ROW()-892)),"")</f>
        <v>https://www.comunidad.madrid/hospital/summa112/profesionales/transporte-sanitario-intercomunitario</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Comunicación</v>
      </c>
      <c r="C904" s="114" t="str" cm="1">
        <f t="array" ref="C904">IFERROR(INDEX('03.Muestra'!$F$8:$F$42,SMALL(IF("Página Web"='03.Muestra'!$D$8:$D$42,ROW('03.Muestra'!$F$8:$F$42)-MIN(ROW('03.Muestra'!$D$8:$D$42))+1,""),ROW()-892)),"")</f>
        <v>https://www.comunidad.madrid/hospital/summa112/comunicacion</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Noticias</v>
      </c>
      <c r="C905" s="114" t="str" cm="1">
        <f t="array" ref="C905">IFERROR(INDEX('03.Muestra'!$F$8:$F$42,SMALL(IF("Página Web"='03.Muestra'!$D$8:$D$42,ROW('03.Muestra'!$F$8:$F$42)-MIN(ROW('03.Muestra'!$D$8:$D$42))+1,""),ROW()-892)),"")</f>
        <v>https://www.comunidad.madrid/hospital/summa112/comunicacion/noticias</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Videoteca</v>
      </c>
      <c r="C906" s="114" t="str" cm="1">
        <f t="array" ref="C906">IFERROR(INDEX('03.Muestra'!$F$8:$F$42,SMALL(IF("Página Web"='03.Muestra'!$D$8:$D$42,ROW('03.Muestra'!$F$8:$F$42)-MIN(ROW('03.Muestra'!$D$8:$D$42))+1,""),ROW()-892)),"")</f>
        <v>https://www.comunidad.madrid/hospital/summa112/comunicacion/videoteca</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Galeria de imágenes</v>
      </c>
      <c r="C907" s="114" t="str" cm="1">
        <f t="array" ref="C907">IFERROR(INDEX('03.Muestra'!$F$8:$F$42,SMALL(IF("Página Web"='03.Muestra'!$D$8:$D$42,ROW('03.Muestra'!$F$8:$F$42)-MIN(ROW('03.Muestra'!$D$8:$D$42))+1,""),ROW()-892)),"")</f>
        <v>https://www.comunidad.madrid/hospital/summa112/comunicacion/galeria-imagenes</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Nosotros</v>
      </c>
      <c r="C908" s="114" t="str" cm="1">
        <f t="array" ref="C908">IFERROR(INDEX('03.Muestra'!$F$8:$F$42,SMALL(IF("Página Web"='03.Muestra'!$D$8:$D$42,ROW('03.Muestra'!$F$8:$F$42)-MIN(ROW('03.Muestra'!$D$8:$D$42))+1,""),ROW()-892)),"")</f>
        <v>https://www.comunidad.madrid/hospital/summa112/nosotros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Buscador</v>
      </c>
      <c r="C909" s="114" t="str" cm="1">
        <f t="array" ref="C909">IFERROR(INDEX('03.Muestra'!$F$8:$F$42,SMALL(IF("Página Web"='03.Muestra'!$D$8:$D$42,ROW('03.Muestra'!$F$8:$F$42)-MIN(ROW('03.Muestra'!$D$8:$D$42))+1,""),ROW()-892)),"")</f>
        <v>https://www.comunidad.madrid/hospital/summa112/buscar?search_api_fulltext=&amp;nombre=</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Mapa Web</v>
      </c>
      <c r="C910" s="114" t="str" cm="1">
        <f t="array" ref="C910">IFERROR(INDEX('03.Muestra'!$F$8:$F$42,SMALL(IF("Página Web"='03.Muestra'!$D$8:$D$42,ROW('03.Muestra'!$F$8:$F$42)-MIN(ROW('03.Muestra'!$D$8:$D$42))+1,""),ROW()-892)),"")</f>
        <v>https://www.comunidad.madrid/hospital/summa112/sitemap</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Declaración accesibilidad</v>
      </c>
      <c r="C911" s="114" t="str" cm="1">
        <f t="array" ref="C911">IFERROR(INDEX('03.Muestra'!$F$8:$F$42,SMALL(IF("Página Web"='03.Muestra'!$D$8:$D$42,ROW('03.Muestra'!$F$8:$F$42)-MIN(ROW('03.Muestra'!$D$8:$D$42))+1,""),ROW()-892)),"")</f>
        <v>https://www.comunidad.madrid/hospital/summa112/declaracion-accesibilidad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Aviso legal - Privacidad</v>
      </c>
      <c r="C912" s="114" t="str" cm="1">
        <f t="array" ref="C912">IFERROR(INDEX('03.Muestra'!$F$8:$F$42,SMALL(IF("Página Web"='03.Muestra'!$D$8:$D$42,ROW('03.Muestra'!$F$8:$F$42)-MIN(ROW('03.Muestra'!$D$8:$D$42))+1,""),ROW()-892)),"")</f>
        <v>https://www.comunidad.madrid/hospital/summa112/ciudadanos/aviso-legal-privacidad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https://www.comunidad.madrid/hospital/summa112/</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https://www.comunidad.madrid/hospital/summa112/ciudadanos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Calidad y Humanización</v>
      </c>
      <c r="C933" s="114" t="str" cm="1">
        <f t="array" ref="C933">IFERROR(INDEX('03.Muestra'!$F$8:$F$42,SMALL(IF("Página Web"='03.Muestra'!$D$8:$D$42,ROW('03.Muestra'!$F$8:$F$42)-MIN(ROW('03.Muestra'!$D$8:$D$42))+1,""),ROW()-930)),"")</f>
        <v>https://www.comunidad.madrid/hospital/summa112/ciudadanos/calidad-humanizacion</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Atención al usuario</v>
      </c>
      <c r="C934" s="114" t="str" cm="1">
        <f t="array" ref="C934">IFERROR(INDEX('03.Muestra'!$F$8:$F$42,SMALL(IF("Página Web"='03.Muestra'!$D$8:$D$42,ROW('03.Muestra'!$F$8:$F$42)-MIN(ROW('03.Muestra'!$D$8:$D$42))+1,""),ROW()-930)),"")</f>
        <v>https://www.comunidad.madrid/hospital/summa112/ciudadanos/atencion-usuario</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Dispositivos especiales</v>
      </c>
      <c r="C935" s="114" t="str" cm="1">
        <f t="array" ref="C935">IFERROR(INDEX('03.Muestra'!$F$8:$F$42,SMALL(IF("Página Web"='03.Muestra'!$D$8:$D$42,ROW('03.Muestra'!$F$8:$F$42)-MIN(ROW('03.Muestra'!$D$8:$D$42))+1,""),ROW()-930)),"")</f>
        <v>https://www.comunidad.madrid/hospital/summa112/ciudadanos/dispositivos-especiales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Contacto</v>
      </c>
      <c r="C936" s="114" t="str" cm="1">
        <f t="array" ref="C936">IFERROR(INDEX('03.Muestra'!$F$8:$F$42,SMALL(IF("Página Web"='03.Muestra'!$D$8:$D$42,ROW('03.Muestra'!$F$8:$F$42)-MIN(ROW('03.Muestra'!$D$8:$D$42))+1,""),ROW()-930)),"")</f>
        <v>https://www.comunidad.madrid/hospital/summa112/comunicacion/contacto</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Profesionales</v>
      </c>
      <c r="C937" s="114" t="str" cm="1">
        <f t="array" ref="C937">IFERROR(INDEX('03.Muestra'!$F$8:$F$42,SMALL(IF("Página Web"='03.Muestra'!$D$8:$D$42,ROW('03.Muestra'!$F$8:$F$42)-MIN(ROW('03.Muestra'!$D$8:$D$42))+1,""),ROW()-930)),"")</f>
        <v>https://www.comunidad.madrid/hospital/summa112/profesionales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Recursos Humanos</v>
      </c>
      <c r="C938" s="114" t="str" cm="1">
        <f t="array" ref="C938">IFERROR(INDEX('03.Muestra'!$F$8:$F$42,SMALL(IF("Página Web"='03.Muestra'!$D$8:$D$42,ROW('03.Muestra'!$F$8:$F$42)-MIN(ROW('03.Muestra'!$D$8:$D$42))+1,""),ROW()-930)),"")</f>
        <v>https://www.comunidad.madrid/hospital/summa112/profesionales/departamento-recursos-humanos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Formación y Docencia</v>
      </c>
      <c r="C939" s="114" t="str" cm="1">
        <f t="array" ref="C939">IFERROR(INDEX('03.Muestra'!$F$8:$F$42,SMALL(IF("Página Web"='03.Muestra'!$D$8:$D$42,ROW('03.Muestra'!$F$8:$F$42)-MIN(ROW('03.Muestra'!$D$8:$D$42))+1,""),ROW()-930)),"")</f>
        <v>https://www.comunidad.madrid/hospital/summa112/profesionales/formacion-docencia-0</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Seguridad del Paciente</v>
      </c>
      <c r="C940" s="114" t="str" cm="1">
        <f t="array" ref="C940">IFERROR(INDEX('03.Muestra'!$F$8:$F$42,SMALL(IF("Página Web"='03.Muestra'!$D$8:$D$42,ROW('03.Muestra'!$F$8:$F$42)-MIN(ROW('03.Muestra'!$D$8:$D$42))+1,""),ROW()-930)),"")</f>
        <v>https://www.comunidad.madrid/hospital/summa112/profesionales/seguridad-paciente</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Transporte Sanitario Intercomunitario</v>
      </c>
      <c r="C941" s="114" t="str" cm="1">
        <f t="array" ref="C941">IFERROR(INDEX('03.Muestra'!$F$8:$F$42,SMALL(IF("Página Web"='03.Muestra'!$D$8:$D$42,ROW('03.Muestra'!$F$8:$F$42)-MIN(ROW('03.Muestra'!$D$8:$D$42))+1,""),ROW()-930)),"")</f>
        <v>https://www.comunidad.madrid/hospital/summa112/profesionales/transporte-sanitario-intercomunitario</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Comunicación</v>
      </c>
      <c r="C942" s="114" t="str" cm="1">
        <f t="array" ref="C942">IFERROR(INDEX('03.Muestra'!$F$8:$F$42,SMALL(IF("Página Web"='03.Muestra'!$D$8:$D$42,ROW('03.Muestra'!$F$8:$F$42)-MIN(ROW('03.Muestra'!$D$8:$D$42))+1,""),ROW()-930)),"")</f>
        <v>https://www.comunidad.madrid/hospital/summa112/comunicacion</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Noticias</v>
      </c>
      <c r="C943" s="114" t="str" cm="1">
        <f t="array" ref="C943">IFERROR(INDEX('03.Muestra'!$F$8:$F$42,SMALL(IF("Página Web"='03.Muestra'!$D$8:$D$42,ROW('03.Muestra'!$F$8:$F$42)-MIN(ROW('03.Muestra'!$D$8:$D$42))+1,""),ROW()-930)),"")</f>
        <v>https://www.comunidad.madrid/hospital/summa112/comunicacion/noticias</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Videoteca</v>
      </c>
      <c r="C944" s="114" t="str" cm="1">
        <f t="array" ref="C944">IFERROR(INDEX('03.Muestra'!$F$8:$F$42,SMALL(IF("Página Web"='03.Muestra'!$D$8:$D$42,ROW('03.Muestra'!$F$8:$F$42)-MIN(ROW('03.Muestra'!$D$8:$D$42))+1,""),ROW()-930)),"")</f>
        <v>https://www.comunidad.madrid/hospital/summa112/comunicacion/videoteca</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Galeria de imágenes</v>
      </c>
      <c r="C945" s="114" t="str" cm="1">
        <f t="array" ref="C945">IFERROR(INDEX('03.Muestra'!$F$8:$F$42,SMALL(IF("Página Web"='03.Muestra'!$D$8:$D$42,ROW('03.Muestra'!$F$8:$F$42)-MIN(ROW('03.Muestra'!$D$8:$D$42))+1,""),ROW()-930)),"")</f>
        <v>https://www.comunidad.madrid/hospital/summa112/comunicacion/galeria-imagenes</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Nosotros</v>
      </c>
      <c r="C946" s="114" t="str" cm="1">
        <f t="array" ref="C946">IFERROR(INDEX('03.Muestra'!$F$8:$F$42,SMALL(IF("Página Web"='03.Muestra'!$D$8:$D$42,ROW('03.Muestra'!$F$8:$F$42)-MIN(ROW('03.Muestra'!$D$8:$D$42))+1,""),ROW()-930)),"")</f>
        <v>https://www.comunidad.madrid/hospital/summa112/nosotros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Buscador</v>
      </c>
      <c r="C947" s="114" t="str" cm="1">
        <f t="array" ref="C947">IFERROR(INDEX('03.Muestra'!$F$8:$F$42,SMALL(IF("Página Web"='03.Muestra'!$D$8:$D$42,ROW('03.Muestra'!$F$8:$F$42)-MIN(ROW('03.Muestra'!$D$8:$D$42))+1,""),ROW()-930)),"")</f>
        <v>https://www.comunidad.madrid/hospital/summa112/buscar?search_api_fulltext=&amp;nombre=</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Mapa Web</v>
      </c>
      <c r="C948" s="114" t="str" cm="1">
        <f t="array" ref="C948">IFERROR(INDEX('03.Muestra'!$F$8:$F$42,SMALL(IF("Página Web"='03.Muestra'!$D$8:$D$42,ROW('03.Muestra'!$F$8:$F$42)-MIN(ROW('03.Muestra'!$D$8:$D$42))+1,""),ROW()-930)),"")</f>
        <v>https://www.comunidad.madrid/hospital/summa112/sitemap</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Declaración accesibilidad</v>
      </c>
      <c r="C949" s="114" t="str" cm="1">
        <f t="array" ref="C949">IFERROR(INDEX('03.Muestra'!$F$8:$F$42,SMALL(IF("Página Web"='03.Muestra'!$D$8:$D$42,ROW('03.Muestra'!$F$8:$F$42)-MIN(ROW('03.Muestra'!$D$8:$D$42))+1,""),ROW()-930)),"")</f>
        <v>https://www.comunidad.madrid/hospital/summa112/declaracion-accesibilidad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Aviso legal - Privacidad</v>
      </c>
      <c r="C950" s="114" t="str" cm="1">
        <f t="array" ref="C950">IFERROR(INDEX('03.Muestra'!$F$8:$F$42,SMALL(IF("Página Web"='03.Muestra'!$D$8:$D$42,ROW('03.Muestra'!$F$8:$F$42)-MIN(ROW('03.Muestra'!$D$8:$D$42))+1,""),ROW()-930)),"")</f>
        <v>https://www.comunidad.madrid/hospital/summa112/ciudadanos/aviso-legal-privacidad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https://www.comunidad.madrid/hospital/summa112/</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https://www.comunidad.madrid/hospital/summa112/ciudadanos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20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Calidad y Humanización</v>
      </c>
      <c r="C971" s="114" t="str" cm="1">
        <f t="array" ref="C971">IFERROR(INDEX('03.Muestra'!$F$8:$F$42,SMALL(IF("Página Web"='03.Muestra'!$D$8:$D$42,ROW('03.Muestra'!$F$8:$F$42)-MIN(ROW('03.Muestra'!$D$8:$D$42))+1,""),ROW()-968)),"")</f>
        <v>https://www.comunidad.madrid/hospital/summa112/ciudadanos/calidad-humanizacion</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Atención al usuario</v>
      </c>
      <c r="C972" s="114" t="str" cm="1">
        <f t="array" ref="C972">IFERROR(INDEX('03.Muestra'!$F$8:$F$42,SMALL(IF("Página Web"='03.Muestra'!$D$8:$D$42,ROW('03.Muestra'!$F$8:$F$42)-MIN(ROW('03.Muestra'!$D$8:$D$42))+1,""),ROW()-968)),"")</f>
        <v>https://www.comunidad.madrid/hospital/summa112/ciudadanos/atencion-usuario</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Dispositivos especiales</v>
      </c>
      <c r="C973" s="114" t="str" cm="1">
        <f t="array" ref="C973">IFERROR(INDEX('03.Muestra'!$F$8:$F$42,SMALL(IF("Página Web"='03.Muestra'!$D$8:$D$42,ROW('03.Muestra'!$F$8:$F$42)-MIN(ROW('03.Muestra'!$D$8:$D$42))+1,""),ROW()-968)),"")</f>
        <v>https://www.comunidad.madrid/hospital/summa112/ciudadanos/dispositivos-especiales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Contacto</v>
      </c>
      <c r="C974" s="114" t="str" cm="1">
        <f t="array" ref="C974">IFERROR(INDEX('03.Muestra'!$F$8:$F$42,SMALL(IF("Página Web"='03.Muestra'!$D$8:$D$42,ROW('03.Muestra'!$F$8:$F$42)-MIN(ROW('03.Muestra'!$D$8:$D$42))+1,""),ROW()-968)),"")</f>
        <v>https://www.comunidad.madrid/hospital/summa112/comunicacion/contacto</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Profesionales</v>
      </c>
      <c r="C975" s="114" t="str" cm="1">
        <f t="array" ref="C975">IFERROR(INDEX('03.Muestra'!$F$8:$F$42,SMALL(IF("Página Web"='03.Muestra'!$D$8:$D$42,ROW('03.Muestra'!$F$8:$F$42)-MIN(ROW('03.Muestra'!$D$8:$D$42))+1,""),ROW()-968)),"")</f>
        <v>https://www.comunidad.madrid/hospital/summa112/profesionales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Recursos Humanos</v>
      </c>
      <c r="C976" s="114" t="str" cm="1">
        <f t="array" ref="C976">IFERROR(INDEX('03.Muestra'!$F$8:$F$42,SMALL(IF("Página Web"='03.Muestra'!$D$8:$D$42,ROW('03.Muestra'!$F$8:$F$42)-MIN(ROW('03.Muestra'!$D$8:$D$42))+1,""),ROW()-968)),"")</f>
        <v>https://www.comunidad.madrid/hospital/summa112/profesionales/departamento-recursos-humanos</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Formación y Docencia</v>
      </c>
      <c r="C977" s="114" t="str" cm="1">
        <f t="array" ref="C977">IFERROR(INDEX('03.Muestra'!$F$8:$F$42,SMALL(IF("Página Web"='03.Muestra'!$D$8:$D$42,ROW('03.Muestra'!$F$8:$F$42)-MIN(ROW('03.Muestra'!$D$8:$D$42))+1,""),ROW()-968)),"")</f>
        <v>https://www.comunidad.madrid/hospital/summa112/profesionales/formacion-docencia-0</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Seguridad del Paciente</v>
      </c>
      <c r="C978" s="114" t="str" cm="1">
        <f t="array" ref="C978">IFERROR(INDEX('03.Muestra'!$F$8:$F$42,SMALL(IF("Página Web"='03.Muestra'!$D$8:$D$42,ROW('03.Muestra'!$F$8:$F$42)-MIN(ROW('03.Muestra'!$D$8:$D$42))+1,""),ROW()-968)),"")</f>
        <v>https://www.comunidad.madrid/hospital/summa112/profesionales/seguridad-paciente</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Transporte Sanitario Intercomunitario</v>
      </c>
      <c r="C979" s="114" t="str" cm="1">
        <f t="array" ref="C979">IFERROR(INDEX('03.Muestra'!$F$8:$F$42,SMALL(IF("Página Web"='03.Muestra'!$D$8:$D$42,ROW('03.Muestra'!$F$8:$F$42)-MIN(ROW('03.Muestra'!$D$8:$D$42))+1,""),ROW()-968)),"")</f>
        <v>https://www.comunidad.madrid/hospital/summa112/profesionales/transporte-sanitario-intercomunitario</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Comunicación</v>
      </c>
      <c r="C980" s="114" t="str" cm="1">
        <f t="array" ref="C980">IFERROR(INDEX('03.Muestra'!$F$8:$F$42,SMALL(IF("Página Web"='03.Muestra'!$D$8:$D$42,ROW('03.Muestra'!$F$8:$F$42)-MIN(ROW('03.Muestra'!$D$8:$D$42))+1,""),ROW()-968)),"")</f>
        <v>https://www.comunidad.madrid/hospital/summa112/comunicacion</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Noticias</v>
      </c>
      <c r="C981" s="114" t="str" cm="1">
        <f t="array" ref="C981">IFERROR(INDEX('03.Muestra'!$F$8:$F$42,SMALL(IF("Página Web"='03.Muestra'!$D$8:$D$42,ROW('03.Muestra'!$F$8:$F$42)-MIN(ROW('03.Muestra'!$D$8:$D$42))+1,""),ROW()-968)),"")</f>
        <v>https://www.comunidad.madrid/hospital/summa112/comunicacion/noticias</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Videoteca</v>
      </c>
      <c r="C982" s="114" t="str" cm="1">
        <f t="array" ref="C982">IFERROR(INDEX('03.Muestra'!$F$8:$F$42,SMALL(IF("Página Web"='03.Muestra'!$D$8:$D$42,ROW('03.Muestra'!$F$8:$F$42)-MIN(ROW('03.Muestra'!$D$8:$D$42))+1,""),ROW()-968)),"")</f>
        <v>https://www.comunidad.madrid/hospital/summa112/comunicacion/videoteca</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Galeria de imágenes</v>
      </c>
      <c r="C983" s="114" t="str" cm="1">
        <f t="array" ref="C983">IFERROR(INDEX('03.Muestra'!$F$8:$F$42,SMALL(IF("Página Web"='03.Muestra'!$D$8:$D$42,ROW('03.Muestra'!$F$8:$F$42)-MIN(ROW('03.Muestra'!$D$8:$D$42))+1,""),ROW()-968)),"")</f>
        <v>https://www.comunidad.madrid/hospital/summa112/comunicacion/galeria-imagenes</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Nosotros</v>
      </c>
      <c r="C984" s="114" t="str" cm="1">
        <f t="array" ref="C984">IFERROR(INDEX('03.Muestra'!$F$8:$F$42,SMALL(IF("Página Web"='03.Muestra'!$D$8:$D$42,ROW('03.Muestra'!$F$8:$F$42)-MIN(ROW('03.Muestra'!$D$8:$D$42))+1,""),ROW()-968)),"")</f>
        <v>https://www.comunidad.madrid/hospital/summa112/nosotros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Buscador</v>
      </c>
      <c r="C985" s="114" t="str" cm="1">
        <f t="array" ref="C985">IFERROR(INDEX('03.Muestra'!$F$8:$F$42,SMALL(IF("Página Web"='03.Muestra'!$D$8:$D$42,ROW('03.Muestra'!$F$8:$F$42)-MIN(ROW('03.Muestra'!$D$8:$D$42))+1,""),ROW()-968)),"")</f>
        <v>https://www.comunidad.madrid/hospital/summa112/buscar?search_api_fulltext=&amp;nombre=</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Mapa Web</v>
      </c>
      <c r="C986" s="114" t="str" cm="1">
        <f t="array" ref="C986">IFERROR(INDEX('03.Muestra'!$F$8:$F$42,SMALL(IF("Página Web"='03.Muestra'!$D$8:$D$42,ROW('03.Muestra'!$F$8:$F$42)-MIN(ROW('03.Muestra'!$D$8:$D$42))+1,""),ROW()-968)),"")</f>
        <v>https://www.comunidad.madrid/hospital/summa112/sitemap</v>
      </c>
      <c r="D986" s="130" t="s">
        <v>25</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Declaración accesibilidad</v>
      </c>
      <c r="C987" s="114" t="str" cm="1">
        <f t="array" ref="C987">IFERROR(INDEX('03.Muestra'!$F$8:$F$42,SMALL(IF("Página Web"='03.Muestra'!$D$8:$D$42,ROW('03.Muestra'!$F$8:$F$42)-MIN(ROW('03.Muestra'!$D$8:$D$42))+1,""),ROW()-968)),"")</f>
        <v>https://www.comunidad.madrid/hospital/summa112/declaracion-accesibilidad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Aviso legal - Privacidad</v>
      </c>
      <c r="C988" s="114" t="str" cm="1">
        <f t="array" ref="C988">IFERROR(INDEX('03.Muestra'!$F$8:$F$42,SMALL(IF("Página Web"='03.Muestra'!$D$8:$D$42,ROW('03.Muestra'!$F$8:$F$42)-MIN(ROW('03.Muestra'!$D$8:$D$42))+1,""),ROW()-968)),"")</f>
        <v>https://www.comunidad.madrid/hospital/summa112/ciudadanos/aviso-legal-privacidad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https://www.comunidad.madrid/hospital/summa112/</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https://www.comunidad.madrid/hospital/summa112/ciudadanos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1</v>
      </c>
      <c r="J1008" s="120">
        <f ca="1">COUNTIF($D1007:INDIRECT("$D" &amp;  SUM(ROW()-1,'03.Muestra'!$D$45)-1),J1007)</f>
        <v>19</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Calidad y Humanización</v>
      </c>
      <c r="C1009" s="114" t="str" cm="1">
        <f t="array" ref="C1009">IFERROR(INDEX('03.Muestra'!$F$8:$F$42,SMALL(IF("Página Web"='03.Muestra'!$D$8:$D$42,ROW('03.Muestra'!$F$8:$F$42)-MIN(ROW('03.Muestra'!$D$8:$D$42))+1,""),ROW()-1006)),"")</f>
        <v>https://www.comunidad.madrid/hospital/summa112/ciudadanos/calidad-humanizacion</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Atención al usuario</v>
      </c>
      <c r="C1010" s="114" t="str" cm="1">
        <f t="array" ref="C1010">IFERROR(INDEX('03.Muestra'!$F$8:$F$42,SMALL(IF("Página Web"='03.Muestra'!$D$8:$D$42,ROW('03.Muestra'!$F$8:$F$42)-MIN(ROW('03.Muestra'!$D$8:$D$42))+1,""),ROW()-1006)),"")</f>
        <v>https://www.comunidad.madrid/hospital/summa112/ciudadanos/atencion-usuario</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Dispositivos especiales</v>
      </c>
      <c r="C1011" s="114" t="str" cm="1">
        <f t="array" ref="C1011">IFERROR(INDEX('03.Muestra'!$F$8:$F$42,SMALL(IF("Página Web"='03.Muestra'!$D$8:$D$42,ROW('03.Muestra'!$F$8:$F$42)-MIN(ROW('03.Muestra'!$D$8:$D$42))+1,""),ROW()-1006)),"")</f>
        <v>https://www.comunidad.madrid/hospital/summa112/ciudadanos/dispositivos-especiales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Contacto</v>
      </c>
      <c r="C1012" s="114" t="str" cm="1">
        <f t="array" ref="C1012">IFERROR(INDEX('03.Muestra'!$F$8:$F$42,SMALL(IF("Página Web"='03.Muestra'!$D$8:$D$42,ROW('03.Muestra'!$F$8:$F$42)-MIN(ROW('03.Muestra'!$D$8:$D$42))+1,""),ROW()-1006)),"")</f>
        <v>https://www.comunidad.madrid/hospital/summa112/comunicacion/contacto</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Profesionales</v>
      </c>
      <c r="C1013" s="114" t="str" cm="1">
        <f t="array" ref="C1013">IFERROR(INDEX('03.Muestra'!$F$8:$F$42,SMALL(IF("Página Web"='03.Muestra'!$D$8:$D$42,ROW('03.Muestra'!$F$8:$F$42)-MIN(ROW('03.Muestra'!$D$8:$D$42))+1,""),ROW()-1006)),"")</f>
        <v>https://www.comunidad.madrid/hospital/summa112/profesionales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Recursos Humanos</v>
      </c>
      <c r="C1014" s="114" t="str" cm="1">
        <f t="array" ref="C1014">IFERROR(INDEX('03.Muestra'!$F$8:$F$42,SMALL(IF("Página Web"='03.Muestra'!$D$8:$D$42,ROW('03.Muestra'!$F$8:$F$42)-MIN(ROW('03.Muestra'!$D$8:$D$42))+1,""),ROW()-1006)),"")</f>
        <v>https://www.comunidad.madrid/hospital/summa112/profesionales/departamento-recursos-humanos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Formación y Docencia</v>
      </c>
      <c r="C1015" s="114" t="str" cm="1">
        <f t="array" ref="C1015">IFERROR(INDEX('03.Muestra'!$F$8:$F$42,SMALL(IF("Página Web"='03.Muestra'!$D$8:$D$42,ROW('03.Muestra'!$F$8:$F$42)-MIN(ROW('03.Muestra'!$D$8:$D$42))+1,""),ROW()-1006)),"")</f>
        <v>https://www.comunidad.madrid/hospital/summa112/profesionales/formacion-docencia-0</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Seguridad del Paciente</v>
      </c>
      <c r="C1016" s="114" t="str" cm="1">
        <f t="array" ref="C1016">IFERROR(INDEX('03.Muestra'!$F$8:$F$42,SMALL(IF("Página Web"='03.Muestra'!$D$8:$D$42,ROW('03.Muestra'!$F$8:$F$42)-MIN(ROW('03.Muestra'!$D$8:$D$42))+1,""),ROW()-1006)),"")</f>
        <v>https://www.comunidad.madrid/hospital/summa112/profesionales/seguridad-paciente</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Transporte Sanitario Intercomunitario</v>
      </c>
      <c r="C1017" s="114" t="str" cm="1">
        <f t="array" ref="C1017">IFERROR(INDEX('03.Muestra'!$F$8:$F$42,SMALL(IF("Página Web"='03.Muestra'!$D$8:$D$42,ROW('03.Muestra'!$F$8:$F$42)-MIN(ROW('03.Muestra'!$D$8:$D$42))+1,""),ROW()-1006)),"")</f>
        <v>https://www.comunidad.madrid/hospital/summa112/profesionales/transporte-sanitario-intercomunitario</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Comunicación</v>
      </c>
      <c r="C1018" s="114" t="str" cm="1">
        <f t="array" ref="C1018">IFERROR(INDEX('03.Muestra'!$F$8:$F$42,SMALL(IF("Página Web"='03.Muestra'!$D$8:$D$42,ROW('03.Muestra'!$F$8:$F$42)-MIN(ROW('03.Muestra'!$D$8:$D$42))+1,""),ROW()-1006)),"")</f>
        <v>https://www.comunidad.madrid/hospital/summa112/comunicacion</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Noticias</v>
      </c>
      <c r="C1019" s="114" t="str" cm="1">
        <f t="array" ref="C1019">IFERROR(INDEX('03.Muestra'!$F$8:$F$42,SMALL(IF("Página Web"='03.Muestra'!$D$8:$D$42,ROW('03.Muestra'!$F$8:$F$42)-MIN(ROW('03.Muestra'!$D$8:$D$42))+1,""),ROW()-1006)),"")</f>
        <v>https://www.comunidad.madrid/hospital/summa112/comunicacion/noticias</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Videoteca</v>
      </c>
      <c r="C1020" s="114" t="str" cm="1">
        <f t="array" ref="C1020">IFERROR(INDEX('03.Muestra'!$F$8:$F$42,SMALL(IF("Página Web"='03.Muestra'!$D$8:$D$42,ROW('03.Muestra'!$F$8:$F$42)-MIN(ROW('03.Muestra'!$D$8:$D$42))+1,""),ROW()-1006)),"")</f>
        <v>https://www.comunidad.madrid/hospital/summa112/comunicacion/videoteca</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Galeria de imágenes</v>
      </c>
      <c r="C1021" s="114" t="str" cm="1">
        <f t="array" ref="C1021">IFERROR(INDEX('03.Muestra'!$F$8:$F$42,SMALL(IF("Página Web"='03.Muestra'!$D$8:$D$42,ROW('03.Muestra'!$F$8:$F$42)-MIN(ROW('03.Muestra'!$D$8:$D$42))+1,""),ROW()-1006)),"")</f>
        <v>https://www.comunidad.madrid/hospital/summa112/comunicacion/galeria-imagenes</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Nosotros</v>
      </c>
      <c r="C1022" s="114" t="str" cm="1">
        <f t="array" ref="C1022">IFERROR(INDEX('03.Muestra'!$F$8:$F$42,SMALL(IF("Página Web"='03.Muestra'!$D$8:$D$42,ROW('03.Muestra'!$F$8:$F$42)-MIN(ROW('03.Muestra'!$D$8:$D$42))+1,""),ROW()-1006)),"")</f>
        <v>https://www.comunidad.madrid/hospital/summa112/nosotros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Buscador</v>
      </c>
      <c r="C1023" s="114" t="str" cm="1">
        <f t="array" ref="C1023">IFERROR(INDEX('03.Muestra'!$F$8:$F$42,SMALL(IF("Página Web"='03.Muestra'!$D$8:$D$42,ROW('03.Muestra'!$F$8:$F$42)-MIN(ROW('03.Muestra'!$D$8:$D$42))+1,""),ROW()-1006)),"")</f>
        <v>https://www.comunidad.madrid/hospital/summa112/buscar?search_api_fulltext=&amp;nombre=</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Mapa Web</v>
      </c>
      <c r="C1024" s="114" t="str" cm="1">
        <f t="array" ref="C1024">IFERROR(INDEX('03.Muestra'!$F$8:$F$42,SMALL(IF("Página Web"='03.Muestra'!$D$8:$D$42,ROW('03.Muestra'!$F$8:$F$42)-MIN(ROW('03.Muestra'!$D$8:$D$42))+1,""),ROW()-1006)),"")</f>
        <v>https://www.comunidad.madrid/hospital/summa112/sitemap</v>
      </c>
      <c r="D1024" s="130" t="s">
        <v>27</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Declaración accesibilidad</v>
      </c>
      <c r="C1025" s="114" t="str" cm="1">
        <f t="array" ref="C1025">IFERROR(INDEX('03.Muestra'!$F$8:$F$42,SMALL(IF("Página Web"='03.Muestra'!$D$8:$D$42,ROW('03.Muestra'!$F$8:$F$42)-MIN(ROW('03.Muestra'!$D$8:$D$42))+1,""),ROW()-1006)),"")</f>
        <v>https://www.comunidad.madrid/hospital/summa112/declaracion-accesibilidad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Aviso legal - Privacidad</v>
      </c>
      <c r="C1026" s="114" t="str" cm="1">
        <f t="array" ref="C1026">IFERROR(INDEX('03.Muestra'!$F$8:$F$42,SMALL(IF("Página Web"='03.Muestra'!$D$8:$D$42,ROW('03.Muestra'!$F$8:$F$42)-MIN(ROW('03.Muestra'!$D$8:$D$42))+1,""),ROW()-1006)),"")</f>
        <v>https://www.comunidad.madrid/hospital/summa112/ciudadanos/aviso-legal-privacidad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https://www.comunidad.madrid/hospital/summa112/</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https://www.comunidad.madrid/hospital/summa112/ciudadanos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11</v>
      </c>
      <c r="J1046" s="120">
        <f ca="1">COUNTIF($D1045:INDIRECT("$D" &amp;  SUM(ROW()-1,'03.Muestra'!$D$45)-1),J1045)</f>
        <v>9</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Calidad y Humanización</v>
      </c>
      <c r="C1047" s="114" t="str" cm="1">
        <f t="array" ref="C1047">IFERROR(INDEX('03.Muestra'!$F$8:$F$42,SMALL(IF("Página Web"='03.Muestra'!$D$8:$D$42,ROW('03.Muestra'!$F$8:$F$42)-MIN(ROW('03.Muestra'!$D$8:$D$42))+1,""),ROW()-1044)),"")</f>
        <v>https://www.comunidad.madrid/hospital/summa112/ciudadanos/calidad-humanizacion</v>
      </c>
      <c r="D1047" s="130" t="s">
        <v>27</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Atención al usuario</v>
      </c>
      <c r="C1048" s="114" t="str" cm="1">
        <f t="array" ref="C1048">IFERROR(INDEX('03.Muestra'!$F$8:$F$42,SMALL(IF("Página Web"='03.Muestra'!$D$8:$D$42,ROW('03.Muestra'!$F$8:$F$42)-MIN(ROW('03.Muestra'!$D$8:$D$42))+1,""),ROW()-1044)),"")</f>
        <v>https://www.comunidad.madrid/hospital/summa112/ciudadanos/atencion-usuario</v>
      </c>
      <c r="D1048" s="130" t="s">
        <v>25</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Dispositivos especiales</v>
      </c>
      <c r="C1049" s="114" t="str" cm="1">
        <f t="array" ref="C1049">IFERROR(INDEX('03.Muestra'!$F$8:$F$42,SMALL(IF("Página Web"='03.Muestra'!$D$8:$D$42,ROW('03.Muestra'!$F$8:$F$42)-MIN(ROW('03.Muestra'!$D$8:$D$42))+1,""),ROW()-1044)),"")</f>
        <v>https://www.comunidad.madrid/hospital/summa112/ciudadanos/dispositivos-especiales</v>
      </c>
      <c r="D1049" s="130" t="s">
        <v>25</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Contacto</v>
      </c>
      <c r="C1050" s="114" t="str" cm="1">
        <f t="array" ref="C1050">IFERROR(INDEX('03.Muestra'!$F$8:$F$42,SMALL(IF("Página Web"='03.Muestra'!$D$8:$D$42,ROW('03.Muestra'!$F$8:$F$42)-MIN(ROW('03.Muestra'!$D$8:$D$42))+1,""),ROW()-1044)),"")</f>
        <v>https://www.comunidad.madrid/hospital/summa112/comunicacion/contacto</v>
      </c>
      <c r="D1050" s="130" t="s">
        <v>25</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Profesionales</v>
      </c>
      <c r="C1051" s="114" t="str" cm="1">
        <f t="array" ref="C1051">IFERROR(INDEX('03.Muestra'!$F$8:$F$42,SMALL(IF("Página Web"='03.Muestra'!$D$8:$D$42,ROW('03.Muestra'!$F$8:$F$42)-MIN(ROW('03.Muestra'!$D$8:$D$42))+1,""),ROW()-1044)),"")</f>
        <v>https://www.comunidad.madrid/hospital/summa112/profesionales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Recursos Humanos</v>
      </c>
      <c r="C1052" s="114" t="str" cm="1">
        <f t="array" ref="C1052">IFERROR(INDEX('03.Muestra'!$F$8:$F$42,SMALL(IF("Página Web"='03.Muestra'!$D$8:$D$42,ROW('03.Muestra'!$F$8:$F$42)-MIN(ROW('03.Muestra'!$D$8:$D$42))+1,""),ROW()-1044)),"")</f>
        <v>https://www.comunidad.madrid/hospital/summa112/profesionales/departamento-recursos-humanos</v>
      </c>
      <c r="D1052" s="130" t="s">
        <v>27</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Formación y Docencia</v>
      </c>
      <c r="C1053" s="114" t="str" cm="1">
        <f t="array" ref="C1053">IFERROR(INDEX('03.Muestra'!$F$8:$F$42,SMALL(IF("Página Web"='03.Muestra'!$D$8:$D$42,ROW('03.Muestra'!$F$8:$F$42)-MIN(ROW('03.Muestra'!$D$8:$D$42))+1,""),ROW()-1044)),"")</f>
        <v>https://www.comunidad.madrid/hospital/summa112/profesionales/formacion-docencia-0</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Seguridad del Paciente</v>
      </c>
      <c r="C1054" s="114" t="str" cm="1">
        <f t="array" ref="C1054">IFERROR(INDEX('03.Muestra'!$F$8:$F$42,SMALL(IF("Página Web"='03.Muestra'!$D$8:$D$42,ROW('03.Muestra'!$F$8:$F$42)-MIN(ROW('03.Muestra'!$D$8:$D$42))+1,""),ROW()-1044)),"")</f>
        <v>https://www.comunidad.madrid/hospital/summa112/profesionales/seguridad-paciente</v>
      </c>
      <c r="D1054" s="130" t="s">
        <v>25</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Transporte Sanitario Intercomunitario</v>
      </c>
      <c r="C1055" s="114" t="str" cm="1">
        <f t="array" ref="C1055">IFERROR(INDEX('03.Muestra'!$F$8:$F$42,SMALL(IF("Página Web"='03.Muestra'!$D$8:$D$42,ROW('03.Muestra'!$F$8:$F$42)-MIN(ROW('03.Muestra'!$D$8:$D$42))+1,""),ROW()-1044)),"")</f>
        <v>https://www.comunidad.madrid/hospital/summa112/profesionales/transporte-sanitario-intercomunitario</v>
      </c>
      <c r="D1055" s="130" t="s">
        <v>27</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Comunicación</v>
      </c>
      <c r="C1056" s="114" t="str" cm="1">
        <f t="array" ref="C1056">IFERROR(INDEX('03.Muestra'!$F$8:$F$42,SMALL(IF("Página Web"='03.Muestra'!$D$8:$D$42,ROW('03.Muestra'!$F$8:$F$42)-MIN(ROW('03.Muestra'!$D$8:$D$42))+1,""),ROW()-1044)),"")</f>
        <v>https://www.comunidad.madrid/hospital/summa112/comunicacion</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Noticias</v>
      </c>
      <c r="C1057" s="114" t="str" cm="1">
        <f t="array" ref="C1057">IFERROR(INDEX('03.Muestra'!$F$8:$F$42,SMALL(IF("Página Web"='03.Muestra'!$D$8:$D$42,ROW('03.Muestra'!$F$8:$F$42)-MIN(ROW('03.Muestra'!$D$8:$D$42))+1,""),ROW()-1044)),"")</f>
        <v>https://www.comunidad.madrid/hospital/summa112/comunicacion/noticias</v>
      </c>
      <c r="D1057" s="130" t="s">
        <v>25</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Videoteca</v>
      </c>
      <c r="C1058" s="114" t="str" cm="1">
        <f t="array" ref="C1058">IFERROR(INDEX('03.Muestra'!$F$8:$F$42,SMALL(IF("Página Web"='03.Muestra'!$D$8:$D$42,ROW('03.Muestra'!$F$8:$F$42)-MIN(ROW('03.Muestra'!$D$8:$D$42))+1,""),ROW()-1044)),"")</f>
        <v>https://www.comunidad.madrid/hospital/summa112/comunicacion/videoteca</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Galeria de imágenes</v>
      </c>
      <c r="C1059" s="114" t="str" cm="1">
        <f t="array" ref="C1059">IFERROR(INDEX('03.Muestra'!$F$8:$F$42,SMALL(IF("Página Web"='03.Muestra'!$D$8:$D$42,ROW('03.Muestra'!$F$8:$F$42)-MIN(ROW('03.Muestra'!$D$8:$D$42))+1,""),ROW()-1044)),"")</f>
        <v>https://www.comunidad.madrid/hospital/summa112/comunicacion/galeria-imagenes</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Nosotros</v>
      </c>
      <c r="C1060" s="114" t="str" cm="1">
        <f t="array" ref="C1060">IFERROR(INDEX('03.Muestra'!$F$8:$F$42,SMALL(IF("Página Web"='03.Muestra'!$D$8:$D$42,ROW('03.Muestra'!$F$8:$F$42)-MIN(ROW('03.Muestra'!$D$8:$D$42))+1,""),ROW()-1044)),"")</f>
        <v>https://www.comunidad.madrid/hospital/summa112/nosotros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Buscador</v>
      </c>
      <c r="C1061" s="114" t="str" cm="1">
        <f t="array" ref="C1061">IFERROR(INDEX('03.Muestra'!$F$8:$F$42,SMALL(IF("Página Web"='03.Muestra'!$D$8:$D$42,ROW('03.Muestra'!$F$8:$F$42)-MIN(ROW('03.Muestra'!$D$8:$D$42))+1,""),ROW()-1044)),"")</f>
        <v>https://www.comunidad.madrid/hospital/summa112/buscar?search_api_fulltext=&amp;nombre=</v>
      </c>
      <c r="D1061" s="130" t="s">
        <v>25</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Mapa Web</v>
      </c>
      <c r="C1062" s="114" t="str" cm="1">
        <f t="array" ref="C1062">IFERROR(INDEX('03.Muestra'!$F$8:$F$42,SMALL(IF("Página Web"='03.Muestra'!$D$8:$D$42,ROW('03.Muestra'!$F$8:$F$42)-MIN(ROW('03.Muestra'!$D$8:$D$42))+1,""),ROW()-1044)),"")</f>
        <v>https://www.comunidad.madrid/hospital/summa112/sitemap</v>
      </c>
      <c r="D1062" s="130" t="s">
        <v>25</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Declaración accesibilidad</v>
      </c>
      <c r="C1063" s="114" t="str" cm="1">
        <f t="array" ref="C1063">IFERROR(INDEX('03.Muestra'!$F$8:$F$42,SMALL(IF("Página Web"='03.Muestra'!$D$8:$D$42,ROW('03.Muestra'!$F$8:$F$42)-MIN(ROW('03.Muestra'!$D$8:$D$42))+1,""),ROW()-1044)),"")</f>
        <v>https://www.comunidad.madrid/hospital/summa112/declaracion-accesibilidad</v>
      </c>
      <c r="D1063" s="130" t="s">
        <v>25</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Aviso legal - Privacidad</v>
      </c>
      <c r="C1064" s="114" t="str" cm="1">
        <f t="array" ref="C1064">IFERROR(INDEX('03.Muestra'!$F$8:$F$42,SMALL(IF("Página Web"='03.Muestra'!$D$8:$D$42,ROW('03.Muestra'!$F$8:$F$42)-MIN(ROW('03.Muestra'!$D$8:$D$42))+1,""),ROW()-1044)),"")</f>
        <v>https://www.comunidad.madrid/hospital/summa112/ciudadanos/aviso-legal-privacidad</v>
      </c>
      <c r="D1064" s="130" t="s">
        <v>25</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https://www.comunidad.madrid/hospital/summa112/</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https://www.comunidad.madrid/hospital/summa112/ciudadanos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3</v>
      </c>
      <c r="J1084" s="120">
        <f ca="1">COUNTIF($D1083:INDIRECT("$D" &amp;  SUM(ROW()-1,'03.Muestra'!$D$45)-1),J1083)</f>
        <v>17</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Calidad y Humanización</v>
      </c>
      <c r="C1085" s="114" t="str" cm="1">
        <f t="array" ref="C1085">IFERROR(INDEX('03.Muestra'!$F$8:$F$42,SMALL(IF("Página Web"='03.Muestra'!$D$8:$D$42,ROW('03.Muestra'!$F$8:$F$42)-MIN(ROW('03.Muestra'!$D$8:$D$42))+1,""),ROW()-1082)),"")</f>
        <v>https://www.comunidad.madrid/hospital/summa112/ciudadanos/calidad-humanizacion</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Atención al usuario</v>
      </c>
      <c r="C1086" s="114" t="str" cm="1">
        <f t="array" ref="C1086">IFERROR(INDEX('03.Muestra'!$F$8:$F$42,SMALL(IF("Página Web"='03.Muestra'!$D$8:$D$42,ROW('03.Muestra'!$F$8:$F$42)-MIN(ROW('03.Muestra'!$D$8:$D$42))+1,""),ROW()-1082)),"")</f>
        <v>https://www.comunidad.madrid/hospital/summa112/ciudadanos/atencion-usuario</v>
      </c>
      <c r="D1086" s="130" t="s">
        <v>27</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Dispositivos especiales</v>
      </c>
      <c r="C1087" s="114" t="str" cm="1">
        <f t="array" ref="C1087">IFERROR(INDEX('03.Muestra'!$F$8:$F$42,SMALL(IF("Página Web"='03.Muestra'!$D$8:$D$42,ROW('03.Muestra'!$F$8:$F$42)-MIN(ROW('03.Muestra'!$D$8:$D$42))+1,""),ROW()-1082)),"")</f>
        <v>https://www.comunidad.madrid/hospital/summa112/ciudadanos/dispositivos-especiales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Contacto</v>
      </c>
      <c r="C1088" s="114" t="str" cm="1">
        <f t="array" ref="C1088">IFERROR(INDEX('03.Muestra'!$F$8:$F$42,SMALL(IF("Página Web"='03.Muestra'!$D$8:$D$42,ROW('03.Muestra'!$F$8:$F$42)-MIN(ROW('03.Muestra'!$D$8:$D$42))+1,""),ROW()-1082)),"")</f>
        <v>https://www.comunidad.madrid/hospital/summa112/comunicacion/contacto</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Profesionales</v>
      </c>
      <c r="C1089" s="114" t="str" cm="1">
        <f t="array" ref="C1089">IFERROR(INDEX('03.Muestra'!$F$8:$F$42,SMALL(IF("Página Web"='03.Muestra'!$D$8:$D$42,ROW('03.Muestra'!$F$8:$F$42)-MIN(ROW('03.Muestra'!$D$8:$D$42))+1,""),ROW()-1082)),"")</f>
        <v>https://www.comunidad.madrid/hospital/summa112/profesionales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Recursos Humanos</v>
      </c>
      <c r="C1090" s="114" t="str" cm="1">
        <f t="array" ref="C1090">IFERROR(INDEX('03.Muestra'!$F$8:$F$42,SMALL(IF("Página Web"='03.Muestra'!$D$8:$D$42,ROW('03.Muestra'!$F$8:$F$42)-MIN(ROW('03.Muestra'!$D$8:$D$42))+1,""),ROW()-1082)),"")</f>
        <v>https://www.comunidad.madrid/hospital/summa112/profesionales/departamento-recursos-humanos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Formación y Docencia</v>
      </c>
      <c r="C1091" s="114" t="str" cm="1">
        <f t="array" ref="C1091">IFERROR(INDEX('03.Muestra'!$F$8:$F$42,SMALL(IF("Página Web"='03.Muestra'!$D$8:$D$42,ROW('03.Muestra'!$F$8:$F$42)-MIN(ROW('03.Muestra'!$D$8:$D$42))+1,""),ROW()-1082)),"")</f>
        <v>https://www.comunidad.madrid/hospital/summa112/profesionales/formacion-docencia-0</v>
      </c>
      <c r="D1091" s="130" t="s">
        <v>27</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Seguridad del Paciente</v>
      </c>
      <c r="C1092" s="114" t="str" cm="1">
        <f t="array" ref="C1092">IFERROR(INDEX('03.Muestra'!$F$8:$F$42,SMALL(IF("Página Web"='03.Muestra'!$D$8:$D$42,ROW('03.Muestra'!$F$8:$F$42)-MIN(ROW('03.Muestra'!$D$8:$D$42))+1,""),ROW()-1082)),"")</f>
        <v>https://www.comunidad.madrid/hospital/summa112/profesionales/seguridad-paciente</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Transporte Sanitario Intercomunitario</v>
      </c>
      <c r="C1093" s="114" t="str" cm="1">
        <f t="array" ref="C1093">IFERROR(INDEX('03.Muestra'!$F$8:$F$42,SMALL(IF("Página Web"='03.Muestra'!$D$8:$D$42,ROW('03.Muestra'!$F$8:$F$42)-MIN(ROW('03.Muestra'!$D$8:$D$42))+1,""),ROW()-1082)),"")</f>
        <v>https://www.comunidad.madrid/hospital/summa112/profesionales/transporte-sanitario-intercomunitario</v>
      </c>
      <c r="D1093" s="130" t="s">
        <v>27</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Comunicación</v>
      </c>
      <c r="C1094" s="114" t="str" cm="1">
        <f t="array" ref="C1094">IFERROR(INDEX('03.Muestra'!$F$8:$F$42,SMALL(IF("Página Web"='03.Muestra'!$D$8:$D$42,ROW('03.Muestra'!$F$8:$F$42)-MIN(ROW('03.Muestra'!$D$8:$D$42))+1,""),ROW()-1082)),"")</f>
        <v>https://www.comunidad.madrid/hospital/summa112/comunicacion</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Noticias</v>
      </c>
      <c r="C1095" s="114" t="str" cm="1">
        <f t="array" ref="C1095">IFERROR(INDEX('03.Muestra'!$F$8:$F$42,SMALL(IF("Página Web"='03.Muestra'!$D$8:$D$42,ROW('03.Muestra'!$F$8:$F$42)-MIN(ROW('03.Muestra'!$D$8:$D$42))+1,""),ROW()-1082)),"")</f>
        <v>https://www.comunidad.madrid/hospital/summa112/comunicacion/noticias</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Videoteca</v>
      </c>
      <c r="C1096" s="114" t="str" cm="1">
        <f t="array" ref="C1096">IFERROR(INDEX('03.Muestra'!$F$8:$F$42,SMALL(IF("Página Web"='03.Muestra'!$D$8:$D$42,ROW('03.Muestra'!$F$8:$F$42)-MIN(ROW('03.Muestra'!$D$8:$D$42))+1,""),ROW()-1082)),"")</f>
        <v>https://www.comunidad.madrid/hospital/summa112/comunicacion/videoteca</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Galeria de imágenes</v>
      </c>
      <c r="C1097" s="114" t="str" cm="1">
        <f t="array" ref="C1097">IFERROR(INDEX('03.Muestra'!$F$8:$F$42,SMALL(IF("Página Web"='03.Muestra'!$D$8:$D$42,ROW('03.Muestra'!$F$8:$F$42)-MIN(ROW('03.Muestra'!$D$8:$D$42))+1,""),ROW()-1082)),"")</f>
        <v>https://www.comunidad.madrid/hospital/summa112/comunicacion/galeria-imagenes</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Nosotros</v>
      </c>
      <c r="C1098" s="114" t="str" cm="1">
        <f t="array" ref="C1098">IFERROR(INDEX('03.Muestra'!$F$8:$F$42,SMALL(IF("Página Web"='03.Muestra'!$D$8:$D$42,ROW('03.Muestra'!$F$8:$F$42)-MIN(ROW('03.Muestra'!$D$8:$D$42))+1,""),ROW()-1082)),"")</f>
        <v>https://www.comunidad.madrid/hospital/summa112/nosotros</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Buscador</v>
      </c>
      <c r="C1099" s="114" t="str" cm="1">
        <f t="array" ref="C1099">IFERROR(INDEX('03.Muestra'!$F$8:$F$42,SMALL(IF("Página Web"='03.Muestra'!$D$8:$D$42,ROW('03.Muestra'!$F$8:$F$42)-MIN(ROW('03.Muestra'!$D$8:$D$42))+1,""),ROW()-1082)),"")</f>
        <v>https://www.comunidad.madrid/hospital/summa112/buscar?search_api_fulltext=&amp;nombre=</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Mapa Web</v>
      </c>
      <c r="C1100" s="114" t="str" cm="1">
        <f t="array" ref="C1100">IFERROR(INDEX('03.Muestra'!$F$8:$F$42,SMALL(IF("Página Web"='03.Muestra'!$D$8:$D$42,ROW('03.Muestra'!$F$8:$F$42)-MIN(ROW('03.Muestra'!$D$8:$D$42))+1,""),ROW()-1082)),"")</f>
        <v>https://www.comunidad.madrid/hospital/summa112/sitemap</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Declaración accesibilidad</v>
      </c>
      <c r="C1101" s="114" t="str" cm="1">
        <f t="array" ref="C1101">IFERROR(INDEX('03.Muestra'!$F$8:$F$42,SMALL(IF("Página Web"='03.Muestra'!$D$8:$D$42,ROW('03.Muestra'!$F$8:$F$42)-MIN(ROW('03.Muestra'!$D$8:$D$42))+1,""),ROW()-1082)),"")</f>
        <v>https://www.comunidad.madrid/hospital/summa112/declaracion-accesibilidad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Aviso legal - Privacidad</v>
      </c>
      <c r="C1102" s="114" t="str" cm="1">
        <f t="array" ref="C1102">IFERROR(INDEX('03.Muestra'!$F$8:$F$42,SMALL(IF("Página Web"='03.Muestra'!$D$8:$D$42,ROW('03.Muestra'!$F$8:$F$42)-MIN(ROW('03.Muestra'!$D$8:$D$42))+1,""),ROW()-1082)),"")</f>
        <v>https://www.comunidad.madrid/hospital/summa112/ciudadanos/aviso-legal-privacidad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https://www.comunidad.madrid/hospital/summa112/</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https://www.comunidad.madrid/hospital/summa112/ciudadanos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Calidad y Humanización</v>
      </c>
      <c r="C1123" s="114" t="str" cm="1">
        <f t="array" ref="C1123">IFERROR(INDEX('03.Muestra'!$F$8:$F$42,SMALL(IF("Página Web"='03.Muestra'!$D$8:$D$42,ROW('03.Muestra'!$F$8:$F$42)-MIN(ROW('03.Muestra'!$D$8:$D$42))+1,""),ROW()-1120)),"")</f>
        <v>https://www.comunidad.madrid/hospital/summa112/ciudadanos/calidad-humanizacion</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Atención al usuario</v>
      </c>
      <c r="C1124" s="114" t="str" cm="1">
        <f t="array" ref="C1124">IFERROR(INDEX('03.Muestra'!$F$8:$F$42,SMALL(IF("Página Web"='03.Muestra'!$D$8:$D$42,ROW('03.Muestra'!$F$8:$F$42)-MIN(ROW('03.Muestra'!$D$8:$D$42))+1,""),ROW()-1120)),"")</f>
        <v>https://www.comunidad.madrid/hospital/summa112/ciudadanos/atencion-usuario</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Dispositivos especiales</v>
      </c>
      <c r="C1125" s="114" t="str" cm="1">
        <f t="array" ref="C1125">IFERROR(INDEX('03.Muestra'!$F$8:$F$42,SMALL(IF("Página Web"='03.Muestra'!$D$8:$D$42,ROW('03.Muestra'!$F$8:$F$42)-MIN(ROW('03.Muestra'!$D$8:$D$42))+1,""),ROW()-1120)),"")</f>
        <v>https://www.comunidad.madrid/hospital/summa112/ciudadanos/dispositivos-especiales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Contacto</v>
      </c>
      <c r="C1126" s="114" t="str" cm="1">
        <f t="array" ref="C1126">IFERROR(INDEX('03.Muestra'!$F$8:$F$42,SMALL(IF("Página Web"='03.Muestra'!$D$8:$D$42,ROW('03.Muestra'!$F$8:$F$42)-MIN(ROW('03.Muestra'!$D$8:$D$42))+1,""),ROW()-1120)),"")</f>
        <v>https://www.comunidad.madrid/hospital/summa112/comunicacion/contacto</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Profesionales</v>
      </c>
      <c r="C1127" s="114" t="str" cm="1">
        <f t="array" ref="C1127">IFERROR(INDEX('03.Muestra'!$F$8:$F$42,SMALL(IF("Página Web"='03.Muestra'!$D$8:$D$42,ROW('03.Muestra'!$F$8:$F$42)-MIN(ROW('03.Muestra'!$D$8:$D$42))+1,""),ROW()-1120)),"")</f>
        <v>https://www.comunidad.madrid/hospital/summa112/profesionales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Recursos Humanos</v>
      </c>
      <c r="C1128" s="114" t="str" cm="1">
        <f t="array" ref="C1128">IFERROR(INDEX('03.Muestra'!$F$8:$F$42,SMALL(IF("Página Web"='03.Muestra'!$D$8:$D$42,ROW('03.Muestra'!$F$8:$F$42)-MIN(ROW('03.Muestra'!$D$8:$D$42))+1,""),ROW()-1120)),"")</f>
        <v>https://www.comunidad.madrid/hospital/summa112/profesionales/departamento-recursos-humanos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Formación y Docencia</v>
      </c>
      <c r="C1129" s="114" t="str" cm="1">
        <f t="array" ref="C1129">IFERROR(INDEX('03.Muestra'!$F$8:$F$42,SMALL(IF("Página Web"='03.Muestra'!$D$8:$D$42,ROW('03.Muestra'!$F$8:$F$42)-MIN(ROW('03.Muestra'!$D$8:$D$42))+1,""),ROW()-1120)),"")</f>
        <v>https://www.comunidad.madrid/hospital/summa112/profesionales/formacion-docencia-0</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Seguridad del Paciente</v>
      </c>
      <c r="C1130" s="114" t="str" cm="1">
        <f t="array" ref="C1130">IFERROR(INDEX('03.Muestra'!$F$8:$F$42,SMALL(IF("Página Web"='03.Muestra'!$D$8:$D$42,ROW('03.Muestra'!$F$8:$F$42)-MIN(ROW('03.Muestra'!$D$8:$D$42))+1,""),ROW()-1120)),"")</f>
        <v>https://www.comunidad.madrid/hospital/summa112/profesionales/seguridad-paciente</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Transporte Sanitario Intercomunitario</v>
      </c>
      <c r="C1131" s="114" t="str" cm="1">
        <f t="array" ref="C1131">IFERROR(INDEX('03.Muestra'!$F$8:$F$42,SMALL(IF("Página Web"='03.Muestra'!$D$8:$D$42,ROW('03.Muestra'!$F$8:$F$42)-MIN(ROW('03.Muestra'!$D$8:$D$42))+1,""),ROW()-1120)),"")</f>
        <v>https://www.comunidad.madrid/hospital/summa112/profesionales/transporte-sanitario-intercomunitario</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Comunicación</v>
      </c>
      <c r="C1132" s="114" t="str" cm="1">
        <f t="array" ref="C1132">IFERROR(INDEX('03.Muestra'!$F$8:$F$42,SMALL(IF("Página Web"='03.Muestra'!$D$8:$D$42,ROW('03.Muestra'!$F$8:$F$42)-MIN(ROW('03.Muestra'!$D$8:$D$42))+1,""),ROW()-1120)),"")</f>
        <v>https://www.comunidad.madrid/hospital/summa112/comunicacion</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Noticias</v>
      </c>
      <c r="C1133" s="114" t="str" cm="1">
        <f t="array" ref="C1133">IFERROR(INDEX('03.Muestra'!$F$8:$F$42,SMALL(IF("Página Web"='03.Muestra'!$D$8:$D$42,ROW('03.Muestra'!$F$8:$F$42)-MIN(ROW('03.Muestra'!$D$8:$D$42))+1,""),ROW()-1120)),"")</f>
        <v>https://www.comunidad.madrid/hospital/summa112/comunicacion/noticias</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Videoteca</v>
      </c>
      <c r="C1134" s="114" t="str" cm="1">
        <f t="array" ref="C1134">IFERROR(INDEX('03.Muestra'!$F$8:$F$42,SMALL(IF("Página Web"='03.Muestra'!$D$8:$D$42,ROW('03.Muestra'!$F$8:$F$42)-MIN(ROW('03.Muestra'!$D$8:$D$42))+1,""),ROW()-1120)),"")</f>
        <v>https://www.comunidad.madrid/hospital/summa112/comunicacion/videoteca</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Galeria de imágenes</v>
      </c>
      <c r="C1135" s="114" t="str" cm="1">
        <f t="array" ref="C1135">IFERROR(INDEX('03.Muestra'!$F$8:$F$42,SMALL(IF("Página Web"='03.Muestra'!$D$8:$D$42,ROW('03.Muestra'!$F$8:$F$42)-MIN(ROW('03.Muestra'!$D$8:$D$42))+1,""),ROW()-1120)),"")</f>
        <v>https://www.comunidad.madrid/hospital/summa112/comunicacion/galeria-imagenes</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Nosotros</v>
      </c>
      <c r="C1136" s="114" t="str" cm="1">
        <f t="array" ref="C1136">IFERROR(INDEX('03.Muestra'!$F$8:$F$42,SMALL(IF("Página Web"='03.Muestra'!$D$8:$D$42,ROW('03.Muestra'!$F$8:$F$42)-MIN(ROW('03.Muestra'!$D$8:$D$42))+1,""),ROW()-1120)),"")</f>
        <v>https://www.comunidad.madrid/hospital/summa112/nosotros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Buscador</v>
      </c>
      <c r="C1137" s="114" t="str" cm="1">
        <f t="array" ref="C1137">IFERROR(INDEX('03.Muestra'!$F$8:$F$42,SMALL(IF("Página Web"='03.Muestra'!$D$8:$D$42,ROW('03.Muestra'!$F$8:$F$42)-MIN(ROW('03.Muestra'!$D$8:$D$42))+1,""),ROW()-1120)),"")</f>
        <v>https://www.comunidad.madrid/hospital/summa112/buscar?search_api_fulltext=&amp;nombre=</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Mapa Web</v>
      </c>
      <c r="C1138" s="114" t="str" cm="1">
        <f t="array" ref="C1138">IFERROR(INDEX('03.Muestra'!$F$8:$F$42,SMALL(IF("Página Web"='03.Muestra'!$D$8:$D$42,ROW('03.Muestra'!$F$8:$F$42)-MIN(ROW('03.Muestra'!$D$8:$D$42))+1,""),ROW()-1120)),"")</f>
        <v>https://www.comunidad.madrid/hospital/summa112/sitemap</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Declaración accesibilidad</v>
      </c>
      <c r="C1139" s="114" t="str" cm="1">
        <f t="array" ref="C1139">IFERROR(INDEX('03.Muestra'!$F$8:$F$42,SMALL(IF("Página Web"='03.Muestra'!$D$8:$D$42,ROW('03.Muestra'!$F$8:$F$42)-MIN(ROW('03.Muestra'!$D$8:$D$42))+1,""),ROW()-1120)),"")</f>
        <v>https://www.comunidad.madrid/hospital/summa112/declaracion-accesibilidad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Aviso legal - Privacidad</v>
      </c>
      <c r="C1140" s="114" t="str" cm="1">
        <f t="array" ref="C1140">IFERROR(INDEX('03.Muestra'!$F$8:$F$42,SMALL(IF("Página Web"='03.Muestra'!$D$8:$D$42,ROW('03.Muestra'!$F$8:$F$42)-MIN(ROW('03.Muestra'!$D$8:$D$42))+1,""),ROW()-1120)),"")</f>
        <v>https://www.comunidad.madrid/hospital/summa112/ciudadanos/aviso-legal-privacidad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https://www.comunidad.madrid/hospital/summa112/</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https://www.comunidad.madrid/hospital/summa112/ciudadanos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1</v>
      </c>
      <c r="J1160" s="120">
        <f ca="1">COUNTIF($D1159:INDIRECT("$D" &amp;  SUM(ROW()-1,'03.Muestra'!$D$45)-1),J1159)</f>
        <v>19</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Calidad y Humanización</v>
      </c>
      <c r="C1161" s="114" t="str" cm="1">
        <f t="array" ref="C1161">IFERROR(INDEX('03.Muestra'!$F$8:$F$42,SMALL(IF("Página Web"='03.Muestra'!$D$8:$D$42,ROW('03.Muestra'!$F$8:$F$42)-MIN(ROW('03.Muestra'!$D$8:$D$42))+1,""),ROW()-1158)),"")</f>
        <v>https://www.comunidad.madrid/hospital/summa112/ciudadanos/calidad-humanizacion</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Atención al usuario</v>
      </c>
      <c r="C1162" s="114" t="str" cm="1">
        <f t="array" ref="C1162">IFERROR(INDEX('03.Muestra'!$F$8:$F$42,SMALL(IF("Página Web"='03.Muestra'!$D$8:$D$42,ROW('03.Muestra'!$F$8:$F$42)-MIN(ROW('03.Muestra'!$D$8:$D$42))+1,""),ROW()-1158)),"")</f>
        <v>https://www.comunidad.madrid/hospital/summa112/ciudadanos/atencion-usuario</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Dispositivos especiales</v>
      </c>
      <c r="C1163" s="114" t="str" cm="1">
        <f t="array" ref="C1163">IFERROR(INDEX('03.Muestra'!$F$8:$F$42,SMALL(IF("Página Web"='03.Muestra'!$D$8:$D$42,ROW('03.Muestra'!$F$8:$F$42)-MIN(ROW('03.Muestra'!$D$8:$D$42))+1,""),ROW()-1158)),"")</f>
        <v>https://www.comunidad.madrid/hospital/summa112/ciudadanos/dispositivos-especiales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Contacto</v>
      </c>
      <c r="C1164" s="114" t="str" cm="1">
        <f t="array" ref="C1164">IFERROR(INDEX('03.Muestra'!$F$8:$F$42,SMALL(IF("Página Web"='03.Muestra'!$D$8:$D$42,ROW('03.Muestra'!$F$8:$F$42)-MIN(ROW('03.Muestra'!$D$8:$D$42))+1,""),ROW()-1158)),"")</f>
        <v>https://www.comunidad.madrid/hospital/summa112/comunicacion/contacto</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Profesionales</v>
      </c>
      <c r="C1165" s="114" t="str" cm="1">
        <f t="array" ref="C1165">IFERROR(INDEX('03.Muestra'!$F$8:$F$42,SMALL(IF("Página Web"='03.Muestra'!$D$8:$D$42,ROW('03.Muestra'!$F$8:$F$42)-MIN(ROW('03.Muestra'!$D$8:$D$42))+1,""),ROW()-1158)),"")</f>
        <v>https://www.comunidad.madrid/hospital/summa112/profesionales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Recursos Humanos</v>
      </c>
      <c r="C1166" s="114" t="str" cm="1">
        <f t="array" ref="C1166">IFERROR(INDEX('03.Muestra'!$F$8:$F$42,SMALL(IF("Página Web"='03.Muestra'!$D$8:$D$42,ROW('03.Muestra'!$F$8:$F$42)-MIN(ROW('03.Muestra'!$D$8:$D$42))+1,""),ROW()-1158)),"")</f>
        <v>https://www.comunidad.madrid/hospital/summa112/profesionales/departamento-recursos-humanos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Formación y Docencia</v>
      </c>
      <c r="C1167" s="114" t="str" cm="1">
        <f t="array" ref="C1167">IFERROR(INDEX('03.Muestra'!$F$8:$F$42,SMALL(IF("Página Web"='03.Muestra'!$D$8:$D$42,ROW('03.Muestra'!$F$8:$F$42)-MIN(ROW('03.Muestra'!$D$8:$D$42))+1,""),ROW()-1158)),"")</f>
        <v>https://www.comunidad.madrid/hospital/summa112/profesionales/formacion-docencia-0</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Seguridad del Paciente</v>
      </c>
      <c r="C1168" s="114" t="str" cm="1">
        <f t="array" ref="C1168">IFERROR(INDEX('03.Muestra'!$F$8:$F$42,SMALL(IF("Página Web"='03.Muestra'!$D$8:$D$42,ROW('03.Muestra'!$F$8:$F$42)-MIN(ROW('03.Muestra'!$D$8:$D$42))+1,""),ROW()-1158)),"")</f>
        <v>https://www.comunidad.madrid/hospital/summa112/profesionales/seguridad-paciente</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Transporte Sanitario Intercomunitario</v>
      </c>
      <c r="C1169" s="114" t="str" cm="1">
        <f t="array" ref="C1169">IFERROR(INDEX('03.Muestra'!$F$8:$F$42,SMALL(IF("Página Web"='03.Muestra'!$D$8:$D$42,ROW('03.Muestra'!$F$8:$F$42)-MIN(ROW('03.Muestra'!$D$8:$D$42))+1,""),ROW()-1158)),"")</f>
        <v>https://www.comunidad.madrid/hospital/summa112/profesionales/transporte-sanitario-intercomunitario</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Comunicación</v>
      </c>
      <c r="C1170" s="114" t="str" cm="1">
        <f t="array" ref="C1170">IFERROR(INDEX('03.Muestra'!$F$8:$F$42,SMALL(IF("Página Web"='03.Muestra'!$D$8:$D$42,ROW('03.Muestra'!$F$8:$F$42)-MIN(ROW('03.Muestra'!$D$8:$D$42))+1,""),ROW()-1158)),"")</f>
        <v>https://www.comunidad.madrid/hospital/summa112/comunicacion</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Noticias</v>
      </c>
      <c r="C1171" s="114" t="str" cm="1">
        <f t="array" ref="C1171">IFERROR(INDEX('03.Muestra'!$F$8:$F$42,SMALL(IF("Página Web"='03.Muestra'!$D$8:$D$42,ROW('03.Muestra'!$F$8:$F$42)-MIN(ROW('03.Muestra'!$D$8:$D$42))+1,""),ROW()-1158)),"")</f>
        <v>https://www.comunidad.madrid/hospital/summa112/comunicacion/noticias</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Videoteca</v>
      </c>
      <c r="C1172" s="114" t="str" cm="1">
        <f t="array" ref="C1172">IFERROR(INDEX('03.Muestra'!$F$8:$F$42,SMALL(IF("Página Web"='03.Muestra'!$D$8:$D$42,ROW('03.Muestra'!$F$8:$F$42)-MIN(ROW('03.Muestra'!$D$8:$D$42))+1,""),ROW()-1158)),"")</f>
        <v>https://www.comunidad.madrid/hospital/summa112/comunicacion/videoteca</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Galeria de imágenes</v>
      </c>
      <c r="C1173" s="114" t="str" cm="1">
        <f t="array" ref="C1173">IFERROR(INDEX('03.Muestra'!$F$8:$F$42,SMALL(IF("Página Web"='03.Muestra'!$D$8:$D$42,ROW('03.Muestra'!$F$8:$F$42)-MIN(ROW('03.Muestra'!$D$8:$D$42))+1,""),ROW()-1158)),"")</f>
        <v>https://www.comunidad.madrid/hospital/summa112/comunicacion/galeria-imagenes</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Nosotros</v>
      </c>
      <c r="C1174" s="114" t="str" cm="1">
        <f t="array" ref="C1174">IFERROR(INDEX('03.Muestra'!$F$8:$F$42,SMALL(IF("Página Web"='03.Muestra'!$D$8:$D$42,ROW('03.Muestra'!$F$8:$F$42)-MIN(ROW('03.Muestra'!$D$8:$D$42))+1,""),ROW()-1158)),"")</f>
        <v>https://www.comunidad.madrid/hospital/summa112/nosotros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Buscador</v>
      </c>
      <c r="C1175" s="114" t="str" cm="1">
        <f t="array" ref="C1175">IFERROR(INDEX('03.Muestra'!$F$8:$F$42,SMALL(IF("Página Web"='03.Muestra'!$D$8:$D$42,ROW('03.Muestra'!$F$8:$F$42)-MIN(ROW('03.Muestra'!$D$8:$D$42))+1,""),ROW()-1158)),"")</f>
        <v>https://www.comunidad.madrid/hospital/summa112/buscar?search_api_fulltext=&amp;nombre=</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Mapa Web</v>
      </c>
      <c r="C1176" s="114" t="str" cm="1">
        <f t="array" ref="C1176">IFERROR(INDEX('03.Muestra'!$F$8:$F$42,SMALL(IF("Página Web"='03.Muestra'!$D$8:$D$42,ROW('03.Muestra'!$F$8:$F$42)-MIN(ROW('03.Muestra'!$D$8:$D$42))+1,""),ROW()-1158)),"")</f>
        <v>https://www.comunidad.madrid/hospital/summa112/sitemap</v>
      </c>
      <c r="D1176" s="130" t="s">
        <v>27</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Declaración accesibilidad</v>
      </c>
      <c r="C1177" s="114" t="str" cm="1">
        <f t="array" ref="C1177">IFERROR(INDEX('03.Muestra'!$F$8:$F$42,SMALL(IF("Página Web"='03.Muestra'!$D$8:$D$42,ROW('03.Muestra'!$F$8:$F$42)-MIN(ROW('03.Muestra'!$D$8:$D$42))+1,""),ROW()-1158)),"")</f>
        <v>https://www.comunidad.madrid/hospital/summa112/declaracion-accesibilidad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Aviso legal - Privacidad</v>
      </c>
      <c r="C1178" s="114" t="str" cm="1">
        <f t="array" ref="C1178">IFERROR(INDEX('03.Muestra'!$F$8:$F$42,SMALL(IF("Página Web"='03.Muestra'!$D$8:$D$42,ROW('03.Muestra'!$F$8:$F$42)-MIN(ROW('03.Muestra'!$D$8:$D$42))+1,""),ROW()-1158)),"")</f>
        <v>https://www.comunidad.madrid/hospital/summa112/ciudadanos/aviso-legal-privacidad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https://www.comunidad.madrid/hospital/summa112/</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https://www.comunidad.madrid/hospital/summa112/ciudadanos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11</v>
      </c>
      <c r="J1198" s="120">
        <f ca="1">COUNTIF($D1197:INDIRECT("$D" &amp;  SUM(ROW()-1,'03.Muestra'!$D$45)-1),J1197)</f>
        <v>9</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Calidad y Humanización</v>
      </c>
      <c r="C1199" s="114" t="str" cm="1">
        <f t="array" ref="C1199">IFERROR(INDEX('03.Muestra'!$F$8:$F$42,SMALL(IF("Página Web"='03.Muestra'!$D$8:$D$42,ROW('03.Muestra'!$F$8:$F$42)-MIN(ROW('03.Muestra'!$D$8:$D$42))+1,""),ROW()-1196)),"")</f>
        <v>https://www.comunidad.madrid/hospital/summa112/ciudadanos/calidad-humanizacion</v>
      </c>
      <c r="D1199" s="130" t="s">
        <v>27</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Atención al usuario</v>
      </c>
      <c r="C1200" s="114" t="str" cm="1">
        <f t="array" ref="C1200">IFERROR(INDEX('03.Muestra'!$F$8:$F$42,SMALL(IF("Página Web"='03.Muestra'!$D$8:$D$42,ROW('03.Muestra'!$F$8:$F$42)-MIN(ROW('03.Muestra'!$D$8:$D$42))+1,""),ROW()-1196)),"")</f>
        <v>https://www.comunidad.madrid/hospital/summa112/ciudadanos/atencion-usuario</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Dispositivos especiales</v>
      </c>
      <c r="C1201" s="114" t="str" cm="1">
        <f t="array" ref="C1201">IFERROR(INDEX('03.Muestra'!$F$8:$F$42,SMALL(IF("Página Web"='03.Muestra'!$D$8:$D$42,ROW('03.Muestra'!$F$8:$F$42)-MIN(ROW('03.Muestra'!$D$8:$D$42))+1,""),ROW()-1196)),"")</f>
        <v>https://www.comunidad.madrid/hospital/summa112/ciudadanos/dispositivos-especiales</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Contacto</v>
      </c>
      <c r="C1202" s="114" t="str" cm="1">
        <f t="array" ref="C1202">IFERROR(INDEX('03.Muestra'!$F$8:$F$42,SMALL(IF("Página Web"='03.Muestra'!$D$8:$D$42,ROW('03.Muestra'!$F$8:$F$42)-MIN(ROW('03.Muestra'!$D$8:$D$42))+1,""),ROW()-1196)),"")</f>
        <v>https://www.comunidad.madrid/hospital/summa112/comunicacion/contacto</v>
      </c>
      <c r="D1202" s="130" t="s">
        <v>25</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Profesionales</v>
      </c>
      <c r="C1203" s="114" t="str" cm="1">
        <f t="array" ref="C1203">IFERROR(INDEX('03.Muestra'!$F$8:$F$42,SMALL(IF("Página Web"='03.Muestra'!$D$8:$D$42,ROW('03.Muestra'!$F$8:$F$42)-MIN(ROW('03.Muestra'!$D$8:$D$42))+1,""),ROW()-1196)),"")</f>
        <v>https://www.comunidad.madrid/hospital/summa112/profesionales</v>
      </c>
      <c r="D1203" s="130" t="s">
        <v>27</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Recursos Humanos</v>
      </c>
      <c r="C1204" s="114" t="str" cm="1">
        <f t="array" ref="C1204">IFERROR(INDEX('03.Muestra'!$F$8:$F$42,SMALL(IF("Página Web"='03.Muestra'!$D$8:$D$42,ROW('03.Muestra'!$F$8:$F$42)-MIN(ROW('03.Muestra'!$D$8:$D$42))+1,""),ROW()-1196)),"")</f>
        <v>https://www.comunidad.madrid/hospital/summa112/profesionales/departamento-recursos-humanos</v>
      </c>
      <c r="D1204" s="130" t="s">
        <v>27</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Formación y Docencia</v>
      </c>
      <c r="C1205" s="114" t="str" cm="1">
        <f t="array" ref="C1205">IFERROR(INDEX('03.Muestra'!$F$8:$F$42,SMALL(IF("Página Web"='03.Muestra'!$D$8:$D$42,ROW('03.Muestra'!$F$8:$F$42)-MIN(ROW('03.Muestra'!$D$8:$D$42))+1,""),ROW()-1196)),"")</f>
        <v>https://www.comunidad.madrid/hospital/summa112/profesionales/formacion-docencia-0</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Seguridad del Paciente</v>
      </c>
      <c r="C1206" s="114" t="str" cm="1">
        <f t="array" ref="C1206">IFERROR(INDEX('03.Muestra'!$F$8:$F$42,SMALL(IF("Página Web"='03.Muestra'!$D$8:$D$42,ROW('03.Muestra'!$F$8:$F$42)-MIN(ROW('03.Muestra'!$D$8:$D$42))+1,""),ROW()-1196)),"")</f>
        <v>https://www.comunidad.madrid/hospital/summa112/profesionales/seguridad-paciente</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Transporte Sanitario Intercomunitario</v>
      </c>
      <c r="C1207" s="114" t="str" cm="1">
        <f t="array" ref="C1207">IFERROR(INDEX('03.Muestra'!$F$8:$F$42,SMALL(IF("Página Web"='03.Muestra'!$D$8:$D$42,ROW('03.Muestra'!$F$8:$F$42)-MIN(ROW('03.Muestra'!$D$8:$D$42))+1,""),ROW()-1196)),"")</f>
        <v>https://www.comunidad.madrid/hospital/summa112/profesionales/transporte-sanitario-intercomunitario</v>
      </c>
      <c r="D1207" s="130" t="s">
        <v>27</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Comunicación</v>
      </c>
      <c r="C1208" s="114" t="str" cm="1">
        <f t="array" ref="C1208">IFERROR(INDEX('03.Muestra'!$F$8:$F$42,SMALL(IF("Página Web"='03.Muestra'!$D$8:$D$42,ROW('03.Muestra'!$F$8:$F$42)-MIN(ROW('03.Muestra'!$D$8:$D$42))+1,""),ROW()-1196)),"")</f>
        <v>https://www.comunidad.madrid/hospital/summa112/comunicacion</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Noticias</v>
      </c>
      <c r="C1209" s="114" t="str" cm="1">
        <f t="array" ref="C1209">IFERROR(INDEX('03.Muestra'!$F$8:$F$42,SMALL(IF("Página Web"='03.Muestra'!$D$8:$D$42,ROW('03.Muestra'!$F$8:$F$42)-MIN(ROW('03.Muestra'!$D$8:$D$42))+1,""),ROW()-1196)),"")</f>
        <v>https://www.comunidad.madrid/hospital/summa112/comunicacion/noticias</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Videoteca</v>
      </c>
      <c r="C1210" s="114" t="str" cm="1">
        <f t="array" ref="C1210">IFERROR(INDEX('03.Muestra'!$F$8:$F$42,SMALL(IF("Página Web"='03.Muestra'!$D$8:$D$42,ROW('03.Muestra'!$F$8:$F$42)-MIN(ROW('03.Muestra'!$D$8:$D$42))+1,""),ROW()-1196)),"")</f>
        <v>https://www.comunidad.madrid/hospital/summa112/comunicacion/videoteca</v>
      </c>
      <c r="D1210" s="130" t="s">
        <v>27</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Galeria de imágenes</v>
      </c>
      <c r="C1211" s="114" t="str" cm="1">
        <f t="array" ref="C1211">IFERROR(INDEX('03.Muestra'!$F$8:$F$42,SMALL(IF("Página Web"='03.Muestra'!$D$8:$D$42,ROW('03.Muestra'!$F$8:$F$42)-MIN(ROW('03.Muestra'!$D$8:$D$42))+1,""),ROW()-1196)),"")</f>
        <v>https://www.comunidad.madrid/hospital/summa112/comunicacion/galeria-imagenes</v>
      </c>
      <c r="D1211" s="130" t="s">
        <v>27</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Nosotros</v>
      </c>
      <c r="C1212" s="114" t="str" cm="1">
        <f t="array" ref="C1212">IFERROR(INDEX('03.Muestra'!$F$8:$F$42,SMALL(IF("Página Web"='03.Muestra'!$D$8:$D$42,ROW('03.Muestra'!$F$8:$F$42)-MIN(ROW('03.Muestra'!$D$8:$D$42))+1,""),ROW()-1196)),"")</f>
        <v>https://www.comunidad.madrid/hospital/summa112/nosotros</v>
      </c>
      <c r="D1212" s="130" t="s">
        <v>27</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Buscador</v>
      </c>
      <c r="C1213" s="114" t="str" cm="1">
        <f t="array" ref="C1213">IFERROR(INDEX('03.Muestra'!$F$8:$F$42,SMALL(IF("Página Web"='03.Muestra'!$D$8:$D$42,ROW('03.Muestra'!$F$8:$F$42)-MIN(ROW('03.Muestra'!$D$8:$D$42))+1,""),ROW()-1196)),"")</f>
        <v>https://www.comunidad.madrid/hospital/summa112/buscar?search_api_fulltext=&amp;nombre=</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Mapa Web</v>
      </c>
      <c r="C1214" s="114" t="str" cm="1">
        <f t="array" ref="C1214">IFERROR(INDEX('03.Muestra'!$F$8:$F$42,SMALL(IF("Página Web"='03.Muestra'!$D$8:$D$42,ROW('03.Muestra'!$F$8:$F$42)-MIN(ROW('03.Muestra'!$D$8:$D$42))+1,""),ROW()-1196)),"")</f>
        <v>https://www.comunidad.madrid/hospital/summa112/sitemap</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Declaración accesibilidad</v>
      </c>
      <c r="C1215" s="114" t="str" cm="1">
        <f t="array" ref="C1215">IFERROR(INDEX('03.Muestra'!$F$8:$F$42,SMALL(IF("Página Web"='03.Muestra'!$D$8:$D$42,ROW('03.Muestra'!$F$8:$F$42)-MIN(ROW('03.Muestra'!$D$8:$D$42))+1,""),ROW()-1196)),"")</f>
        <v>https://www.comunidad.madrid/hospital/summa112/declaracion-accesibilidad</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Aviso legal - Privacidad</v>
      </c>
      <c r="C1216" s="114" t="str" cm="1">
        <f t="array" ref="C1216">IFERROR(INDEX('03.Muestra'!$F$8:$F$42,SMALL(IF("Página Web"='03.Muestra'!$D$8:$D$42,ROW('03.Muestra'!$F$8:$F$42)-MIN(ROW('03.Muestra'!$D$8:$D$42))+1,""),ROW()-1196)),"")</f>
        <v>https://www.comunidad.madrid/hospital/summa112/ciudadanos/aviso-legal-privacidad</v>
      </c>
      <c r="D1216" s="130" t="s">
        <v>25</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https://www.comunidad.madrid/hospital/summa112/</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https://www.comunidad.madrid/hospital/summa112/ciudadanos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Calidad y Humanización</v>
      </c>
      <c r="C1237" s="114" t="str" cm="1">
        <f t="array" ref="C1237">IFERROR(INDEX('03.Muestra'!$F$8:$F$42,SMALL(IF("Página Web"='03.Muestra'!$D$8:$D$42,ROW('03.Muestra'!$F$8:$F$42)-MIN(ROW('03.Muestra'!$D$8:$D$42))+1,""),ROW()-1234)),"")</f>
        <v>https://www.comunidad.madrid/hospital/summa112/ciudadanos/calidad-humanizacion</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Atención al usuario</v>
      </c>
      <c r="C1238" s="114" t="str" cm="1">
        <f t="array" ref="C1238">IFERROR(INDEX('03.Muestra'!$F$8:$F$42,SMALL(IF("Página Web"='03.Muestra'!$D$8:$D$42,ROW('03.Muestra'!$F$8:$F$42)-MIN(ROW('03.Muestra'!$D$8:$D$42))+1,""),ROW()-1234)),"")</f>
        <v>https://www.comunidad.madrid/hospital/summa112/ciudadanos/atencion-usuario</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Dispositivos especiales</v>
      </c>
      <c r="C1239" s="114" t="str" cm="1">
        <f t="array" ref="C1239">IFERROR(INDEX('03.Muestra'!$F$8:$F$42,SMALL(IF("Página Web"='03.Muestra'!$D$8:$D$42,ROW('03.Muestra'!$F$8:$F$42)-MIN(ROW('03.Muestra'!$D$8:$D$42))+1,""),ROW()-1234)),"")</f>
        <v>https://www.comunidad.madrid/hospital/summa112/ciudadanos/dispositivos-especiales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Contacto</v>
      </c>
      <c r="C1240" s="114" t="str" cm="1">
        <f t="array" ref="C1240">IFERROR(INDEX('03.Muestra'!$F$8:$F$42,SMALL(IF("Página Web"='03.Muestra'!$D$8:$D$42,ROW('03.Muestra'!$F$8:$F$42)-MIN(ROW('03.Muestra'!$D$8:$D$42))+1,""),ROW()-1234)),"")</f>
        <v>https://www.comunidad.madrid/hospital/summa112/comunicacion/contacto</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Profesionales</v>
      </c>
      <c r="C1241" s="114" t="str" cm="1">
        <f t="array" ref="C1241">IFERROR(INDEX('03.Muestra'!$F$8:$F$42,SMALL(IF("Página Web"='03.Muestra'!$D$8:$D$42,ROW('03.Muestra'!$F$8:$F$42)-MIN(ROW('03.Muestra'!$D$8:$D$42))+1,""),ROW()-1234)),"")</f>
        <v>https://www.comunidad.madrid/hospital/summa112/profesionales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Recursos Humanos</v>
      </c>
      <c r="C1242" s="114" t="str" cm="1">
        <f t="array" ref="C1242">IFERROR(INDEX('03.Muestra'!$F$8:$F$42,SMALL(IF("Página Web"='03.Muestra'!$D$8:$D$42,ROW('03.Muestra'!$F$8:$F$42)-MIN(ROW('03.Muestra'!$D$8:$D$42))+1,""),ROW()-1234)),"")</f>
        <v>https://www.comunidad.madrid/hospital/summa112/profesionales/departamento-recursos-humanos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Formación y Docencia</v>
      </c>
      <c r="C1243" s="114" t="str" cm="1">
        <f t="array" ref="C1243">IFERROR(INDEX('03.Muestra'!$F$8:$F$42,SMALL(IF("Página Web"='03.Muestra'!$D$8:$D$42,ROW('03.Muestra'!$F$8:$F$42)-MIN(ROW('03.Muestra'!$D$8:$D$42))+1,""),ROW()-1234)),"")</f>
        <v>https://www.comunidad.madrid/hospital/summa112/profesionales/formacion-docencia-0</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Seguridad del Paciente</v>
      </c>
      <c r="C1244" s="114" t="str" cm="1">
        <f t="array" ref="C1244">IFERROR(INDEX('03.Muestra'!$F$8:$F$42,SMALL(IF("Página Web"='03.Muestra'!$D$8:$D$42,ROW('03.Muestra'!$F$8:$F$42)-MIN(ROW('03.Muestra'!$D$8:$D$42))+1,""),ROW()-1234)),"")</f>
        <v>https://www.comunidad.madrid/hospital/summa112/profesionales/seguridad-paciente</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Transporte Sanitario Intercomunitario</v>
      </c>
      <c r="C1245" s="114" t="str" cm="1">
        <f t="array" ref="C1245">IFERROR(INDEX('03.Muestra'!$F$8:$F$42,SMALL(IF("Página Web"='03.Muestra'!$D$8:$D$42,ROW('03.Muestra'!$F$8:$F$42)-MIN(ROW('03.Muestra'!$D$8:$D$42))+1,""),ROW()-1234)),"")</f>
        <v>https://www.comunidad.madrid/hospital/summa112/profesionales/transporte-sanitario-intercomunitario</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Comunicación</v>
      </c>
      <c r="C1246" s="114" t="str" cm="1">
        <f t="array" ref="C1246">IFERROR(INDEX('03.Muestra'!$F$8:$F$42,SMALL(IF("Página Web"='03.Muestra'!$D$8:$D$42,ROW('03.Muestra'!$F$8:$F$42)-MIN(ROW('03.Muestra'!$D$8:$D$42))+1,""),ROW()-1234)),"")</f>
        <v>https://www.comunidad.madrid/hospital/summa112/comunicacion</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Noticias</v>
      </c>
      <c r="C1247" s="114" t="str" cm="1">
        <f t="array" ref="C1247">IFERROR(INDEX('03.Muestra'!$F$8:$F$42,SMALL(IF("Página Web"='03.Muestra'!$D$8:$D$42,ROW('03.Muestra'!$F$8:$F$42)-MIN(ROW('03.Muestra'!$D$8:$D$42))+1,""),ROW()-1234)),"")</f>
        <v>https://www.comunidad.madrid/hospital/summa112/comunicacion/noticias</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Videoteca</v>
      </c>
      <c r="C1248" s="114" t="str" cm="1">
        <f t="array" ref="C1248">IFERROR(INDEX('03.Muestra'!$F$8:$F$42,SMALL(IF("Página Web"='03.Muestra'!$D$8:$D$42,ROW('03.Muestra'!$F$8:$F$42)-MIN(ROW('03.Muestra'!$D$8:$D$42))+1,""),ROW()-1234)),"")</f>
        <v>https://www.comunidad.madrid/hospital/summa112/comunicacion/videoteca</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Galeria de imágenes</v>
      </c>
      <c r="C1249" s="114" t="str" cm="1">
        <f t="array" ref="C1249">IFERROR(INDEX('03.Muestra'!$F$8:$F$42,SMALL(IF("Página Web"='03.Muestra'!$D$8:$D$42,ROW('03.Muestra'!$F$8:$F$42)-MIN(ROW('03.Muestra'!$D$8:$D$42))+1,""),ROW()-1234)),"")</f>
        <v>https://www.comunidad.madrid/hospital/summa112/comunicacion/galeria-imagenes</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Nosotros</v>
      </c>
      <c r="C1250" s="114" t="str" cm="1">
        <f t="array" ref="C1250">IFERROR(INDEX('03.Muestra'!$F$8:$F$42,SMALL(IF("Página Web"='03.Muestra'!$D$8:$D$42,ROW('03.Muestra'!$F$8:$F$42)-MIN(ROW('03.Muestra'!$D$8:$D$42))+1,""),ROW()-1234)),"")</f>
        <v>https://www.comunidad.madrid/hospital/summa112/nosotros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Buscador</v>
      </c>
      <c r="C1251" s="114" t="str" cm="1">
        <f t="array" ref="C1251">IFERROR(INDEX('03.Muestra'!$F$8:$F$42,SMALL(IF("Página Web"='03.Muestra'!$D$8:$D$42,ROW('03.Muestra'!$F$8:$F$42)-MIN(ROW('03.Muestra'!$D$8:$D$42))+1,""),ROW()-1234)),"")</f>
        <v>https://www.comunidad.madrid/hospital/summa112/buscar?search_api_fulltext=&amp;nombre=</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Mapa Web</v>
      </c>
      <c r="C1252" s="114" t="str" cm="1">
        <f t="array" ref="C1252">IFERROR(INDEX('03.Muestra'!$F$8:$F$42,SMALL(IF("Página Web"='03.Muestra'!$D$8:$D$42,ROW('03.Muestra'!$F$8:$F$42)-MIN(ROW('03.Muestra'!$D$8:$D$42))+1,""),ROW()-1234)),"")</f>
        <v>https://www.comunidad.madrid/hospital/summa112/sitemap</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Declaración accesibilidad</v>
      </c>
      <c r="C1253" s="114" t="str" cm="1">
        <f t="array" ref="C1253">IFERROR(INDEX('03.Muestra'!$F$8:$F$42,SMALL(IF("Página Web"='03.Muestra'!$D$8:$D$42,ROW('03.Muestra'!$F$8:$F$42)-MIN(ROW('03.Muestra'!$D$8:$D$42))+1,""),ROW()-1234)),"")</f>
        <v>https://www.comunidad.madrid/hospital/summa112/declaracion-accesibilidad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Aviso legal - Privacidad</v>
      </c>
      <c r="C1254" s="114" t="str" cm="1">
        <f t="array" ref="C1254">IFERROR(INDEX('03.Muestra'!$F$8:$F$42,SMALL(IF("Página Web"='03.Muestra'!$D$8:$D$42,ROW('03.Muestra'!$F$8:$F$42)-MIN(ROW('03.Muestra'!$D$8:$D$42))+1,""),ROW()-1234)),"")</f>
        <v>https://www.comunidad.madrid/hospital/summa112/ciudadanos/aviso-legal-privacidad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https://www.comunidad.madrid/hospital/summa112/</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https://www.comunidad.madrid/hospital/summa112/ciudadanos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Calidad y Humanización</v>
      </c>
      <c r="C1275" s="114" t="str" cm="1">
        <f t="array" ref="C1275">IFERROR(INDEX('03.Muestra'!$F$8:$F$42,SMALL(IF("Página Web"='03.Muestra'!$D$8:$D$42,ROW('03.Muestra'!$F$8:$F$42)-MIN(ROW('03.Muestra'!$D$8:$D$42))+1,""),ROW()-1272)),"")</f>
        <v>https://www.comunidad.madrid/hospital/summa112/ciudadanos/calidad-humanizacion</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Atención al usuario</v>
      </c>
      <c r="C1276" s="114" t="str" cm="1">
        <f t="array" ref="C1276">IFERROR(INDEX('03.Muestra'!$F$8:$F$42,SMALL(IF("Página Web"='03.Muestra'!$D$8:$D$42,ROW('03.Muestra'!$F$8:$F$42)-MIN(ROW('03.Muestra'!$D$8:$D$42))+1,""),ROW()-1272)),"")</f>
        <v>https://www.comunidad.madrid/hospital/summa112/ciudadanos/atencion-usuario</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Dispositivos especiales</v>
      </c>
      <c r="C1277" s="114" t="str" cm="1">
        <f t="array" ref="C1277">IFERROR(INDEX('03.Muestra'!$F$8:$F$42,SMALL(IF("Página Web"='03.Muestra'!$D$8:$D$42,ROW('03.Muestra'!$F$8:$F$42)-MIN(ROW('03.Muestra'!$D$8:$D$42))+1,""),ROW()-1272)),"")</f>
        <v>https://www.comunidad.madrid/hospital/summa112/ciudadanos/dispositivos-especiales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Contacto</v>
      </c>
      <c r="C1278" s="114" t="str" cm="1">
        <f t="array" ref="C1278">IFERROR(INDEX('03.Muestra'!$F$8:$F$42,SMALL(IF("Página Web"='03.Muestra'!$D$8:$D$42,ROW('03.Muestra'!$F$8:$F$42)-MIN(ROW('03.Muestra'!$D$8:$D$42))+1,""),ROW()-1272)),"")</f>
        <v>https://www.comunidad.madrid/hospital/summa112/comunicacion/contacto</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Profesionales</v>
      </c>
      <c r="C1279" s="114" t="str" cm="1">
        <f t="array" ref="C1279">IFERROR(INDEX('03.Muestra'!$F$8:$F$42,SMALL(IF("Página Web"='03.Muestra'!$D$8:$D$42,ROW('03.Muestra'!$F$8:$F$42)-MIN(ROW('03.Muestra'!$D$8:$D$42))+1,""),ROW()-1272)),"")</f>
        <v>https://www.comunidad.madrid/hospital/summa112/profesionales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Recursos Humanos</v>
      </c>
      <c r="C1280" s="114" t="str" cm="1">
        <f t="array" ref="C1280">IFERROR(INDEX('03.Muestra'!$F$8:$F$42,SMALL(IF("Página Web"='03.Muestra'!$D$8:$D$42,ROW('03.Muestra'!$F$8:$F$42)-MIN(ROW('03.Muestra'!$D$8:$D$42))+1,""),ROW()-1272)),"")</f>
        <v>https://www.comunidad.madrid/hospital/summa112/profesionales/departamento-recursos-humanos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Formación y Docencia</v>
      </c>
      <c r="C1281" s="114" t="str" cm="1">
        <f t="array" ref="C1281">IFERROR(INDEX('03.Muestra'!$F$8:$F$42,SMALL(IF("Página Web"='03.Muestra'!$D$8:$D$42,ROW('03.Muestra'!$F$8:$F$42)-MIN(ROW('03.Muestra'!$D$8:$D$42))+1,""),ROW()-1272)),"")</f>
        <v>https://www.comunidad.madrid/hospital/summa112/profesionales/formacion-docencia-0</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Seguridad del Paciente</v>
      </c>
      <c r="C1282" s="114" t="str" cm="1">
        <f t="array" ref="C1282">IFERROR(INDEX('03.Muestra'!$F$8:$F$42,SMALL(IF("Página Web"='03.Muestra'!$D$8:$D$42,ROW('03.Muestra'!$F$8:$F$42)-MIN(ROW('03.Muestra'!$D$8:$D$42))+1,""),ROW()-1272)),"")</f>
        <v>https://www.comunidad.madrid/hospital/summa112/profesionales/seguridad-paciente</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Transporte Sanitario Intercomunitario</v>
      </c>
      <c r="C1283" s="114" t="str" cm="1">
        <f t="array" ref="C1283">IFERROR(INDEX('03.Muestra'!$F$8:$F$42,SMALL(IF("Página Web"='03.Muestra'!$D$8:$D$42,ROW('03.Muestra'!$F$8:$F$42)-MIN(ROW('03.Muestra'!$D$8:$D$42))+1,""),ROW()-1272)),"")</f>
        <v>https://www.comunidad.madrid/hospital/summa112/profesionales/transporte-sanitario-intercomunitario</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Comunicación</v>
      </c>
      <c r="C1284" s="114" t="str" cm="1">
        <f t="array" ref="C1284">IFERROR(INDEX('03.Muestra'!$F$8:$F$42,SMALL(IF("Página Web"='03.Muestra'!$D$8:$D$42,ROW('03.Muestra'!$F$8:$F$42)-MIN(ROW('03.Muestra'!$D$8:$D$42))+1,""),ROW()-1272)),"")</f>
        <v>https://www.comunidad.madrid/hospital/summa112/comunicacion</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Noticias</v>
      </c>
      <c r="C1285" s="114" t="str" cm="1">
        <f t="array" ref="C1285">IFERROR(INDEX('03.Muestra'!$F$8:$F$42,SMALL(IF("Página Web"='03.Muestra'!$D$8:$D$42,ROW('03.Muestra'!$F$8:$F$42)-MIN(ROW('03.Muestra'!$D$8:$D$42))+1,""),ROW()-1272)),"")</f>
        <v>https://www.comunidad.madrid/hospital/summa112/comunicacion/noticias</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Videoteca</v>
      </c>
      <c r="C1286" s="114" t="str" cm="1">
        <f t="array" ref="C1286">IFERROR(INDEX('03.Muestra'!$F$8:$F$42,SMALL(IF("Página Web"='03.Muestra'!$D$8:$D$42,ROW('03.Muestra'!$F$8:$F$42)-MIN(ROW('03.Muestra'!$D$8:$D$42))+1,""),ROW()-1272)),"")</f>
        <v>https://www.comunidad.madrid/hospital/summa112/comunicacion/videoteca</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Galeria de imágenes</v>
      </c>
      <c r="C1287" s="114" t="str" cm="1">
        <f t="array" ref="C1287">IFERROR(INDEX('03.Muestra'!$F$8:$F$42,SMALL(IF("Página Web"='03.Muestra'!$D$8:$D$42,ROW('03.Muestra'!$F$8:$F$42)-MIN(ROW('03.Muestra'!$D$8:$D$42))+1,""),ROW()-1272)),"")</f>
        <v>https://www.comunidad.madrid/hospital/summa112/comunicacion/galeria-imagenes</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Nosotros</v>
      </c>
      <c r="C1288" s="114" t="str" cm="1">
        <f t="array" ref="C1288">IFERROR(INDEX('03.Muestra'!$F$8:$F$42,SMALL(IF("Página Web"='03.Muestra'!$D$8:$D$42,ROW('03.Muestra'!$F$8:$F$42)-MIN(ROW('03.Muestra'!$D$8:$D$42))+1,""),ROW()-1272)),"")</f>
        <v>https://www.comunidad.madrid/hospital/summa112/nosotros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Buscador</v>
      </c>
      <c r="C1289" s="114" t="str" cm="1">
        <f t="array" ref="C1289">IFERROR(INDEX('03.Muestra'!$F$8:$F$42,SMALL(IF("Página Web"='03.Muestra'!$D$8:$D$42,ROW('03.Muestra'!$F$8:$F$42)-MIN(ROW('03.Muestra'!$D$8:$D$42))+1,""),ROW()-1272)),"")</f>
        <v>https://www.comunidad.madrid/hospital/summa112/buscar?search_api_fulltext=&amp;nombre=</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Mapa Web</v>
      </c>
      <c r="C1290" s="114" t="str" cm="1">
        <f t="array" ref="C1290">IFERROR(INDEX('03.Muestra'!$F$8:$F$42,SMALL(IF("Página Web"='03.Muestra'!$D$8:$D$42,ROW('03.Muestra'!$F$8:$F$42)-MIN(ROW('03.Muestra'!$D$8:$D$42))+1,""),ROW()-1272)),"")</f>
        <v>https://www.comunidad.madrid/hospital/summa112/sitemap</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Declaración accesibilidad</v>
      </c>
      <c r="C1291" s="114" t="str" cm="1">
        <f t="array" ref="C1291">IFERROR(INDEX('03.Muestra'!$F$8:$F$42,SMALL(IF("Página Web"='03.Muestra'!$D$8:$D$42,ROW('03.Muestra'!$F$8:$F$42)-MIN(ROW('03.Muestra'!$D$8:$D$42))+1,""),ROW()-1272)),"")</f>
        <v>https://www.comunidad.madrid/hospital/summa112/declaracion-accesibilidad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Aviso legal - Privacidad</v>
      </c>
      <c r="C1292" s="114" t="str" cm="1">
        <f t="array" ref="C1292">IFERROR(INDEX('03.Muestra'!$F$8:$F$42,SMALL(IF("Página Web"='03.Muestra'!$D$8:$D$42,ROW('03.Muestra'!$F$8:$F$42)-MIN(ROW('03.Muestra'!$D$8:$D$42))+1,""),ROW()-1272)),"")</f>
        <v>https://www.comunidad.madrid/hospital/summa112/ciudadanos/aviso-legal-privacidad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https://www.comunidad.madrid/hospital/summa112/</v>
      </c>
      <c r="D1311" s="130" t="s">
        <v>27</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https://www.comunidad.madrid/hospital/summa112/ciudadanos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20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Calidad y Humanización</v>
      </c>
      <c r="C1313" s="114" t="str" cm="1">
        <f t="array" ref="C1313">IFERROR(INDEX('03.Muestra'!$F$8:$F$42,SMALL(IF("Página Web"='03.Muestra'!$D$8:$D$42,ROW('03.Muestra'!$F$8:$F$42)-MIN(ROW('03.Muestra'!$D$8:$D$42))+1,""),ROW()-1310)),"")</f>
        <v>https://www.comunidad.madrid/hospital/summa112/ciudadanos/calidad-humanizacion</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Atención al usuario</v>
      </c>
      <c r="C1314" s="114" t="str" cm="1">
        <f t="array" ref="C1314">IFERROR(INDEX('03.Muestra'!$F$8:$F$42,SMALL(IF("Página Web"='03.Muestra'!$D$8:$D$42,ROW('03.Muestra'!$F$8:$F$42)-MIN(ROW('03.Muestra'!$D$8:$D$42))+1,""),ROW()-1310)),"")</f>
        <v>https://www.comunidad.madrid/hospital/summa112/ciudadanos/atencion-usuario</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Dispositivos especiales</v>
      </c>
      <c r="C1315" s="114" t="str" cm="1">
        <f t="array" ref="C1315">IFERROR(INDEX('03.Muestra'!$F$8:$F$42,SMALL(IF("Página Web"='03.Muestra'!$D$8:$D$42,ROW('03.Muestra'!$F$8:$F$42)-MIN(ROW('03.Muestra'!$D$8:$D$42))+1,""),ROW()-1310)),"")</f>
        <v>https://www.comunidad.madrid/hospital/summa112/ciudadanos/dispositivos-especiales</v>
      </c>
      <c r="D1315" s="130" t="s">
        <v>27</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Contacto</v>
      </c>
      <c r="C1316" s="114" t="str" cm="1">
        <f t="array" ref="C1316">IFERROR(INDEX('03.Muestra'!$F$8:$F$42,SMALL(IF("Página Web"='03.Muestra'!$D$8:$D$42,ROW('03.Muestra'!$F$8:$F$42)-MIN(ROW('03.Muestra'!$D$8:$D$42))+1,""),ROW()-1310)),"")</f>
        <v>https://www.comunidad.madrid/hospital/summa112/comunicacion/contacto</v>
      </c>
      <c r="D1316" s="130" t="s">
        <v>27</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Profesionales</v>
      </c>
      <c r="C1317" s="114" t="str" cm="1">
        <f t="array" ref="C1317">IFERROR(INDEX('03.Muestra'!$F$8:$F$42,SMALL(IF("Página Web"='03.Muestra'!$D$8:$D$42,ROW('03.Muestra'!$F$8:$F$42)-MIN(ROW('03.Muestra'!$D$8:$D$42))+1,""),ROW()-1310)),"")</f>
        <v>https://www.comunidad.madrid/hospital/summa112/profesionales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Recursos Humanos</v>
      </c>
      <c r="C1318" s="114" t="str" cm="1">
        <f t="array" ref="C1318">IFERROR(INDEX('03.Muestra'!$F$8:$F$42,SMALL(IF("Página Web"='03.Muestra'!$D$8:$D$42,ROW('03.Muestra'!$F$8:$F$42)-MIN(ROW('03.Muestra'!$D$8:$D$42))+1,""),ROW()-1310)),"")</f>
        <v>https://www.comunidad.madrid/hospital/summa112/profesionales/departamento-recursos-humanos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Formación y Docencia</v>
      </c>
      <c r="C1319" s="114" t="str" cm="1">
        <f t="array" ref="C1319">IFERROR(INDEX('03.Muestra'!$F$8:$F$42,SMALL(IF("Página Web"='03.Muestra'!$D$8:$D$42,ROW('03.Muestra'!$F$8:$F$42)-MIN(ROW('03.Muestra'!$D$8:$D$42))+1,""),ROW()-1310)),"")</f>
        <v>https://www.comunidad.madrid/hospital/summa112/profesionales/formacion-docencia-0</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Seguridad del Paciente</v>
      </c>
      <c r="C1320" s="114" t="str" cm="1">
        <f t="array" ref="C1320">IFERROR(INDEX('03.Muestra'!$F$8:$F$42,SMALL(IF("Página Web"='03.Muestra'!$D$8:$D$42,ROW('03.Muestra'!$F$8:$F$42)-MIN(ROW('03.Muestra'!$D$8:$D$42))+1,""),ROW()-1310)),"")</f>
        <v>https://www.comunidad.madrid/hospital/summa112/profesionales/seguridad-paciente</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Transporte Sanitario Intercomunitario</v>
      </c>
      <c r="C1321" s="114" t="str" cm="1">
        <f t="array" ref="C1321">IFERROR(INDEX('03.Muestra'!$F$8:$F$42,SMALL(IF("Página Web"='03.Muestra'!$D$8:$D$42,ROW('03.Muestra'!$F$8:$F$42)-MIN(ROW('03.Muestra'!$D$8:$D$42))+1,""),ROW()-1310)),"")</f>
        <v>https://www.comunidad.madrid/hospital/summa112/profesionales/transporte-sanitario-intercomunitario</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Comunicación</v>
      </c>
      <c r="C1322" s="114" t="str" cm="1">
        <f t="array" ref="C1322">IFERROR(INDEX('03.Muestra'!$F$8:$F$42,SMALL(IF("Página Web"='03.Muestra'!$D$8:$D$42,ROW('03.Muestra'!$F$8:$F$42)-MIN(ROW('03.Muestra'!$D$8:$D$42))+1,""),ROW()-1310)),"")</f>
        <v>https://www.comunidad.madrid/hospital/summa112/comunicacion</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Noticias</v>
      </c>
      <c r="C1323" s="114" t="str" cm="1">
        <f t="array" ref="C1323">IFERROR(INDEX('03.Muestra'!$F$8:$F$42,SMALL(IF("Página Web"='03.Muestra'!$D$8:$D$42,ROW('03.Muestra'!$F$8:$F$42)-MIN(ROW('03.Muestra'!$D$8:$D$42))+1,""),ROW()-1310)),"")</f>
        <v>https://www.comunidad.madrid/hospital/summa112/comunicacion/noticias</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Videoteca</v>
      </c>
      <c r="C1324" s="114" t="str" cm="1">
        <f t="array" ref="C1324">IFERROR(INDEX('03.Muestra'!$F$8:$F$42,SMALL(IF("Página Web"='03.Muestra'!$D$8:$D$42,ROW('03.Muestra'!$F$8:$F$42)-MIN(ROW('03.Muestra'!$D$8:$D$42))+1,""),ROW()-1310)),"")</f>
        <v>https://www.comunidad.madrid/hospital/summa112/comunicacion/videoteca</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Galeria de imágenes</v>
      </c>
      <c r="C1325" s="114" t="str" cm="1">
        <f t="array" ref="C1325">IFERROR(INDEX('03.Muestra'!$F$8:$F$42,SMALL(IF("Página Web"='03.Muestra'!$D$8:$D$42,ROW('03.Muestra'!$F$8:$F$42)-MIN(ROW('03.Muestra'!$D$8:$D$42))+1,""),ROW()-1310)),"")</f>
        <v>https://www.comunidad.madrid/hospital/summa112/comunicacion/galeria-imagenes</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Nosotros</v>
      </c>
      <c r="C1326" s="114" t="str" cm="1">
        <f t="array" ref="C1326">IFERROR(INDEX('03.Muestra'!$F$8:$F$42,SMALL(IF("Página Web"='03.Muestra'!$D$8:$D$42,ROW('03.Muestra'!$F$8:$F$42)-MIN(ROW('03.Muestra'!$D$8:$D$42))+1,""),ROW()-1310)),"")</f>
        <v>https://www.comunidad.madrid/hospital/summa112/nosotros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Buscador</v>
      </c>
      <c r="C1327" s="114" t="str" cm="1">
        <f t="array" ref="C1327">IFERROR(INDEX('03.Muestra'!$F$8:$F$42,SMALL(IF("Página Web"='03.Muestra'!$D$8:$D$42,ROW('03.Muestra'!$F$8:$F$42)-MIN(ROW('03.Muestra'!$D$8:$D$42))+1,""),ROW()-1310)),"")</f>
        <v>https://www.comunidad.madrid/hospital/summa112/buscar?search_api_fulltext=&amp;nombre=</v>
      </c>
      <c r="D1327" s="130" t="s">
        <v>27</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Mapa Web</v>
      </c>
      <c r="C1328" s="114" t="str" cm="1">
        <f t="array" ref="C1328">IFERROR(INDEX('03.Muestra'!$F$8:$F$42,SMALL(IF("Página Web"='03.Muestra'!$D$8:$D$42,ROW('03.Muestra'!$F$8:$F$42)-MIN(ROW('03.Muestra'!$D$8:$D$42))+1,""),ROW()-1310)),"")</f>
        <v>https://www.comunidad.madrid/hospital/summa112/sitemap</v>
      </c>
      <c r="D1328" s="130" t="s">
        <v>27</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Declaración accesibilidad</v>
      </c>
      <c r="C1329" s="114" t="str" cm="1">
        <f t="array" ref="C1329">IFERROR(INDEX('03.Muestra'!$F$8:$F$42,SMALL(IF("Página Web"='03.Muestra'!$D$8:$D$42,ROW('03.Muestra'!$F$8:$F$42)-MIN(ROW('03.Muestra'!$D$8:$D$42))+1,""),ROW()-1310)),"")</f>
        <v>https://www.comunidad.madrid/hospital/summa112/declaracion-accesibilidad</v>
      </c>
      <c r="D1329" s="130" t="s">
        <v>27</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Aviso legal - Privacidad</v>
      </c>
      <c r="C1330" s="114" t="str" cm="1">
        <f t="array" ref="C1330">IFERROR(INDEX('03.Muestra'!$F$8:$F$42,SMALL(IF("Página Web"='03.Muestra'!$D$8:$D$42,ROW('03.Muestra'!$F$8:$F$42)-MIN(ROW('03.Muestra'!$D$8:$D$42))+1,""),ROW()-1310)),"")</f>
        <v>https://www.comunidad.madrid/hospital/summa112/ciudadanos/aviso-legal-privacidad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https://www.comunidad.madrid/hospital/summa112/</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https://www.comunidad.madrid/hospital/summa112/ciudadanos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Calidad y Humanización</v>
      </c>
      <c r="C1351" s="114" t="str" cm="1">
        <f t="array" ref="C1351">IFERROR(INDEX('03.Muestra'!$F$8:$F$42,SMALL(IF("Página Web"='03.Muestra'!$D$8:$D$42,ROW('03.Muestra'!$F$8:$F$42)-MIN(ROW('03.Muestra'!$D$8:$D$42))+1,""),ROW()-1348)),"")</f>
        <v>https://www.comunidad.madrid/hospital/summa112/ciudadanos/calidad-humanizacion</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Atención al usuario</v>
      </c>
      <c r="C1352" s="114" t="str" cm="1">
        <f t="array" ref="C1352">IFERROR(INDEX('03.Muestra'!$F$8:$F$42,SMALL(IF("Página Web"='03.Muestra'!$D$8:$D$42,ROW('03.Muestra'!$F$8:$F$42)-MIN(ROW('03.Muestra'!$D$8:$D$42))+1,""),ROW()-1348)),"")</f>
        <v>https://www.comunidad.madrid/hospital/summa112/ciudadanos/atencion-usuario</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Dispositivos especiales</v>
      </c>
      <c r="C1353" s="114" t="str" cm="1">
        <f t="array" ref="C1353">IFERROR(INDEX('03.Muestra'!$F$8:$F$42,SMALL(IF("Página Web"='03.Muestra'!$D$8:$D$42,ROW('03.Muestra'!$F$8:$F$42)-MIN(ROW('03.Muestra'!$D$8:$D$42))+1,""),ROW()-1348)),"")</f>
        <v>https://www.comunidad.madrid/hospital/summa112/ciudadanos/dispositivos-especiales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Contacto</v>
      </c>
      <c r="C1354" s="114" t="str" cm="1">
        <f t="array" ref="C1354">IFERROR(INDEX('03.Muestra'!$F$8:$F$42,SMALL(IF("Página Web"='03.Muestra'!$D$8:$D$42,ROW('03.Muestra'!$F$8:$F$42)-MIN(ROW('03.Muestra'!$D$8:$D$42))+1,""),ROW()-1348)),"")</f>
        <v>https://www.comunidad.madrid/hospital/summa112/comunicacion/contacto</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Profesionales</v>
      </c>
      <c r="C1355" s="114" t="str" cm="1">
        <f t="array" ref="C1355">IFERROR(INDEX('03.Muestra'!$F$8:$F$42,SMALL(IF("Página Web"='03.Muestra'!$D$8:$D$42,ROW('03.Muestra'!$F$8:$F$42)-MIN(ROW('03.Muestra'!$D$8:$D$42))+1,""),ROW()-1348)),"")</f>
        <v>https://www.comunidad.madrid/hospital/summa112/profesionales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Recursos Humanos</v>
      </c>
      <c r="C1356" s="114" t="str" cm="1">
        <f t="array" ref="C1356">IFERROR(INDEX('03.Muestra'!$F$8:$F$42,SMALL(IF("Página Web"='03.Muestra'!$D$8:$D$42,ROW('03.Muestra'!$F$8:$F$42)-MIN(ROW('03.Muestra'!$D$8:$D$42))+1,""),ROW()-1348)),"")</f>
        <v>https://www.comunidad.madrid/hospital/summa112/profesionales/departamento-recursos-humanos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Formación y Docencia</v>
      </c>
      <c r="C1357" s="114" t="str" cm="1">
        <f t="array" ref="C1357">IFERROR(INDEX('03.Muestra'!$F$8:$F$42,SMALL(IF("Página Web"='03.Muestra'!$D$8:$D$42,ROW('03.Muestra'!$F$8:$F$42)-MIN(ROW('03.Muestra'!$D$8:$D$42))+1,""),ROW()-1348)),"")</f>
        <v>https://www.comunidad.madrid/hospital/summa112/profesionales/formacion-docencia-0</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Seguridad del Paciente</v>
      </c>
      <c r="C1358" s="114" t="str" cm="1">
        <f t="array" ref="C1358">IFERROR(INDEX('03.Muestra'!$F$8:$F$42,SMALL(IF("Página Web"='03.Muestra'!$D$8:$D$42,ROW('03.Muestra'!$F$8:$F$42)-MIN(ROW('03.Muestra'!$D$8:$D$42))+1,""),ROW()-1348)),"")</f>
        <v>https://www.comunidad.madrid/hospital/summa112/profesionales/seguridad-paciente</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Transporte Sanitario Intercomunitario</v>
      </c>
      <c r="C1359" s="114" t="str" cm="1">
        <f t="array" ref="C1359">IFERROR(INDEX('03.Muestra'!$F$8:$F$42,SMALL(IF("Página Web"='03.Muestra'!$D$8:$D$42,ROW('03.Muestra'!$F$8:$F$42)-MIN(ROW('03.Muestra'!$D$8:$D$42))+1,""),ROW()-1348)),"")</f>
        <v>https://www.comunidad.madrid/hospital/summa112/profesionales/transporte-sanitario-intercomunitario</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Comunicación</v>
      </c>
      <c r="C1360" s="114" t="str" cm="1">
        <f t="array" ref="C1360">IFERROR(INDEX('03.Muestra'!$F$8:$F$42,SMALL(IF("Página Web"='03.Muestra'!$D$8:$D$42,ROW('03.Muestra'!$F$8:$F$42)-MIN(ROW('03.Muestra'!$D$8:$D$42))+1,""),ROW()-1348)),"")</f>
        <v>https://www.comunidad.madrid/hospital/summa112/comunicacion</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Noticias</v>
      </c>
      <c r="C1361" s="114" t="str" cm="1">
        <f t="array" ref="C1361">IFERROR(INDEX('03.Muestra'!$F$8:$F$42,SMALL(IF("Página Web"='03.Muestra'!$D$8:$D$42,ROW('03.Muestra'!$F$8:$F$42)-MIN(ROW('03.Muestra'!$D$8:$D$42))+1,""),ROW()-1348)),"")</f>
        <v>https://www.comunidad.madrid/hospital/summa112/comunicacion/noticias</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Videoteca</v>
      </c>
      <c r="C1362" s="114" t="str" cm="1">
        <f t="array" ref="C1362">IFERROR(INDEX('03.Muestra'!$F$8:$F$42,SMALL(IF("Página Web"='03.Muestra'!$D$8:$D$42,ROW('03.Muestra'!$F$8:$F$42)-MIN(ROW('03.Muestra'!$D$8:$D$42))+1,""),ROW()-1348)),"")</f>
        <v>https://www.comunidad.madrid/hospital/summa112/comunicacion/videoteca</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Galeria de imágenes</v>
      </c>
      <c r="C1363" s="114" t="str" cm="1">
        <f t="array" ref="C1363">IFERROR(INDEX('03.Muestra'!$F$8:$F$42,SMALL(IF("Página Web"='03.Muestra'!$D$8:$D$42,ROW('03.Muestra'!$F$8:$F$42)-MIN(ROW('03.Muestra'!$D$8:$D$42))+1,""),ROW()-1348)),"")</f>
        <v>https://www.comunidad.madrid/hospital/summa112/comunicacion/galeria-imagenes</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Nosotros</v>
      </c>
      <c r="C1364" s="114" t="str" cm="1">
        <f t="array" ref="C1364">IFERROR(INDEX('03.Muestra'!$F$8:$F$42,SMALL(IF("Página Web"='03.Muestra'!$D$8:$D$42,ROW('03.Muestra'!$F$8:$F$42)-MIN(ROW('03.Muestra'!$D$8:$D$42))+1,""),ROW()-1348)),"")</f>
        <v>https://www.comunidad.madrid/hospital/summa112/nosotros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Buscador</v>
      </c>
      <c r="C1365" s="114" t="str" cm="1">
        <f t="array" ref="C1365">IFERROR(INDEX('03.Muestra'!$F$8:$F$42,SMALL(IF("Página Web"='03.Muestra'!$D$8:$D$42,ROW('03.Muestra'!$F$8:$F$42)-MIN(ROW('03.Muestra'!$D$8:$D$42))+1,""),ROW()-1348)),"")</f>
        <v>https://www.comunidad.madrid/hospital/summa112/buscar?search_api_fulltext=&amp;nombre=</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Mapa Web</v>
      </c>
      <c r="C1366" s="114" t="str" cm="1">
        <f t="array" ref="C1366">IFERROR(INDEX('03.Muestra'!$F$8:$F$42,SMALL(IF("Página Web"='03.Muestra'!$D$8:$D$42,ROW('03.Muestra'!$F$8:$F$42)-MIN(ROW('03.Muestra'!$D$8:$D$42))+1,""),ROW()-1348)),"")</f>
        <v>https://www.comunidad.madrid/hospital/summa112/sitemap</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Declaración accesibilidad</v>
      </c>
      <c r="C1367" s="114" t="str" cm="1">
        <f t="array" ref="C1367">IFERROR(INDEX('03.Muestra'!$F$8:$F$42,SMALL(IF("Página Web"='03.Muestra'!$D$8:$D$42,ROW('03.Muestra'!$F$8:$F$42)-MIN(ROW('03.Muestra'!$D$8:$D$42))+1,""),ROW()-1348)),"")</f>
        <v>https://www.comunidad.madrid/hospital/summa112/declaracion-accesibilidad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Aviso legal - Privacidad</v>
      </c>
      <c r="C1368" s="114" t="str" cm="1">
        <f t="array" ref="C1368">IFERROR(INDEX('03.Muestra'!$F$8:$F$42,SMALL(IF("Página Web"='03.Muestra'!$D$8:$D$42,ROW('03.Muestra'!$F$8:$F$42)-MIN(ROW('03.Muestra'!$D$8:$D$42))+1,""),ROW()-1348)),"")</f>
        <v>https://www.comunidad.madrid/hospital/summa112/ciudadanos/aviso-legal-privacidad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https://www.comunidad.madrid/hospital/summa112/</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https://www.comunidad.madrid/hospital/summa112/ciudadanos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Calidad y Humanización</v>
      </c>
      <c r="C1389" s="114" t="str" cm="1">
        <f t="array" ref="C1389">IFERROR(INDEX('03.Muestra'!$F$8:$F$42,SMALL(IF("Página Web"='03.Muestra'!$D$8:$D$42,ROW('03.Muestra'!$F$8:$F$42)-MIN(ROW('03.Muestra'!$D$8:$D$42))+1,""),ROW()-1386)),"")</f>
        <v>https://www.comunidad.madrid/hospital/summa112/ciudadanos/calidad-humanizacion</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Atención al usuario</v>
      </c>
      <c r="C1390" s="114" t="str" cm="1">
        <f t="array" ref="C1390">IFERROR(INDEX('03.Muestra'!$F$8:$F$42,SMALL(IF("Página Web"='03.Muestra'!$D$8:$D$42,ROW('03.Muestra'!$F$8:$F$42)-MIN(ROW('03.Muestra'!$D$8:$D$42))+1,""),ROW()-1386)),"")</f>
        <v>https://www.comunidad.madrid/hospital/summa112/ciudadanos/atencion-usuario</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Dispositivos especiales</v>
      </c>
      <c r="C1391" s="114" t="str" cm="1">
        <f t="array" ref="C1391">IFERROR(INDEX('03.Muestra'!$F$8:$F$42,SMALL(IF("Página Web"='03.Muestra'!$D$8:$D$42,ROW('03.Muestra'!$F$8:$F$42)-MIN(ROW('03.Muestra'!$D$8:$D$42))+1,""),ROW()-1386)),"")</f>
        <v>https://www.comunidad.madrid/hospital/summa112/ciudadanos/dispositivos-especiales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Contacto</v>
      </c>
      <c r="C1392" s="114" t="str" cm="1">
        <f t="array" ref="C1392">IFERROR(INDEX('03.Muestra'!$F$8:$F$42,SMALL(IF("Página Web"='03.Muestra'!$D$8:$D$42,ROW('03.Muestra'!$F$8:$F$42)-MIN(ROW('03.Muestra'!$D$8:$D$42))+1,""),ROW()-1386)),"")</f>
        <v>https://www.comunidad.madrid/hospital/summa112/comunicacion/contacto</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Profesionales</v>
      </c>
      <c r="C1393" s="114" t="str" cm="1">
        <f t="array" ref="C1393">IFERROR(INDEX('03.Muestra'!$F$8:$F$42,SMALL(IF("Página Web"='03.Muestra'!$D$8:$D$42,ROW('03.Muestra'!$F$8:$F$42)-MIN(ROW('03.Muestra'!$D$8:$D$42))+1,""),ROW()-1386)),"")</f>
        <v>https://www.comunidad.madrid/hospital/summa112/profesionales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Recursos Humanos</v>
      </c>
      <c r="C1394" s="114" t="str" cm="1">
        <f t="array" ref="C1394">IFERROR(INDEX('03.Muestra'!$F$8:$F$42,SMALL(IF("Página Web"='03.Muestra'!$D$8:$D$42,ROW('03.Muestra'!$F$8:$F$42)-MIN(ROW('03.Muestra'!$D$8:$D$42))+1,""),ROW()-1386)),"")</f>
        <v>https://www.comunidad.madrid/hospital/summa112/profesionales/departamento-recursos-humanos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Formación y Docencia</v>
      </c>
      <c r="C1395" s="114" t="str" cm="1">
        <f t="array" ref="C1395">IFERROR(INDEX('03.Muestra'!$F$8:$F$42,SMALL(IF("Página Web"='03.Muestra'!$D$8:$D$42,ROW('03.Muestra'!$F$8:$F$42)-MIN(ROW('03.Muestra'!$D$8:$D$42))+1,""),ROW()-1386)),"")</f>
        <v>https://www.comunidad.madrid/hospital/summa112/profesionales/formacion-docencia-0</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Seguridad del Paciente</v>
      </c>
      <c r="C1396" s="114" t="str" cm="1">
        <f t="array" ref="C1396">IFERROR(INDEX('03.Muestra'!$F$8:$F$42,SMALL(IF("Página Web"='03.Muestra'!$D$8:$D$42,ROW('03.Muestra'!$F$8:$F$42)-MIN(ROW('03.Muestra'!$D$8:$D$42))+1,""),ROW()-1386)),"")</f>
        <v>https://www.comunidad.madrid/hospital/summa112/profesionales/seguridad-paciente</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Transporte Sanitario Intercomunitario</v>
      </c>
      <c r="C1397" s="114" t="str" cm="1">
        <f t="array" ref="C1397">IFERROR(INDEX('03.Muestra'!$F$8:$F$42,SMALL(IF("Página Web"='03.Muestra'!$D$8:$D$42,ROW('03.Muestra'!$F$8:$F$42)-MIN(ROW('03.Muestra'!$D$8:$D$42))+1,""),ROW()-1386)),"")</f>
        <v>https://www.comunidad.madrid/hospital/summa112/profesionales/transporte-sanitario-intercomunitario</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Comunicación</v>
      </c>
      <c r="C1398" s="114" t="str" cm="1">
        <f t="array" ref="C1398">IFERROR(INDEX('03.Muestra'!$F$8:$F$42,SMALL(IF("Página Web"='03.Muestra'!$D$8:$D$42,ROW('03.Muestra'!$F$8:$F$42)-MIN(ROW('03.Muestra'!$D$8:$D$42))+1,""),ROW()-1386)),"")</f>
        <v>https://www.comunidad.madrid/hospital/summa112/comunicacion</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Noticias</v>
      </c>
      <c r="C1399" s="114" t="str" cm="1">
        <f t="array" ref="C1399">IFERROR(INDEX('03.Muestra'!$F$8:$F$42,SMALL(IF("Página Web"='03.Muestra'!$D$8:$D$42,ROW('03.Muestra'!$F$8:$F$42)-MIN(ROW('03.Muestra'!$D$8:$D$42))+1,""),ROW()-1386)),"")</f>
        <v>https://www.comunidad.madrid/hospital/summa112/comunicacion/noticias</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Videoteca</v>
      </c>
      <c r="C1400" s="114" t="str" cm="1">
        <f t="array" ref="C1400">IFERROR(INDEX('03.Muestra'!$F$8:$F$42,SMALL(IF("Página Web"='03.Muestra'!$D$8:$D$42,ROW('03.Muestra'!$F$8:$F$42)-MIN(ROW('03.Muestra'!$D$8:$D$42))+1,""),ROW()-1386)),"")</f>
        <v>https://www.comunidad.madrid/hospital/summa112/comunicacion/videoteca</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Galeria de imágenes</v>
      </c>
      <c r="C1401" s="114" t="str" cm="1">
        <f t="array" ref="C1401">IFERROR(INDEX('03.Muestra'!$F$8:$F$42,SMALL(IF("Página Web"='03.Muestra'!$D$8:$D$42,ROW('03.Muestra'!$F$8:$F$42)-MIN(ROW('03.Muestra'!$D$8:$D$42))+1,""),ROW()-1386)),"")</f>
        <v>https://www.comunidad.madrid/hospital/summa112/comunicacion/galeria-imagenes</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Nosotros</v>
      </c>
      <c r="C1402" s="114" t="str" cm="1">
        <f t="array" ref="C1402">IFERROR(INDEX('03.Muestra'!$F$8:$F$42,SMALL(IF("Página Web"='03.Muestra'!$D$8:$D$42,ROW('03.Muestra'!$F$8:$F$42)-MIN(ROW('03.Muestra'!$D$8:$D$42))+1,""),ROW()-1386)),"")</f>
        <v>https://www.comunidad.madrid/hospital/summa112/nosotros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Buscador</v>
      </c>
      <c r="C1403" s="114" t="str" cm="1">
        <f t="array" ref="C1403">IFERROR(INDEX('03.Muestra'!$F$8:$F$42,SMALL(IF("Página Web"='03.Muestra'!$D$8:$D$42,ROW('03.Muestra'!$F$8:$F$42)-MIN(ROW('03.Muestra'!$D$8:$D$42))+1,""),ROW()-1386)),"")</f>
        <v>https://www.comunidad.madrid/hospital/summa112/buscar?search_api_fulltext=&amp;nombre=</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Mapa Web</v>
      </c>
      <c r="C1404" s="114" t="str" cm="1">
        <f t="array" ref="C1404">IFERROR(INDEX('03.Muestra'!$F$8:$F$42,SMALL(IF("Página Web"='03.Muestra'!$D$8:$D$42,ROW('03.Muestra'!$F$8:$F$42)-MIN(ROW('03.Muestra'!$D$8:$D$42))+1,""),ROW()-1386)),"")</f>
        <v>https://www.comunidad.madrid/hospital/summa112/sitemap</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Declaración accesibilidad</v>
      </c>
      <c r="C1405" s="114" t="str" cm="1">
        <f t="array" ref="C1405">IFERROR(INDEX('03.Muestra'!$F$8:$F$42,SMALL(IF("Página Web"='03.Muestra'!$D$8:$D$42,ROW('03.Muestra'!$F$8:$F$42)-MIN(ROW('03.Muestra'!$D$8:$D$42))+1,""),ROW()-1386)),"")</f>
        <v>https://www.comunidad.madrid/hospital/summa112/declaracion-accesibilidad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Aviso legal - Privacidad</v>
      </c>
      <c r="C1406" s="114" t="str" cm="1">
        <f t="array" ref="C1406">IFERROR(INDEX('03.Muestra'!$F$8:$F$42,SMALL(IF("Página Web"='03.Muestra'!$D$8:$D$42,ROW('03.Muestra'!$F$8:$F$42)-MIN(ROW('03.Muestra'!$D$8:$D$42))+1,""),ROW()-1386)),"")</f>
        <v>https://www.comunidad.madrid/hospital/summa112/ciudadanos/aviso-legal-privacidad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https://www.comunidad.madrid/hospital/summa112/</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https://www.comunidad.madrid/hospital/summa112/ciudadanos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Calidad y Humanización</v>
      </c>
      <c r="C1427" s="114" t="str" cm="1">
        <f t="array" ref="C1427">IFERROR(INDEX('03.Muestra'!$F$8:$F$42,SMALL(IF("Página Web"='03.Muestra'!$D$8:$D$42,ROW('03.Muestra'!$F$8:$F$42)-MIN(ROW('03.Muestra'!$D$8:$D$42))+1,""),ROW()-1424)),"")</f>
        <v>https://www.comunidad.madrid/hospital/summa112/ciudadanos/calidad-humanizacion</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Atención al usuario</v>
      </c>
      <c r="C1428" s="114" t="str" cm="1">
        <f t="array" ref="C1428">IFERROR(INDEX('03.Muestra'!$F$8:$F$42,SMALL(IF("Página Web"='03.Muestra'!$D$8:$D$42,ROW('03.Muestra'!$F$8:$F$42)-MIN(ROW('03.Muestra'!$D$8:$D$42))+1,""),ROW()-1424)),"")</f>
        <v>https://www.comunidad.madrid/hospital/summa112/ciudadanos/atencion-usuario</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Dispositivos especiales</v>
      </c>
      <c r="C1429" s="114" t="str" cm="1">
        <f t="array" ref="C1429">IFERROR(INDEX('03.Muestra'!$F$8:$F$42,SMALL(IF("Página Web"='03.Muestra'!$D$8:$D$42,ROW('03.Muestra'!$F$8:$F$42)-MIN(ROW('03.Muestra'!$D$8:$D$42))+1,""),ROW()-1424)),"")</f>
        <v>https://www.comunidad.madrid/hospital/summa112/ciudadanos/dispositivos-especiales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Contacto</v>
      </c>
      <c r="C1430" s="114" t="str" cm="1">
        <f t="array" ref="C1430">IFERROR(INDEX('03.Muestra'!$F$8:$F$42,SMALL(IF("Página Web"='03.Muestra'!$D$8:$D$42,ROW('03.Muestra'!$F$8:$F$42)-MIN(ROW('03.Muestra'!$D$8:$D$42))+1,""),ROW()-1424)),"")</f>
        <v>https://www.comunidad.madrid/hospital/summa112/comunicacion/contacto</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Profesionales</v>
      </c>
      <c r="C1431" s="114" t="str" cm="1">
        <f t="array" ref="C1431">IFERROR(INDEX('03.Muestra'!$F$8:$F$42,SMALL(IF("Página Web"='03.Muestra'!$D$8:$D$42,ROW('03.Muestra'!$F$8:$F$42)-MIN(ROW('03.Muestra'!$D$8:$D$42))+1,""),ROW()-1424)),"")</f>
        <v>https://www.comunidad.madrid/hospital/summa112/profesionales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Recursos Humanos</v>
      </c>
      <c r="C1432" s="114" t="str" cm="1">
        <f t="array" ref="C1432">IFERROR(INDEX('03.Muestra'!$F$8:$F$42,SMALL(IF("Página Web"='03.Muestra'!$D$8:$D$42,ROW('03.Muestra'!$F$8:$F$42)-MIN(ROW('03.Muestra'!$D$8:$D$42))+1,""),ROW()-1424)),"")</f>
        <v>https://www.comunidad.madrid/hospital/summa112/profesionales/departamento-recursos-humanos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Formación y Docencia</v>
      </c>
      <c r="C1433" s="114" t="str" cm="1">
        <f t="array" ref="C1433">IFERROR(INDEX('03.Muestra'!$F$8:$F$42,SMALL(IF("Página Web"='03.Muestra'!$D$8:$D$42,ROW('03.Muestra'!$F$8:$F$42)-MIN(ROW('03.Muestra'!$D$8:$D$42))+1,""),ROW()-1424)),"")</f>
        <v>https://www.comunidad.madrid/hospital/summa112/profesionales/formacion-docencia-0</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Seguridad del Paciente</v>
      </c>
      <c r="C1434" s="114" t="str" cm="1">
        <f t="array" ref="C1434">IFERROR(INDEX('03.Muestra'!$F$8:$F$42,SMALL(IF("Página Web"='03.Muestra'!$D$8:$D$42,ROW('03.Muestra'!$F$8:$F$42)-MIN(ROW('03.Muestra'!$D$8:$D$42))+1,""),ROW()-1424)),"")</f>
        <v>https://www.comunidad.madrid/hospital/summa112/profesionales/seguridad-paciente</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Transporte Sanitario Intercomunitario</v>
      </c>
      <c r="C1435" s="114" t="str" cm="1">
        <f t="array" ref="C1435">IFERROR(INDEX('03.Muestra'!$F$8:$F$42,SMALL(IF("Página Web"='03.Muestra'!$D$8:$D$42,ROW('03.Muestra'!$F$8:$F$42)-MIN(ROW('03.Muestra'!$D$8:$D$42))+1,""),ROW()-1424)),"")</f>
        <v>https://www.comunidad.madrid/hospital/summa112/profesionales/transporte-sanitario-intercomunitario</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Comunicación</v>
      </c>
      <c r="C1436" s="114" t="str" cm="1">
        <f t="array" ref="C1436">IFERROR(INDEX('03.Muestra'!$F$8:$F$42,SMALL(IF("Página Web"='03.Muestra'!$D$8:$D$42,ROW('03.Muestra'!$F$8:$F$42)-MIN(ROW('03.Muestra'!$D$8:$D$42))+1,""),ROW()-1424)),"")</f>
        <v>https://www.comunidad.madrid/hospital/summa112/comunicacion</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Noticias</v>
      </c>
      <c r="C1437" s="114" t="str" cm="1">
        <f t="array" ref="C1437">IFERROR(INDEX('03.Muestra'!$F$8:$F$42,SMALL(IF("Página Web"='03.Muestra'!$D$8:$D$42,ROW('03.Muestra'!$F$8:$F$42)-MIN(ROW('03.Muestra'!$D$8:$D$42))+1,""),ROW()-1424)),"")</f>
        <v>https://www.comunidad.madrid/hospital/summa112/comunicacion/noticias</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Videoteca</v>
      </c>
      <c r="C1438" s="114" t="str" cm="1">
        <f t="array" ref="C1438">IFERROR(INDEX('03.Muestra'!$F$8:$F$42,SMALL(IF("Página Web"='03.Muestra'!$D$8:$D$42,ROW('03.Muestra'!$F$8:$F$42)-MIN(ROW('03.Muestra'!$D$8:$D$42))+1,""),ROW()-1424)),"")</f>
        <v>https://www.comunidad.madrid/hospital/summa112/comunicacion/videoteca</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Galeria de imágenes</v>
      </c>
      <c r="C1439" s="114" t="str" cm="1">
        <f t="array" ref="C1439">IFERROR(INDEX('03.Muestra'!$F$8:$F$42,SMALL(IF("Página Web"='03.Muestra'!$D$8:$D$42,ROW('03.Muestra'!$F$8:$F$42)-MIN(ROW('03.Muestra'!$D$8:$D$42))+1,""),ROW()-1424)),"")</f>
        <v>https://www.comunidad.madrid/hospital/summa112/comunicacion/galeria-imagenes</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Nosotros</v>
      </c>
      <c r="C1440" s="114" t="str" cm="1">
        <f t="array" ref="C1440">IFERROR(INDEX('03.Muestra'!$F$8:$F$42,SMALL(IF("Página Web"='03.Muestra'!$D$8:$D$42,ROW('03.Muestra'!$F$8:$F$42)-MIN(ROW('03.Muestra'!$D$8:$D$42))+1,""),ROW()-1424)),"")</f>
        <v>https://www.comunidad.madrid/hospital/summa112/nosotros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Buscador</v>
      </c>
      <c r="C1441" s="114" t="str" cm="1">
        <f t="array" ref="C1441">IFERROR(INDEX('03.Muestra'!$F$8:$F$42,SMALL(IF("Página Web"='03.Muestra'!$D$8:$D$42,ROW('03.Muestra'!$F$8:$F$42)-MIN(ROW('03.Muestra'!$D$8:$D$42))+1,""),ROW()-1424)),"")</f>
        <v>https://www.comunidad.madrid/hospital/summa112/buscar?search_api_fulltext=&amp;nombre=</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Mapa Web</v>
      </c>
      <c r="C1442" s="114" t="str" cm="1">
        <f t="array" ref="C1442">IFERROR(INDEX('03.Muestra'!$F$8:$F$42,SMALL(IF("Página Web"='03.Muestra'!$D$8:$D$42,ROW('03.Muestra'!$F$8:$F$42)-MIN(ROW('03.Muestra'!$D$8:$D$42))+1,""),ROW()-1424)),"")</f>
        <v>https://www.comunidad.madrid/hospital/summa112/sitemap</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Declaración accesibilidad</v>
      </c>
      <c r="C1443" s="114" t="str" cm="1">
        <f t="array" ref="C1443">IFERROR(INDEX('03.Muestra'!$F$8:$F$42,SMALL(IF("Página Web"='03.Muestra'!$D$8:$D$42,ROW('03.Muestra'!$F$8:$F$42)-MIN(ROW('03.Muestra'!$D$8:$D$42))+1,""),ROW()-1424)),"")</f>
        <v>https://www.comunidad.madrid/hospital/summa112/declaracion-accesibilidad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Aviso legal - Privacidad</v>
      </c>
      <c r="C1444" s="114" t="str" cm="1">
        <f t="array" ref="C1444">IFERROR(INDEX('03.Muestra'!$F$8:$F$42,SMALL(IF("Página Web"='03.Muestra'!$D$8:$D$42,ROW('03.Muestra'!$F$8:$F$42)-MIN(ROW('03.Muestra'!$D$8:$D$42))+1,""),ROW()-1424)),"")</f>
        <v>https://www.comunidad.madrid/hospital/summa112/ciudadanos/aviso-legal-privacidad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https://www.comunidad.madrid/hospital/summa112/</v>
      </c>
      <c r="D1463" s="130" t="s">
        <v>27</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https://www.comunidad.madrid/hospital/summa112/ciudadanos</v>
      </c>
      <c r="D1464" s="130" t="s">
        <v>27</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11</v>
      </c>
      <c r="J1464" s="120">
        <f ca="1">COUNTIF($D1463:INDIRECT("$D" &amp;  SUM(ROW()-1,'03.Muestra'!$D$45)-1),J1463)</f>
        <v>9</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Calidad y Humanización</v>
      </c>
      <c r="C1465" s="114" t="str" cm="1">
        <f t="array" ref="C1465">IFERROR(INDEX('03.Muestra'!$F$8:$F$42,SMALL(IF("Página Web"='03.Muestra'!$D$8:$D$42,ROW('03.Muestra'!$F$8:$F$42)-MIN(ROW('03.Muestra'!$D$8:$D$42))+1,""),ROW()-1462)),"")</f>
        <v>https://www.comunidad.madrid/hospital/summa112/ciudadanos/calidad-humanizacion</v>
      </c>
      <c r="D1465" s="130" t="s">
        <v>27</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Atención al usuario</v>
      </c>
      <c r="C1466" s="114" t="str" cm="1">
        <f t="array" ref="C1466">IFERROR(INDEX('03.Muestra'!$F$8:$F$42,SMALL(IF("Página Web"='03.Muestra'!$D$8:$D$42,ROW('03.Muestra'!$F$8:$F$42)-MIN(ROW('03.Muestra'!$D$8:$D$42))+1,""),ROW()-1462)),"")</f>
        <v>https://www.comunidad.madrid/hospital/summa112/ciudadanos/atencion-usuario</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Dispositivos especiales</v>
      </c>
      <c r="C1467" s="114" t="str" cm="1">
        <f t="array" ref="C1467">IFERROR(INDEX('03.Muestra'!$F$8:$F$42,SMALL(IF("Página Web"='03.Muestra'!$D$8:$D$42,ROW('03.Muestra'!$F$8:$F$42)-MIN(ROW('03.Muestra'!$D$8:$D$42))+1,""),ROW()-1462)),"")</f>
        <v>https://www.comunidad.madrid/hospital/summa112/ciudadanos/dispositivos-especiales</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Contacto</v>
      </c>
      <c r="C1468" s="114" t="str" cm="1">
        <f t="array" ref="C1468">IFERROR(INDEX('03.Muestra'!$F$8:$F$42,SMALL(IF("Página Web"='03.Muestra'!$D$8:$D$42,ROW('03.Muestra'!$F$8:$F$42)-MIN(ROW('03.Muestra'!$D$8:$D$42))+1,""),ROW()-1462)),"")</f>
        <v>https://www.comunidad.madrid/hospital/summa112/comunicacion/contacto</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Profesionales</v>
      </c>
      <c r="C1469" s="114" t="str" cm="1">
        <f t="array" ref="C1469">IFERROR(INDEX('03.Muestra'!$F$8:$F$42,SMALL(IF("Página Web"='03.Muestra'!$D$8:$D$42,ROW('03.Muestra'!$F$8:$F$42)-MIN(ROW('03.Muestra'!$D$8:$D$42))+1,""),ROW()-1462)),"")</f>
        <v>https://www.comunidad.madrid/hospital/summa112/profesionales</v>
      </c>
      <c r="D1469" s="130" t="s">
        <v>27</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Recursos Humanos</v>
      </c>
      <c r="C1470" s="114" t="str" cm="1">
        <f t="array" ref="C1470">IFERROR(INDEX('03.Muestra'!$F$8:$F$42,SMALL(IF("Página Web"='03.Muestra'!$D$8:$D$42,ROW('03.Muestra'!$F$8:$F$42)-MIN(ROW('03.Muestra'!$D$8:$D$42))+1,""),ROW()-1462)),"")</f>
        <v>https://www.comunidad.madrid/hospital/summa112/profesionales/departamento-recursos-humanos</v>
      </c>
      <c r="D1470" s="130" t="s">
        <v>27</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Formación y Docencia</v>
      </c>
      <c r="C1471" s="114" t="str" cm="1">
        <f t="array" ref="C1471">IFERROR(INDEX('03.Muestra'!$F$8:$F$42,SMALL(IF("Página Web"='03.Muestra'!$D$8:$D$42,ROW('03.Muestra'!$F$8:$F$42)-MIN(ROW('03.Muestra'!$D$8:$D$42))+1,""),ROW()-1462)),"")</f>
        <v>https://www.comunidad.madrid/hospital/summa112/profesionales/formacion-docencia-0</v>
      </c>
      <c r="D1471" s="130" t="s">
        <v>27</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Seguridad del Paciente</v>
      </c>
      <c r="C1472" s="114" t="str" cm="1">
        <f t="array" ref="C1472">IFERROR(INDEX('03.Muestra'!$F$8:$F$42,SMALL(IF("Página Web"='03.Muestra'!$D$8:$D$42,ROW('03.Muestra'!$F$8:$F$42)-MIN(ROW('03.Muestra'!$D$8:$D$42))+1,""),ROW()-1462)),"")</f>
        <v>https://www.comunidad.madrid/hospital/summa112/profesionales/seguridad-paciente</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Transporte Sanitario Intercomunitario</v>
      </c>
      <c r="C1473" s="114" t="str" cm="1">
        <f t="array" ref="C1473">IFERROR(INDEX('03.Muestra'!$F$8:$F$42,SMALL(IF("Página Web"='03.Muestra'!$D$8:$D$42,ROW('03.Muestra'!$F$8:$F$42)-MIN(ROW('03.Muestra'!$D$8:$D$42))+1,""),ROW()-1462)),"")</f>
        <v>https://www.comunidad.madrid/hospital/summa112/profesionales/transporte-sanitario-intercomunitario</v>
      </c>
      <c r="D1473" s="130" t="s">
        <v>27</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Comunicación</v>
      </c>
      <c r="C1474" s="114" t="str" cm="1">
        <f t="array" ref="C1474">IFERROR(INDEX('03.Muestra'!$F$8:$F$42,SMALL(IF("Página Web"='03.Muestra'!$D$8:$D$42,ROW('03.Muestra'!$F$8:$F$42)-MIN(ROW('03.Muestra'!$D$8:$D$42))+1,""),ROW()-1462)),"")</f>
        <v>https://www.comunidad.madrid/hospital/summa112/comunicacion</v>
      </c>
      <c r="D1474" s="130" t="s">
        <v>27</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Noticias</v>
      </c>
      <c r="C1475" s="114" t="str" cm="1">
        <f t="array" ref="C1475">IFERROR(INDEX('03.Muestra'!$F$8:$F$42,SMALL(IF("Página Web"='03.Muestra'!$D$8:$D$42,ROW('03.Muestra'!$F$8:$F$42)-MIN(ROW('03.Muestra'!$D$8:$D$42))+1,""),ROW()-1462)),"")</f>
        <v>https://www.comunidad.madrid/hospital/summa112/comunicacion/noticias</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Videoteca</v>
      </c>
      <c r="C1476" s="114" t="str" cm="1">
        <f t="array" ref="C1476">IFERROR(INDEX('03.Muestra'!$F$8:$F$42,SMALL(IF("Página Web"='03.Muestra'!$D$8:$D$42,ROW('03.Muestra'!$F$8:$F$42)-MIN(ROW('03.Muestra'!$D$8:$D$42))+1,""),ROW()-1462)),"")</f>
        <v>https://www.comunidad.madrid/hospital/summa112/comunicacion/videoteca</v>
      </c>
      <c r="D1476" s="130" t="s">
        <v>27</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Galeria de imágenes</v>
      </c>
      <c r="C1477" s="114" t="str" cm="1">
        <f t="array" ref="C1477">IFERROR(INDEX('03.Muestra'!$F$8:$F$42,SMALL(IF("Página Web"='03.Muestra'!$D$8:$D$42,ROW('03.Muestra'!$F$8:$F$42)-MIN(ROW('03.Muestra'!$D$8:$D$42))+1,""),ROW()-1462)),"")</f>
        <v>https://www.comunidad.madrid/hospital/summa112/comunicacion/galeria-imagenes</v>
      </c>
      <c r="D1477" s="130" t="s">
        <v>27</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Nosotros</v>
      </c>
      <c r="C1478" s="114" t="str" cm="1">
        <f t="array" ref="C1478">IFERROR(INDEX('03.Muestra'!$F$8:$F$42,SMALL(IF("Página Web"='03.Muestra'!$D$8:$D$42,ROW('03.Muestra'!$F$8:$F$42)-MIN(ROW('03.Muestra'!$D$8:$D$42))+1,""),ROW()-1462)),"")</f>
        <v>https://www.comunidad.madrid/hospital/summa112/nosotros</v>
      </c>
      <c r="D1478" s="130" t="s">
        <v>27</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Buscador</v>
      </c>
      <c r="C1479" s="114" t="str" cm="1">
        <f t="array" ref="C1479">IFERROR(INDEX('03.Muestra'!$F$8:$F$42,SMALL(IF("Página Web"='03.Muestra'!$D$8:$D$42,ROW('03.Muestra'!$F$8:$F$42)-MIN(ROW('03.Muestra'!$D$8:$D$42))+1,""),ROW()-1462)),"")</f>
        <v>https://www.comunidad.madrid/hospital/summa112/buscar?search_api_fulltext=&amp;nombre=</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Mapa Web</v>
      </c>
      <c r="C1480" s="114" t="str" cm="1">
        <f t="array" ref="C1480">IFERROR(INDEX('03.Muestra'!$F$8:$F$42,SMALL(IF("Página Web"='03.Muestra'!$D$8:$D$42,ROW('03.Muestra'!$F$8:$F$42)-MIN(ROW('03.Muestra'!$D$8:$D$42))+1,""),ROW()-1462)),"")</f>
        <v>https://www.comunidad.madrid/hospital/summa112/sitemap</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Declaración accesibilidad</v>
      </c>
      <c r="C1481" s="114" t="str" cm="1">
        <f t="array" ref="C1481">IFERROR(INDEX('03.Muestra'!$F$8:$F$42,SMALL(IF("Página Web"='03.Muestra'!$D$8:$D$42,ROW('03.Muestra'!$F$8:$F$42)-MIN(ROW('03.Muestra'!$D$8:$D$42))+1,""),ROW()-1462)),"")</f>
        <v>https://www.comunidad.madrid/hospital/summa112/declaracion-accesibilidad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Aviso legal - Privacidad</v>
      </c>
      <c r="C1482" s="114" t="str" cm="1">
        <f t="array" ref="C1482">IFERROR(INDEX('03.Muestra'!$F$8:$F$42,SMALL(IF("Página Web"='03.Muestra'!$D$8:$D$42,ROW('03.Muestra'!$F$8:$F$42)-MIN(ROW('03.Muestra'!$D$8:$D$42))+1,""),ROW()-1462)),"")</f>
        <v>https://www.comunidad.madrid/hospital/summa112/ciudadanos/aviso-legal-privacidad</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https://www.comunidad.madrid/hospital/summa112/</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https://www.comunidad.madrid/hospital/summa112/ciudadanos</v>
      </c>
      <c r="D1502" s="130" t="s">
        <v>34</v>
      </c>
      <c r="E1502" s="107" t="str">
        <f t="shared" si="78"/>
        <v/>
      </c>
      <c r="F1502" s="120">
        <f ca="1">COUNTIF($D1501:INDIRECT("$D" &amp;  SUM(ROW()-1,'03.Muestra'!$D$45)-1),F1501)</f>
        <v>0</v>
      </c>
      <c r="G1502" s="120">
        <f ca="1">COUNTIF($D1501:INDIRECT("$D" &amp;  SUM(ROW()-1,'03.Muestra'!$D$45)-1),G1501)</f>
        <v>0</v>
      </c>
      <c r="H1502" s="120">
        <f ca="1">COUNTIF($D1501:INDIRECT("$D" &amp;  SUM(ROW()-1,'03.Muestra'!$D$45)-1),H1501)</f>
        <v>19</v>
      </c>
      <c r="I1502" s="120">
        <f ca="1">COUNTIF($D1501:INDIRECT("$D" &amp;  SUM(ROW()-1,'03.Muestra'!$D$45)-1),I1501)</f>
        <v>0</v>
      </c>
      <c r="J1502" s="120">
        <f ca="1">COUNTIF($D1501:INDIRECT("$D" &amp;  SUM(ROW()-1,'03.Muestra'!$D$45)-1),J1501)</f>
        <v>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Calidad y Humanización</v>
      </c>
      <c r="C1503" s="114" t="str" cm="1">
        <f t="array" ref="C1503">IFERROR(INDEX('03.Muestra'!$F$8:$F$42,SMALL(IF("Página Web"='03.Muestra'!$D$8:$D$42,ROW('03.Muestra'!$F$8:$F$42)-MIN(ROW('03.Muestra'!$D$8:$D$42))+1,""),ROW()-1500)),"")</f>
        <v>https://www.comunidad.madrid/hospital/summa112/ciudadanos/calidad-humanizacion</v>
      </c>
      <c r="D1503" s="130" t="s">
        <v>34</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Atención al usuario</v>
      </c>
      <c r="C1504" s="114" t="str" cm="1">
        <f t="array" ref="C1504">IFERROR(INDEX('03.Muestra'!$F$8:$F$42,SMALL(IF("Página Web"='03.Muestra'!$D$8:$D$42,ROW('03.Muestra'!$F$8:$F$42)-MIN(ROW('03.Muestra'!$D$8:$D$42))+1,""),ROW()-1500)),"")</f>
        <v>https://www.comunidad.madrid/hospital/summa112/ciudadanos/atencion-usuario</v>
      </c>
      <c r="D1504" s="130" t="s">
        <v>34</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Dispositivos especiales</v>
      </c>
      <c r="C1505" s="114" t="str" cm="1">
        <f t="array" ref="C1505">IFERROR(INDEX('03.Muestra'!$F$8:$F$42,SMALL(IF("Página Web"='03.Muestra'!$D$8:$D$42,ROW('03.Muestra'!$F$8:$F$42)-MIN(ROW('03.Muestra'!$D$8:$D$42))+1,""),ROW()-1500)),"")</f>
        <v>https://www.comunidad.madrid/hospital/summa112/ciudadanos/dispositivos-especiales</v>
      </c>
      <c r="D1505" s="130" t="s">
        <v>34</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Contacto</v>
      </c>
      <c r="C1506" s="114" t="str" cm="1">
        <f t="array" ref="C1506">IFERROR(INDEX('03.Muestra'!$F$8:$F$42,SMALL(IF("Página Web"='03.Muestra'!$D$8:$D$42,ROW('03.Muestra'!$F$8:$F$42)-MIN(ROW('03.Muestra'!$D$8:$D$42))+1,""),ROW()-1500)),"")</f>
        <v>https://www.comunidad.madrid/hospital/summa112/comunicacion/contacto</v>
      </c>
      <c r="D1506" s="130" t="s">
        <v>34</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Profesionales</v>
      </c>
      <c r="C1507" s="114" t="str" cm="1">
        <f t="array" ref="C1507">IFERROR(INDEX('03.Muestra'!$F$8:$F$42,SMALL(IF("Página Web"='03.Muestra'!$D$8:$D$42,ROW('03.Muestra'!$F$8:$F$42)-MIN(ROW('03.Muestra'!$D$8:$D$42))+1,""),ROW()-1500)),"")</f>
        <v>https://www.comunidad.madrid/hospital/summa112/profesionales</v>
      </c>
      <c r="D1507" s="130" t="s">
        <v>34</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Recursos Humanos</v>
      </c>
      <c r="C1508" s="114" t="str" cm="1">
        <f t="array" ref="C1508">IFERROR(INDEX('03.Muestra'!$F$8:$F$42,SMALL(IF("Página Web"='03.Muestra'!$D$8:$D$42,ROW('03.Muestra'!$F$8:$F$42)-MIN(ROW('03.Muestra'!$D$8:$D$42))+1,""),ROW()-1500)),"")</f>
        <v>https://www.comunidad.madrid/hospital/summa112/profesionales/departamento-recursos-humanos</v>
      </c>
      <c r="D1508" s="130" t="s">
        <v>34</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Formación y Docencia</v>
      </c>
      <c r="C1509" s="114" t="str" cm="1">
        <f t="array" ref="C1509">IFERROR(INDEX('03.Muestra'!$F$8:$F$42,SMALL(IF("Página Web"='03.Muestra'!$D$8:$D$42,ROW('03.Muestra'!$F$8:$F$42)-MIN(ROW('03.Muestra'!$D$8:$D$42))+1,""),ROW()-1500)),"")</f>
        <v>https://www.comunidad.madrid/hospital/summa112/profesionales/formacion-docencia-0</v>
      </c>
      <c r="D1509" s="130" t="s">
        <v>34</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Seguridad del Paciente</v>
      </c>
      <c r="C1510" s="114" t="str" cm="1">
        <f t="array" ref="C1510">IFERROR(INDEX('03.Muestra'!$F$8:$F$42,SMALL(IF("Página Web"='03.Muestra'!$D$8:$D$42,ROW('03.Muestra'!$F$8:$F$42)-MIN(ROW('03.Muestra'!$D$8:$D$42))+1,""),ROW()-1500)),"")</f>
        <v>https://www.comunidad.madrid/hospital/summa112/profesionales/seguridad-paciente</v>
      </c>
      <c r="D1510" s="130" t="s">
        <v>34</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Transporte Sanitario Intercomunitario</v>
      </c>
      <c r="C1511" s="114" t="str" cm="1">
        <f t="array" ref="C1511">IFERROR(INDEX('03.Muestra'!$F$8:$F$42,SMALL(IF("Página Web"='03.Muestra'!$D$8:$D$42,ROW('03.Muestra'!$F$8:$F$42)-MIN(ROW('03.Muestra'!$D$8:$D$42))+1,""),ROW()-1500)),"")</f>
        <v>https://www.comunidad.madrid/hospital/summa112/profesionales/transporte-sanitario-intercomunitario</v>
      </c>
      <c r="D1511" s="130" t="s">
        <v>34</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Comunicación</v>
      </c>
      <c r="C1512" s="114" t="str" cm="1">
        <f t="array" ref="C1512">IFERROR(INDEX('03.Muestra'!$F$8:$F$42,SMALL(IF("Página Web"='03.Muestra'!$D$8:$D$42,ROW('03.Muestra'!$F$8:$F$42)-MIN(ROW('03.Muestra'!$D$8:$D$42))+1,""),ROW()-1500)),"")</f>
        <v>https://www.comunidad.madrid/hospital/summa112/comunicacion</v>
      </c>
      <c r="D1512" s="130" t="s">
        <v>34</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Noticias</v>
      </c>
      <c r="C1513" s="114" t="str" cm="1">
        <f t="array" ref="C1513">IFERROR(INDEX('03.Muestra'!$F$8:$F$42,SMALL(IF("Página Web"='03.Muestra'!$D$8:$D$42,ROW('03.Muestra'!$F$8:$F$42)-MIN(ROW('03.Muestra'!$D$8:$D$42))+1,""),ROW()-1500)),"")</f>
        <v>https://www.comunidad.madrid/hospital/summa112/comunicacion/noticias</v>
      </c>
      <c r="D1513" s="130" t="s">
        <v>34</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Videoteca</v>
      </c>
      <c r="C1514" s="114" t="str" cm="1">
        <f t="array" ref="C1514">IFERROR(INDEX('03.Muestra'!$F$8:$F$42,SMALL(IF("Página Web"='03.Muestra'!$D$8:$D$42,ROW('03.Muestra'!$F$8:$F$42)-MIN(ROW('03.Muestra'!$D$8:$D$42))+1,""),ROW()-1500)),"")</f>
        <v>https://www.comunidad.madrid/hospital/summa112/comunicacion/videoteca</v>
      </c>
      <c r="D1514" s="130" t="s">
        <v>34</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Galeria de imágenes</v>
      </c>
      <c r="C1515" s="114" t="str" cm="1">
        <f t="array" ref="C1515">IFERROR(INDEX('03.Muestra'!$F$8:$F$42,SMALL(IF("Página Web"='03.Muestra'!$D$8:$D$42,ROW('03.Muestra'!$F$8:$F$42)-MIN(ROW('03.Muestra'!$D$8:$D$42))+1,""),ROW()-1500)),"")</f>
        <v>https://www.comunidad.madrid/hospital/summa112/comunicacion/galeria-imagenes</v>
      </c>
      <c r="D1515" s="130" t="s">
        <v>34</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Nosotros</v>
      </c>
      <c r="C1516" s="114" t="str" cm="1">
        <f t="array" ref="C1516">IFERROR(INDEX('03.Muestra'!$F$8:$F$42,SMALL(IF("Página Web"='03.Muestra'!$D$8:$D$42,ROW('03.Muestra'!$F$8:$F$42)-MIN(ROW('03.Muestra'!$D$8:$D$42))+1,""),ROW()-1500)),"")</f>
        <v>https://www.comunidad.madrid/hospital/summa112/nosotros</v>
      </c>
      <c r="D1516" s="130" t="s">
        <v>34</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Buscador</v>
      </c>
      <c r="C1517" s="114" t="str" cm="1">
        <f t="array" ref="C1517">IFERROR(INDEX('03.Muestra'!$F$8:$F$42,SMALL(IF("Página Web"='03.Muestra'!$D$8:$D$42,ROW('03.Muestra'!$F$8:$F$42)-MIN(ROW('03.Muestra'!$D$8:$D$42))+1,""),ROW()-1500)),"")</f>
        <v>https://www.comunidad.madrid/hospital/summa112/buscar?search_api_fulltext=&amp;nombre=</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Mapa Web</v>
      </c>
      <c r="C1518" s="114" t="str" cm="1">
        <f t="array" ref="C1518">IFERROR(INDEX('03.Muestra'!$F$8:$F$42,SMALL(IF("Página Web"='03.Muestra'!$D$8:$D$42,ROW('03.Muestra'!$F$8:$F$42)-MIN(ROW('03.Muestra'!$D$8:$D$42))+1,""),ROW()-1500)),"")</f>
        <v>https://www.comunidad.madrid/hospital/summa112/sitemap</v>
      </c>
      <c r="D1518" s="130" t="s">
        <v>34</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Declaración accesibilidad</v>
      </c>
      <c r="C1519" s="114" t="str" cm="1">
        <f t="array" ref="C1519">IFERROR(INDEX('03.Muestra'!$F$8:$F$42,SMALL(IF("Página Web"='03.Muestra'!$D$8:$D$42,ROW('03.Muestra'!$F$8:$F$42)-MIN(ROW('03.Muestra'!$D$8:$D$42))+1,""),ROW()-1500)),"")</f>
        <v>https://www.comunidad.madrid/hospital/summa112/declaracion-accesibilidad</v>
      </c>
      <c r="D1519" s="130" t="s">
        <v>34</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Aviso legal - Privacidad</v>
      </c>
      <c r="C1520" s="114" t="str" cm="1">
        <f t="array" ref="C1520">IFERROR(INDEX('03.Muestra'!$F$8:$F$42,SMALL(IF("Página Web"='03.Muestra'!$D$8:$D$42,ROW('03.Muestra'!$F$8:$F$42)-MIN(ROW('03.Muestra'!$D$8:$D$42))+1,""),ROW()-1500)),"")</f>
        <v>https://www.comunidad.madrid/hospital/summa112/ciudadanos/aviso-legal-privacidad</v>
      </c>
      <c r="D1520" s="130" t="s">
        <v>34</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https://www.comunidad.madrid/hospital/summa112/</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https://www.comunidad.madrid/hospital/summa112/ciudadanos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1</v>
      </c>
      <c r="J1540" s="120">
        <f ca="1">COUNTIF($D1539:INDIRECT("$D" &amp;  SUM(ROW()-1,'03.Muestra'!$D$45)-1),J1539)</f>
        <v>19</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Calidad y Humanización</v>
      </c>
      <c r="C1541" s="114" t="str" cm="1">
        <f t="array" ref="C1541">IFERROR(INDEX('03.Muestra'!$F$8:$F$42,SMALL(IF("Página Web"='03.Muestra'!$D$8:$D$42,ROW('03.Muestra'!$F$8:$F$42)-MIN(ROW('03.Muestra'!$D$8:$D$42))+1,""),ROW()-1538)),"")</f>
        <v>https://www.comunidad.madrid/hospital/summa112/ciudadanos/calidad-humanizacion</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Atención al usuario</v>
      </c>
      <c r="C1542" s="114" t="str" cm="1">
        <f t="array" ref="C1542">IFERROR(INDEX('03.Muestra'!$F$8:$F$42,SMALL(IF("Página Web"='03.Muestra'!$D$8:$D$42,ROW('03.Muestra'!$F$8:$F$42)-MIN(ROW('03.Muestra'!$D$8:$D$42))+1,""),ROW()-1538)),"")</f>
        <v>https://www.comunidad.madrid/hospital/summa112/ciudadanos/atencion-usuario</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Dispositivos especiales</v>
      </c>
      <c r="C1543" s="114" t="str" cm="1">
        <f t="array" ref="C1543">IFERROR(INDEX('03.Muestra'!$F$8:$F$42,SMALL(IF("Página Web"='03.Muestra'!$D$8:$D$42,ROW('03.Muestra'!$F$8:$F$42)-MIN(ROW('03.Muestra'!$D$8:$D$42))+1,""),ROW()-1538)),"")</f>
        <v>https://www.comunidad.madrid/hospital/summa112/ciudadanos/dispositivos-especiales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Contacto</v>
      </c>
      <c r="C1544" s="114" t="str" cm="1">
        <f t="array" ref="C1544">IFERROR(INDEX('03.Muestra'!$F$8:$F$42,SMALL(IF("Página Web"='03.Muestra'!$D$8:$D$42,ROW('03.Muestra'!$F$8:$F$42)-MIN(ROW('03.Muestra'!$D$8:$D$42))+1,""),ROW()-1538)),"")</f>
        <v>https://www.comunidad.madrid/hospital/summa112/comunicacion/contacto</v>
      </c>
      <c r="D1544" s="130" t="s">
        <v>27</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Profesionales</v>
      </c>
      <c r="C1545" s="114" t="str" cm="1">
        <f t="array" ref="C1545">IFERROR(INDEX('03.Muestra'!$F$8:$F$42,SMALL(IF("Página Web"='03.Muestra'!$D$8:$D$42,ROW('03.Muestra'!$F$8:$F$42)-MIN(ROW('03.Muestra'!$D$8:$D$42))+1,""),ROW()-1538)),"")</f>
        <v>https://www.comunidad.madrid/hospital/summa112/profesionales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Recursos Humanos</v>
      </c>
      <c r="C1546" s="114" t="str" cm="1">
        <f t="array" ref="C1546">IFERROR(INDEX('03.Muestra'!$F$8:$F$42,SMALL(IF("Página Web"='03.Muestra'!$D$8:$D$42,ROW('03.Muestra'!$F$8:$F$42)-MIN(ROW('03.Muestra'!$D$8:$D$42))+1,""),ROW()-1538)),"")</f>
        <v>https://www.comunidad.madrid/hospital/summa112/profesionales/departamento-recursos-humanos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Formación y Docencia</v>
      </c>
      <c r="C1547" s="114" t="str" cm="1">
        <f t="array" ref="C1547">IFERROR(INDEX('03.Muestra'!$F$8:$F$42,SMALL(IF("Página Web"='03.Muestra'!$D$8:$D$42,ROW('03.Muestra'!$F$8:$F$42)-MIN(ROW('03.Muestra'!$D$8:$D$42))+1,""),ROW()-1538)),"")</f>
        <v>https://www.comunidad.madrid/hospital/summa112/profesionales/formacion-docencia-0</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Seguridad del Paciente</v>
      </c>
      <c r="C1548" s="114" t="str" cm="1">
        <f t="array" ref="C1548">IFERROR(INDEX('03.Muestra'!$F$8:$F$42,SMALL(IF("Página Web"='03.Muestra'!$D$8:$D$42,ROW('03.Muestra'!$F$8:$F$42)-MIN(ROW('03.Muestra'!$D$8:$D$42))+1,""),ROW()-1538)),"")</f>
        <v>https://www.comunidad.madrid/hospital/summa112/profesionales/seguridad-paciente</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Transporte Sanitario Intercomunitario</v>
      </c>
      <c r="C1549" s="114" t="str" cm="1">
        <f t="array" ref="C1549">IFERROR(INDEX('03.Muestra'!$F$8:$F$42,SMALL(IF("Página Web"='03.Muestra'!$D$8:$D$42,ROW('03.Muestra'!$F$8:$F$42)-MIN(ROW('03.Muestra'!$D$8:$D$42))+1,""),ROW()-1538)),"")</f>
        <v>https://www.comunidad.madrid/hospital/summa112/profesionales/transporte-sanitario-intercomunitario</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Comunicación</v>
      </c>
      <c r="C1550" s="114" t="str" cm="1">
        <f t="array" ref="C1550">IFERROR(INDEX('03.Muestra'!$F$8:$F$42,SMALL(IF("Página Web"='03.Muestra'!$D$8:$D$42,ROW('03.Muestra'!$F$8:$F$42)-MIN(ROW('03.Muestra'!$D$8:$D$42))+1,""),ROW()-1538)),"")</f>
        <v>https://www.comunidad.madrid/hospital/summa112/comunicacion</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Noticias</v>
      </c>
      <c r="C1551" s="114" t="str" cm="1">
        <f t="array" ref="C1551">IFERROR(INDEX('03.Muestra'!$F$8:$F$42,SMALL(IF("Página Web"='03.Muestra'!$D$8:$D$42,ROW('03.Muestra'!$F$8:$F$42)-MIN(ROW('03.Muestra'!$D$8:$D$42))+1,""),ROW()-1538)),"")</f>
        <v>https://www.comunidad.madrid/hospital/summa112/comunicacion/noticias</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Videoteca</v>
      </c>
      <c r="C1552" s="114" t="str" cm="1">
        <f t="array" ref="C1552">IFERROR(INDEX('03.Muestra'!$F$8:$F$42,SMALL(IF("Página Web"='03.Muestra'!$D$8:$D$42,ROW('03.Muestra'!$F$8:$F$42)-MIN(ROW('03.Muestra'!$D$8:$D$42))+1,""),ROW()-1538)),"")</f>
        <v>https://www.comunidad.madrid/hospital/summa112/comunicacion/videoteca</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Galeria de imágenes</v>
      </c>
      <c r="C1553" s="114" t="str" cm="1">
        <f t="array" ref="C1553">IFERROR(INDEX('03.Muestra'!$F$8:$F$42,SMALL(IF("Página Web"='03.Muestra'!$D$8:$D$42,ROW('03.Muestra'!$F$8:$F$42)-MIN(ROW('03.Muestra'!$D$8:$D$42))+1,""),ROW()-1538)),"")</f>
        <v>https://www.comunidad.madrid/hospital/summa112/comunicacion/galeria-imagenes</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Nosotros</v>
      </c>
      <c r="C1554" s="114" t="str" cm="1">
        <f t="array" ref="C1554">IFERROR(INDEX('03.Muestra'!$F$8:$F$42,SMALL(IF("Página Web"='03.Muestra'!$D$8:$D$42,ROW('03.Muestra'!$F$8:$F$42)-MIN(ROW('03.Muestra'!$D$8:$D$42))+1,""),ROW()-1538)),"")</f>
        <v>https://www.comunidad.madrid/hospital/summa112/nosotros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Buscador</v>
      </c>
      <c r="C1555" s="114" t="str" cm="1">
        <f t="array" ref="C1555">IFERROR(INDEX('03.Muestra'!$F$8:$F$42,SMALL(IF("Página Web"='03.Muestra'!$D$8:$D$42,ROW('03.Muestra'!$F$8:$F$42)-MIN(ROW('03.Muestra'!$D$8:$D$42))+1,""),ROW()-1538)),"")</f>
        <v>https://www.comunidad.madrid/hospital/summa112/buscar?search_api_fulltext=&amp;nombre=</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Mapa Web</v>
      </c>
      <c r="C1556" s="114" t="str" cm="1">
        <f t="array" ref="C1556">IFERROR(INDEX('03.Muestra'!$F$8:$F$42,SMALL(IF("Página Web"='03.Muestra'!$D$8:$D$42,ROW('03.Muestra'!$F$8:$F$42)-MIN(ROW('03.Muestra'!$D$8:$D$42))+1,""),ROW()-1538)),"")</f>
        <v>https://www.comunidad.madrid/hospital/summa112/sitemap</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Declaración accesibilidad</v>
      </c>
      <c r="C1557" s="114" t="str" cm="1">
        <f t="array" ref="C1557">IFERROR(INDEX('03.Muestra'!$F$8:$F$42,SMALL(IF("Página Web"='03.Muestra'!$D$8:$D$42,ROW('03.Muestra'!$F$8:$F$42)-MIN(ROW('03.Muestra'!$D$8:$D$42))+1,""),ROW()-1538)),"")</f>
        <v>https://www.comunidad.madrid/hospital/summa112/declaracion-accesibilidad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Aviso legal - Privacidad</v>
      </c>
      <c r="C1558" s="114" t="str" cm="1">
        <f t="array" ref="C1558">IFERROR(INDEX('03.Muestra'!$F$8:$F$42,SMALL(IF("Página Web"='03.Muestra'!$D$8:$D$42,ROW('03.Muestra'!$F$8:$F$42)-MIN(ROW('03.Muestra'!$D$8:$D$42))+1,""),ROW()-1538)),"")</f>
        <v>https://www.comunidad.madrid/hospital/summa112/ciudadanos/aviso-legal-privacidad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https://www.comunidad.madrid/hospital/summa112/</v>
      </c>
      <c r="D1577" s="246"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https://www.comunidad.madrid/hospital/summa112/ciudadanos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1</v>
      </c>
      <c r="J1578" s="120">
        <f ca="1">COUNTIF($D1577:INDIRECT("$D" &amp;  SUM(ROW()-1,'03.Muestra'!$D$45)-1),J1577)</f>
        <v>19</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Calidad y Humanización</v>
      </c>
      <c r="C1579" s="114" t="str" cm="1">
        <f t="array" ref="C1579">IFERROR(INDEX('03.Muestra'!$F$8:$F$42,SMALL(IF("Página Web"='03.Muestra'!$D$8:$D$42,ROW('03.Muestra'!$F$8:$F$42)-MIN(ROW('03.Muestra'!$D$8:$D$42))+1,""),ROW()-1576)),"")</f>
        <v>https://www.comunidad.madrid/hospital/summa112/ciudadanos/calidad-humanizacion</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Atención al usuario</v>
      </c>
      <c r="C1580" s="114" t="str" cm="1">
        <f t="array" ref="C1580">IFERROR(INDEX('03.Muestra'!$F$8:$F$42,SMALL(IF("Página Web"='03.Muestra'!$D$8:$D$42,ROW('03.Muestra'!$F$8:$F$42)-MIN(ROW('03.Muestra'!$D$8:$D$42))+1,""),ROW()-1576)),"")</f>
        <v>https://www.comunidad.madrid/hospital/summa112/ciudadanos/atencion-usuario</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Dispositivos especiales</v>
      </c>
      <c r="C1581" s="114" t="str" cm="1">
        <f t="array" ref="C1581">IFERROR(INDEX('03.Muestra'!$F$8:$F$42,SMALL(IF("Página Web"='03.Muestra'!$D$8:$D$42,ROW('03.Muestra'!$F$8:$F$42)-MIN(ROW('03.Muestra'!$D$8:$D$42))+1,""),ROW()-1576)),"")</f>
        <v>https://www.comunidad.madrid/hospital/summa112/ciudadanos/dispositivos-especiales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Contacto</v>
      </c>
      <c r="C1582" s="114" t="str" cm="1">
        <f t="array" ref="C1582">IFERROR(INDEX('03.Muestra'!$F$8:$F$42,SMALL(IF("Página Web"='03.Muestra'!$D$8:$D$42,ROW('03.Muestra'!$F$8:$F$42)-MIN(ROW('03.Muestra'!$D$8:$D$42))+1,""),ROW()-1576)),"")</f>
        <v>https://www.comunidad.madrid/hospital/summa112/comunicacion/contacto</v>
      </c>
      <c r="D1582" s="130" t="s">
        <v>27</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Profesionales</v>
      </c>
      <c r="C1583" s="114" t="str" cm="1">
        <f t="array" ref="C1583">IFERROR(INDEX('03.Muestra'!$F$8:$F$42,SMALL(IF("Página Web"='03.Muestra'!$D$8:$D$42,ROW('03.Muestra'!$F$8:$F$42)-MIN(ROW('03.Muestra'!$D$8:$D$42))+1,""),ROW()-1576)),"")</f>
        <v>https://www.comunidad.madrid/hospital/summa112/profesionales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Recursos Humanos</v>
      </c>
      <c r="C1584" s="114" t="str" cm="1">
        <f t="array" ref="C1584">IFERROR(INDEX('03.Muestra'!$F$8:$F$42,SMALL(IF("Página Web"='03.Muestra'!$D$8:$D$42,ROW('03.Muestra'!$F$8:$F$42)-MIN(ROW('03.Muestra'!$D$8:$D$42))+1,""),ROW()-1576)),"")</f>
        <v>https://www.comunidad.madrid/hospital/summa112/profesionales/departamento-recursos-humanos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Formación y Docencia</v>
      </c>
      <c r="C1585" s="114" t="str" cm="1">
        <f t="array" ref="C1585">IFERROR(INDEX('03.Muestra'!$F$8:$F$42,SMALL(IF("Página Web"='03.Muestra'!$D$8:$D$42,ROW('03.Muestra'!$F$8:$F$42)-MIN(ROW('03.Muestra'!$D$8:$D$42))+1,""),ROW()-1576)),"")</f>
        <v>https://www.comunidad.madrid/hospital/summa112/profesionales/formacion-docencia-0</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Seguridad del Paciente</v>
      </c>
      <c r="C1586" s="114" t="str" cm="1">
        <f t="array" ref="C1586">IFERROR(INDEX('03.Muestra'!$F$8:$F$42,SMALL(IF("Página Web"='03.Muestra'!$D$8:$D$42,ROW('03.Muestra'!$F$8:$F$42)-MIN(ROW('03.Muestra'!$D$8:$D$42))+1,""),ROW()-1576)),"")</f>
        <v>https://www.comunidad.madrid/hospital/summa112/profesionales/seguridad-paciente</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Transporte Sanitario Intercomunitario</v>
      </c>
      <c r="C1587" s="114" t="str" cm="1">
        <f t="array" ref="C1587">IFERROR(INDEX('03.Muestra'!$F$8:$F$42,SMALL(IF("Página Web"='03.Muestra'!$D$8:$D$42,ROW('03.Muestra'!$F$8:$F$42)-MIN(ROW('03.Muestra'!$D$8:$D$42))+1,""),ROW()-1576)),"")</f>
        <v>https://www.comunidad.madrid/hospital/summa112/profesionales/transporte-sanitario-intercomunitario</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Comunicación</v>
      </c>
      <c r="C1588" s="114" t="str" cm="1">
        <f t="array" ref="C1588">IFERROR(INDEX('03.Muestra'!$F$8:$F$42,SMALL(IF("Página Web"='03.Muestra'!$D$8:$D$42,ROW('03.Muestra'!$F$8:$F$42)-MIN(ROW('03.Muestra'!$D$8:$D$42))+1,""),ROW()-1576)),"")</f>
        <v>https://www.comunidad.madrid/hospital/summa112/comunicacion</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Noticias</v>
      </c>
      <c r="C1589" s="114" t="str" cm="1">
        <f t="array" ref="C1589">IFERROR(INDEX('03.Muestra'!$F$8:$F$42,SMALL(IF("Página Web"='03.Muestra'!$D$8:$D$42,ROW('03.Muestra'!$F$8:$F$42)-MIN(ROW('03.Muestra'!$D$8:$D$42))+1,""),ROW()-1576)),"")</f>
        <v>https://www.comunidad.madrid/hospital/summa112/comunicacion/noticias</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Videoteca</v>
      </c>
      <c r="C1590" s="114" t="str" cm="1">
        <f t="array" ref="C1590">IFERROR(INDEX('03.Muestra'!$F$8:$F$42,SMALL(IF("Página Web"='03.Muestra'!$D$8:$D$42,ROW('03.Muestra'!$F$8:$F$42)-MIN(ROW('03.Muestra'!$D$8:$D$42))+1,""),ROW()-1576)),"")</f>
        <v>https://www.comunidad.madrid/hospital/summa112/comunicacion/videoteca</v>
      </c>
      <c r="D1590" s="130" t="s">
        <v>25</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Galeria de imágenes</v>
      </c>
      <c r="C1591" s="114" t="str" cm="1">
        <f t="array" ref="C1591">IFERROR(INDEX('03.Muestra'!$F$8:$F$42,SMALL(IF("Página Web"='03.Muestra'!$D$8:$D$42,ROW('03.Muestra'!$F$8:$F$42)-MIN(ROW('03.Muestra'!$D$8:$D$42))+1,""),ROW()-1576)),"")</f>
        <v>https://www.comunidad.madrid/hospital/summa112/comunicacion/galeria-imagenes</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Nosotros</v>
      </c>
      <c r="C1592" s="114" t="str" cm="1">
        <f t="array" ref="C1592">IFERROR(INDEX('03.Muestra'!$F$8:$F$42,SMALL(IF("Página Web"='03.Muestra'!$D$8:$D$42,ROW('03.Muestra'!$F$8:$F$42)-MIN(ROW('03.Muestra'!$D$8:$D$42))+1,""),ROW()-1576)),"")</f>
        <v>https://www.comunidad.madrid/hospital/summa112/nosotros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Buscador</v>
      </c>
      <c r="C1593" s="114" t="str" cm="1">
        <f t="array" ref="C1593">IFERROR(INDEX('03.Muestra'!$F$8:$F$42,SMALL(IF("Página Web"='03.Muestra'!$D$8:$D$42,ROW('03.Muestra'!$F$8:$F$42)-MIN(ROW('03.Muestra'!$D$8:$D$42))+1,""),ROW()-1576)),"")</f>
        <v>https://www.comunidad.madrid/hospital/summa112/buscar?search_api_fulltext=&amp;nombre=</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Mapa Web</v>
      </c>
      <c r="C1594" s="114" t="str" cm="1">
        <f t="array" ref="C1594">IFERROR(INDEX('03.Muestra'!$F$8:$F$42,SMALL(IF("Página Web"='03.Muestra'!$D$8:$D$42,ROW('03.Muestra'!$F$8:$F$42)-MIN(ROW('03.Muestra'!$D$8:$D$42))+1,""),ROW()-1576)),"")</f>
        <v>https://www.comunidad.madrid/hospital/summa112/sitemap</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Declaración accesibilidad</v>
      </c>
      <c r="C1595" s="114" t="str" cm="1">
        <f t="array" ref="C1595">IFERROR(INDEX('03.Muestra'!$F$8:$F$42,SMALL(IF("Página Web"='03.Muestra'!$D$8:$D$42,ROW('03.Muestra'!$F$8:$F$42)-MIN(ROW('03.Muestra'!$D$8:$D$42))+1,""),ROW()-1576)),"")</f>
        <v>https://www.comunidad.madrid/hospital/summa112/declaracion-accesibilidad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Aviso legal - Privacidad</v>
      </c>
      <c r="C1596" s="114" t="str" cm="1">
        <f t="array" ref="C1596">IFERROR(INDEX('03.Muestra'!$F$8:$F$42,SMALL(IF("Página Web"='03.Muestra'!$D$8:$D$42,ROW('03.Muestra'!$F$8:$F$42)-MIN(ROW('03.Muestra'!$D$8:$D$42))+1,""),ROW()-1576)),"")</f>
        <v>https://www.comunidad.madrid/hospital/summa112/ciudadanos/aviso-legal-privacidad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https://www.comunidad.madrid/hospital/summa112/</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https://www.comunidad.madrid/hospital/summa112/ciudadanos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Calidad y Humanización</v>
      </c>
      <c r="C1617" s="114" t="str" cm="1">
        <f t="array" ref="C1617">IFERROR(INDEX('03.Muestra'!$F$8:$F$42,SMALL(IF("Página Web"='03.Muestra'!$D$8:$D$42,ROW('03.Muestra'!$F$8:$F$42)-MIN(ROW('03.Muestra'!$D$8:$D$42))+1,""),ROW()-1614)),"")</f>
        <v>https://www.comunidad.madrid/hospital/summa112/ciudadanos/calidad-humanizacion</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Atención al usuario</v>
      </c>
      <c r="C1618" s="114" t="str" cm="1">
        <f t="array" ref="C1618">IFERROR(INDEX('03.Muestra'!$F$8:$F$42,SMALL(IF("Página Web"='03.Muestra'!$D$8:$D$42,ROW('03.Muestra'!$F$8:$F$42)-MIN(ROW('03.Muestra'!$D$8:$D$42))+1,""),ROW()-1614)),"")</f>
        <v>https://www.comunidad.madrid/hospital/summa112/ciudadanos/atencion-usuario</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Dispositivos especiales</v>
      </c>
      <c r="C1619" s="114" t="str" cm="1">
        <f t="array" ref="C1619">IFERROR(INDEX('03.Muestra'!$F$8:$F$42,SMALL(IF("Página Web"='03.Muestra'!$D$8:$D$42,ROW('03.Muestra'!$F$8:$F$42)-MIN(ROW('03.Muestra'!$D$8:$D$42))+1,""),ROW()-1614)),"")</f>
        <v>https://www.comunidad.madrid/hospital/summa112/ciudadanos/dispositivos-especiales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Contacto</v>
      </c>
      <c r="C1620" s="114" t="str" cm="1">
        <f t="array" ref="C1620">IFERROR(INDEX('03.Muestra'!$F$8:$F$42,SMALL(IF("Página Web"='03.Muestra'!$D$8:$D$42,ROW('03.Muestra'!$F$8:$F$42)-MIN(ROW('03.Muestra'!$D$8:$D$42))+1,""),ROW()-1614)),"")</f>
        <v>https://www.comunidad.madrid/hospital/summa112/comunicacion/contacto</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Profesionales</v>
      </c>
      <c r="C1621" s="114" t="str" cm="1">
        <f t="array" ref="C1621">IFERROR(INDEX('03.Muestra'!$F$8:$F$42,SMALL(IF("Página Web"='03.Muestra'!$D$8:$D$42,ROW('03.Muestra'!$F$8:$F$42)-MIN(ROW('03.Muestra'!$D$8:$D$42))+1,""),ROW()-1614)),"")</f>
        <v>https://www.comunidad.madrid/hospital/summa112/profesionales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Recursos Humanos</v>
      </c>
      <c r="C1622" s="114" t="str" cm="1">
        <f t="array" ref="C1622">IFERROR(INDEX('03.Muestra'!$F$8:$F$42,SMALL(IF("Página Web"='03.Muestra'!$D$8:$D$42,ROW('03.Muestra'!$F$8:$F$42)-MIN(ROW('03.Muestra'!$D$8:$D$42))+1,""),ROW()-1614)),"")</f>
        <v>https://www.comunidad.madrid/hospital/summa112/profesionales/departamento-recursos-humanos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Formación y Docencia</v>
      </c>
      <c r="C1623" s="114" t="str" cm="1">
        <f t="array" ref="C1623">IFERROR(INDEX('03.Muestra'!$F$8:$F$42,SMALL(IF("Página Web"='03.Muestra'!$D$8:$D$42,ROW('03.Muestra'!$F$8:$F$42)-MIN(ROW('03.Muestra'!$D$8:$D$42))+1,""),ROW()-1614)),"")</f>
        <v>https://www.comunidad.madrid/hospital/summa112/profesionales/formacion-docencia-0</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Seguridad del Paciente</v>
      </c>
      <c r="C1624" s="114" t="str" cm="1">
        <f t="array" ref="C1624">IFERROR(INDEX('03.Muestra'!$F$8:$F$42,SMALL(IF("Página Web"='03.Muestra'!$D$8:$D$42,ROW('03.Muestra'!$F$8:$F$42)-MIN(ROW('03.Muestra'!$D$8:$D$42))+1,""),ROW()-1614)),"")</f>
        <v>https://www.comunidad.madrid/hospital/summa112/profesionales/seguridad-paciente</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Transporte Sanitario Intercomunitario</v>
      </c>
      <c r="C1625" s="114" t="str" cm="1">
        <f t="array" ref="C1625">IFERROR(INDEX('03.Muestra'!$F$8:$F$42,SMALL(IF("Página Web"='03.Muestra'!$D$8:$D$42,ROW('03.Muestra'!$F$8:$F$42)-MIN(ROW('03.Muestra'!$D$8:$D$42))+1,""),ROW()-1614)),"")</f>
        <v>https://www.comunidad.madrid/hospital/summa112/profesionales/transporte-sanitario-intercomunitario</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Comunicación</v>
      </c>
      <c r="C1626" s="114" t="str" cm="1">
        <f t="array" ref="C1626">IFERROR(INDEX('03.Muestra'!$F$8:$F$42,SMALL(IF("Página Web"='03.Muestra'!$D$8:$D$42,ROW('03.Muestra'!$F$8:$F$42)-MIN(ROW('03.Muestra'!$D$8:$D$42))+1,""),ROW()-1614)),"")</f>
        <v>https://www.comunidad.madrid/hospital/summa112/comunicacion</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Noticias</v>
      </c>
      <c r="C1627" s="114" t="str" cm="1">
        <f t="array" ref="C1627">IFERROR(INDEX('03.Muestra'!$F$8:$F$42,SMALL(IF("Página Web"='03.Muestra'!$D$8:$D$42,ROW('03.Muestra'!$F$8:$F$42)-MIN(ROW('03.Muestra'!$D$8:$D$42))+1,""),ROW()-1614)),"")</f>
        <v>https://www.comunidad.madrid/hospital/summa112/comunicacion/noticias</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Videoteca</v>
      </c>
      <c r="C1628" s="114" t="str" cm="1">
        <f t="array" ref="C1628">IFERROR(INDEX('03.Muestra'!$F$8:$F$42,SMALL(IF("Página Web"='03.Muestra'!$D$8:$D$42,ROW('03.Muestra'!$F$8:$F$42)-MIN(ROW('03.Muestra'!$D$8:$D$42))+1,""),ROW()-1614)),"")</f>
        <v>https://www.comunidad.madrid/hospital/summa112/comunicacion/videoteca</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Galeria de imágenes</v>
      </c>
      <c r="C1629" s="114" t="str" cm="1">
        <f t="array" ref="C1629">IFERROR(INDEX('03.Muestra'!$F$8:$F$42,SMALL(IF("Página Web"='03.Muestra'!$D$8:$D$42,ROW('03.Muestra'!$F$8:$F$42)-MIN(ROW('03.Muestra'!$D$8:$D$42))+1,""),ROW()-1614)),"")</f>
        <v>https://www.comunidad.madrid/hospital/summa112/comunicacion/galeria-imagenes</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Nosotros</v>
      </c>
      <c r="C1630" s="114" t="str" cm="1">
        <f t="array" ref="C1630">IFERROR(INDEX('03.Muestra'!$F$8:$F$42,SMALL(IF("Página Web"='03.Muestra'!$D$8:$D$42,ROW('03.Muestra'!$F$8:$F$42)-MIN(ROW('03.Muestra'!$D$8:$D$42))+1,""),ROW()-1614)),"")</f>
        <v>https://www.comunidad.madrid/hospital/summa112/nosotros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Buscador</v>
      </c>
      <c r="C1631" s="114" t="str" cm="1">
        <f t="array" ref="C1631">IFERROR(INDEX('03.Muestra'!$F$8:$F$42,SMALL(IF("Página Web"='03.Muestra'!$D$8:$D$42,ROW('03.Muestra'!$F$8:$F$42)-MIN(ROW('03.Muestra'!$D$8:$D$42))+1,""),ROW()-1614)),"")</f>
        <v>https://www.comunidad.madrid/hospital/summa112/buscar?search_api_fulltext=&amp;nombre=</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Mapa Web</v>
      </c>
      <c r="C1632" s="114" t="str" cm="1">
        <f t="array" ref="C1632">IFERROR(INDEX('03.Muestra'!$F$8:$F$42,SMALL(IF("Página Web"='03.Muestra'!$D$8:$D$42,ROW('03.Muestra'!$F$8:$F$42)-MIN(ROW('03.Muestra'!$D$8:$D$42))+1,""),ROW()-1614)),"")</f>
        <v>https://www.comunidad.madrid/hospital/summa112/sitemap</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Declaración accesibilidad</v>
      </c>
      <c r="C1633" s="114" t="str" cm="1">
        <f t="array" ref="C1633">IFERROR(INDEX('03.Muestra'!$F$8:$F$42,SMALL(IF("Página Web"='03.Muestra'!$D$8:$D$42,ROW('03.Muestra'!$F$8:$F$42)-MIN(ROW('03.Muestra'!$D$8:$D$42))+1,""),ROW()-1614)),"")</f>
        <v>https://www.comunidad.madrid/hospital/summa112/declaracion-accesibilidad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Aviso legal - Privacidad</v>
      </c>
      <c r="C1634" s="114" t="str" cm="1">
        <f t="array" ref="C1634">IFERROR(INDEX('03.Muestra'!$F$8:$F$42,SMALL(IF("Página Web"='03.Muestra'!$D$8:$D$42,ROW('03.Muestra'!$F$8:$F$42)-MIN(ROW('03.Muestra'!$D$8:$D$42))+1,""),ROW()-1614)),"")</f>
        <v>https://www.comunidad.madrid/hospital/summa112/ciudadanos/aviso-legal-privacidad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https://www.comunidad.madrid/hospital/summa112/</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https://www.comunidad.madrid/hospital/summa112/ciudadanos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19</v>
      </c>
      <c r="I1654" s="120">
        <f ca="1">COUNTIF($D1653:INDIRECT("$D" &amp;  SUM(ROW()-1,'03.Muestra'!$D$45)-1),I1653)</f>
        <v>1</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Calidad y Humanización</v>
      </c>
      <c r="C1655" s="114" t="str" cm="1">
        <f t="array" ref="C1655">IFERROR(INDEX('03.Muestra'!$F$8:$F$42,SMALL(IF("Página Web"='03.Muestra'!$D$8:$D$42,ROW('03.Muestra'!$F$8:$F$42)-MIN(ROW('03.Muestra'!$D$8:$D$42))+1,""),ROW()-1652)),"")</f>
        <v>https://www.comunidad.madrid/hospital/summa112/ciudadanos/calidad-humanizacion</v>
      </c>
      <c r="D1655" s="130" t="s">
        <v>34</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Atención al usuario</v>
      </c>
      <c r="C1656" s="114" t="str" cm="1">
        <f t="array" ref="C1656">IFERROR(INDEX('03.Muestra'!$F$8:$F$42,SMALL(IF("Página Web"='03.Muestra'!$D$8:$D$42,ROW('03.Muestra'!$F$8:$F$42)-MIN(ROW('03.Muestra'!$D$8:$D$42))+1,""),ROW()-1652)),"")</f>
        <v>https://www.comunidad.madrid/hospital/summa112/ciudadanos/atencion-usuario</v>
      </c>
      <c r="D1656" s="130" t="s">
        <v>34</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Dispositivos especiales</v>
      </c>
      <c r="C1657" s="114" t="str" cm="1">
        <f t="array" ref="C1657">IFERROR(INDEX('03.Muestra'!$F$8:$F$42,SMALL(IF("Página Web"='03.Muestra'!$D$8:$D$42,ROW('03.Muestra'!$F$8:$F$42)-MIN(ROW('03.Muestra'!$D$8:$D$42))+1,""),ROW()-1652)),"")</f>
        <v>https://www.comunidad.madrid/hospital/summa112/ciudadanos/dispositivos-especiales</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Contacto</v>
      </c>
      <c r="C1658" s="114" t="str" cm="1">
        <f t="array" ref="C1658">IFERROR(INDEX('03.Muestra'!$F$8:$F$42,SMALL(IF("Página Web"='03.Muestra'!$D$8:$D$42,ROW('03.Muestra'!$F$8:$F$42)-MIN(ROW('03.Muestra'!$D$8:$D$42))+1,""),ROW()-1652)),"")</f>
        <v>https://www.comunidad.madrid/hospital/summa112/comunicacion/contacto</v>
      </c>
      <c r="D1658" s="130" t="s">
        <v>34</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Profesionales</v>
      </c>
      <c r="C1659" s="114" t="str" cm="1">
        <f t="array" ref="C1659">IFERROR(INDEX('03.Muestra'!$F$8:$F$42,SMALL(IF("Página Web"='03.Muestra'!$D$8:$D$42,ROW('03.Muestra'!$F$8:$F$42)-MIN(ROW('03.Muestra'!$D$8:$D$42))+1,""),ROW()-1652)),"")</f>
        <v>https://www.comunidad.madrid/hospital/summa112/profesionales</v>
      </c>
      <c r="D1659" s="130" t="s">
        <v>34</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Recursos Humanos</v>
      </c>
      <c r="C1660" s="114" t="str" cm="1">
        <f t="array" ref="C1660">IFERROR(INDEX('03.Muestra'!$F$8:$F$42,SMALL(IF("Página Web"='03.Muestra'!$D$8:$D$42,ROW('03.Muestra'!$F$8:$F$42)-MIN(ROW('03.Muestra'!$D$8:$D$42))+1,""),ROW()-1652)),"")</f>
        <v>https://www.comunidad.madrid/hospital/summa112/profesionales/departamento-recursos-humanos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Formación y Docencia</v>
      </c>
      <c r="C1661" s="114" t="str" cm="1">
        <f t="array" ref="C1661">IFERROR(INDEX('03.Muestra'!$F$8:$F$42,SMALL(IF("Página Web"='03.Muestra'!$D$8:$D$42,ROW('03.Muestra'!$F$8:$F$42)-MIN(ROW('03.Muestra'!$D$8:$D$42))+1,""),ROW()-1652)),"")</f>
        <v>https://www.comunidad.madrid/hospital/summa112/profesionales/formacion-docencia-0</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Seguridad del Paciente</v>
      </c>
      <c r="C1662" s="114" t="str" cm="1">
        <f t="array" ref="C1662">IFERROR(INDEX('03.Muestra'!$F$8:$F$42,SMALL(IF("Página Web"='03.Muestra'!$D$8:$D$42,ROW('03.Muestra'!$F$8:$F$42)-MIN(ROW('03.Muestra'!$D$8:$D$42))+1,""),ROW()-1652)),"")</f>
        <v>https://www.comunidad.madrid/hospital/summa112/profesionales/seguridad-paciente</v>
      </c>
      <c r="D1662" s="130" t="s">
        <v>34</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Transporte Sanitario Intercomunitario</v>
      </c>
      <c r="C1663" s="114" t="str" cm="1">
        <f t="array" ref="C1663">IFERROR(INDEX('03.Muestra'!$F$8:$F$42,SMALL(IF("Página Web"='03.Muestra'!$D$8:$D$42,ROW('03.Muestra'!$F$8:$F$42)-MIN(ROW('03.Muestra'!$D$8:$D$42))+1,""),ROW()-1652)),"")</f>
        <v>https://www.comunidad.madrid/hospital/summa112/profesionales/transporte-sanitario-intercomunitario</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Comunicación</v>
      </c>
      <c r="C1664" s="114" t="str" cm="1">
        <f t="array" ref="C1664">IFERROR(INDEX('03.Muestra'!$F$8:$F$42,SMALL(IF("Página Web"='03.Muestra'!$D$8:$D$42,ROW('03.Muestra'!$F$8:$F$42)-MIN(ROW('03.Muestra'!$D$8:$D$42))+1,""),ROW()-1652)),"")</f>
        <v>https://www.comunidad.madrid/hospital/summa112/comunicacion</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Noticias</v>
      </c>
      <c r="C1665" s="114" t="str" cm="1">
        <f t="array" ref="C1665">IFERROR(INDEX('03.Muestra'!$F$8:$F$42,SMALL(IF("Página Web"='03.Muestra'!$D$8:$D$42,ROW('03.Muestra'!$F$8:$F$42)-MIN(ROW('03.Muestra'!$D$8:$D$42))+1,""),ROW()-1652)),"")</f>
        <v>https://www.comunidad.madrid/hospital/summa112/comunicacion/noticias</v>
      </c>
      <c r="D1665" s="130" t="s">
        <v>34</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Videoteca</v>
      </c>
      <c r="C1666" s="114" t="str" cm="1">
        <f t="array" ref="C1666">IFERROR(INDEX('03.Muestra'!$F$8:$F$42,SMALL(IF("Página Web"='03.Muestra'!$D$8:$D$42,ROW('03.Muestra'!$F$8:$F$42)-MIN(ROW('03.Muestra'!$D$8:$D$42))+1,""),ROW()-1652)),"")</f>
        <v>https://www.comunidad.madrid/hospital/summa112/comunicacion/videoteca</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Galeria de imágenes</v>
      </c>
      <c r="C1667" s="114" t="str" cm="1">
        <f t="array" ref="C1667">IFERROR(INDEX('03.Muestra'!$F$8:$F$42,SMALL(IF("Página Web"='03.Muestra'!$D$8:$D$42,ROW('03.Muestra'!$F$8:$F$42)-MIN(ROW('03.Muestra'!$D$8:$D$42))+1,""),ROW()-1652)),"")</f>
        <v>https://www.comunidad.madrid/hospital/summa112/comunicacion/galeria-imagenes</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Nosotros</v>
      </c>
      <c r="C1668" s="114" t="str" cm="1">
        <f t="array" ref="C1668">IFERROR(INDEX('03.Muestra'!$F$8:$F$42,SMALL(IF("Página Web"='03.Muestra'!$D$8:$D$42,ROW('03.Muestra'!$F$8:$F$42)-MIN(ROW('03.Muestra'!$D$8:$D$42))+1,""),ROW()-1652)),"")</f>
        <v>https://www.comunidad.madrid/hospital/summa112/nosotros</v>
      </c>
      <c r="D1668" s="130" t="s">
        <v>34</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Buscador</v>
      </c>
      <c r="C1669" s="114" t="str" cm="1">
        <f t="array" ref="C1669">IFERROR(INDEX('03.Muestra'!$F$8:$F$42,SMALL(IF("Página Web"='03.Muestra'!$D$8:$D$42,ROW('03.Muestra'!$F$8:$F$42)-MIN(ROW('03.Muestra'!$D$8:$D$42))+1,""),ROW()-1652)),"")</f>
        <v>https://www.comunidad.madrid/hospital/summa112/buscar?search_api_fulltext=&amp;nombre=</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Mapa Web</v>
      </c>
      <c r="C1670" s="114" t="str" cm="1">
        <f t="array" ref="C1670">IFERROR(INDEX('03.Muestra'!$F$8:$F$42,SMALL(IF("Página Web"='03.Muestra'!$D$8:$D$42,ROW('03.Muestra'!$F$8:$F$42)-MIN(ROW('03.Muestra'!$D$8:$D$42))+1,""),ROW()-1652)),"")</f>
        <v>https://www.comunidad.madrid/hospital/summa112/sitemap</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Declaración accesibilidad</v>
      </c>
      <c r="C1671" s="114" t="str" cm="1">
        <f t="array" ref="C1671">IFERROR(INDEX('03.Muestra'!$F$8:$F$42,SMALL(IF("Página Web"='03.Muestra'!$D$8:$D$42,ROW('03.Muestra'!$F$8:$F$42)-MIN(ROW('03.Muestra'!$D$8:$D$42))+1,""),ROW()-1652)),"")</f>
        <v>https://www.comunidad.madrid/hospital/summa112/declaracion-accesibilidad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Aviso legal - Privacidad</v>
      </c>
      <c r="C1672" s="114" t="str" cm="1">
        <f t="array" ref="C1672">IFERROR(INDEX('03.Muestra'!$F$8:$F$42,SMALL(IF("Página Web"='03.Muestra'!$D$8:$D$42,ROW('03.Muestra'!$F$8:$F$42)-MIN(ROW('03.Muestra'!$D$8:$D$42))+1,""),ROW()-1652)),"")</f>
        <v>https://www.comunidad.madrid/hospital/summa112/ciudadanos/aviso-legal-privacidad</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https://www.comunidad.madrid/hospital/summa112/</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https://www.comunidad.madrid/hospital/summa112/ciudadanos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Calidad y Humanización</v>
      </c>
      <c r="C1693" s="114" t="str" cm="1">
        <f t="array" ref="C1693">IFERROR(INDEX('03.Muestra'!$F$8:$F$42,SMALL(IF("Página Web"='03.Muestra'!$D$8:$D$42,ROW('03.Muestra'!$F$8:$F$42)-MIN(ROW('03.Muestra'!$D$8:$D$42))+1,""),ROW()-1690)),"")</f>
        <v>https://www.comunidad.madrid/hospital/summa112/ciudadanos/calidad-humanizacion</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Atención al usuario</v>
      </c>
      <c r="C1694" s="114" t="str" cm="1">
        <f t="array" ref="C1694">IFERROR(INDEX('03.Muestra'!$F$8:$F$42,SMALL(IF("Página Web"='03.Muestra'!$D$8:$D$42,ROW('03.Muestra'!$F$8:$F$42)-MIN(ROW('03.Muestra'!$D$8:$D$42))+1,""),ROW()-1690)),"")</f>
        <v>https://www.comunidad.madrid/hospital/summa112/ciudadanos/atencion-usuario</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Dispositivos especiales</v>
      </c>
      <c r="C1695" s="114" t="str" cm="1">
        <f t="array" ref="C1695">IFERROR(INDEX('03.Muestra'!$F$8:$F$42,SMALL(IF("Página Web"='03.Muestra'!$D$8:$D$42,ROW('03.Muestra'!$F$8:$F$42)-MIN(ROW('03.Muestra'!$D$8:$D$42))+1,""),ROW()-1690)),"")</f>
        <v>https://www.comunidad.madrid/hospital/summa112/ciudadanos/dispositivos-especiales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Contacto</v>
      </c>
      <c r="C1696" s="114" t="str" cm="1">
        <f t="array" ref="C1696">IFERROR(INDEX('03.Muestra'!$F$8:$F$42,SMALL(IF("Página Web"='03.Muestra'!$D$8:$D$42,ROW('03.Muestra'!$F$8:$F$42)-MIN(ROW('03.Muestra'!$D$8:$D$42))+1,""),ROW()-1690)),"")</f>
        <v>https://www.comunidad.madrid/hospital/summa112/comunicacion/contacto</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Profesionales</v>
      </c>
      <c r="C1697" s="114" t="str" cm="1">
        <f t="array" ref="C1697">IFERROR(INDEX('03.Muestra'!$F$8:$F$42,SMALL(IF("Página Web"='03.Muestra'!$D$8:$D$42,ROW('03.Muestra'!$F$8:$F$42)-MIN(ROW('03.Muestra'!$D$8:$D$42))+1,""),ROW()-1690)),"")</f>
        <v>https://www.comunidad.madrid/hospital/summa112/profesionales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Recursos Humanos</v>
      </c>
      <c r="C1698" s="114" t="str" cm="1">
        <f t="array" ref="C1698">IFERROR(INDEX('03.Muestra'!$F$8:$F$42,SMALL(IF("Página Web"='03.Muestra'!$D$8:$D$42,ROW('03.Muestra'!$F$8:$F$42)-MIN(ROW('03.Muestra'!$D$8:$D$42))+1,""),ROW()-1690)),"")</f>
        <v>https://www.comunidad.madrid/hospital/summa112/profesionales/departamento-recursos-humanos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Formación y Docencia</v>
      </c>
      <c r="C1699" s="114" t="str" cm="1">
        <f t="array" ref="C1699">IFERROR(INDEX('03.Muestra'!$F$8:$F$42,SMALL(IF("Página Web"='03.Muestra'!$D$8:$D$42,ROW('03.Muestra'!$F$8:$F$42)-MIN(ROW('03.Muestra'!$D$8:$D$42))+1,""),ROW()-1690)),"")</f>
        <v>https://www.comunidad.madrid/hospital/summa112/profesionales/formacion-docencia-0</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Seguridad del Paciente</v>
      </c>
      <c r="C1700" s="114" t="str" cm="1">
        <f t="array" ref="C1700">IFERROR(INDEX('03.Muestra'!$F$8:$F$42,SMALL(IF("Página Web"='03.Muestra'!$D$8:$D$42,ROW('03.Muestra'!$F$8:$F$42)-MIN(ROW('03.Muestra'!$D$8:$D$42))+1,""),ROW()-1690)),"")</f>
        <v>https://www.comunidad.madrid/hospital/summa112/profesionales/seguridad-paciente</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Transporte Sanitario Intercomunitario</v>
      </c>
      <c r="C1701" s="114" t="str" cm="1">
        <f t="array" ref="C1701">IFERROR(INDEX('03.Muestra'!$F$8:$F$42,SMALL(IF("Página Web"='03.Muestra'!$D$8:$D$42,ROW('03.Muestra'!$F$8:$F$42)-MIN(ROW('03.Muestra'!$D$8:$D$42))+1,""),ROW()-1690)),"")</f>
        <v>https://www.comunidad.madrid/hospital/summa112/profesionales/transporte-sanitario-intercomunitario</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Comunicación</v>
      </c>
      <c r="C1702" s="114" t="str" cm="1">
        <f t="array" ref="C1702">IFERROR(INDEX('03.Muestra'!$F$8:$F$42,SMALL(IF("Página Web"='03.Muestra'!$D$8:$D$42,ROW('03.Muestra'!$F$8:$F$42)-MIN(ROW('03.Muestra'!$D$8:$D$42))+1,""),ROW()-1690)),"")</f>
        <v>https://www.comunidad.madrid/hospital/summa112/comunicacion</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Noticias</v>
      </c>
      <c r="C1703" s="114" t="str" cm="1">
        <f t="array" ref="C1703">IFERROR(INDEX('03.Muestra'!$F$8:$F$42,SMALL(IF("Página Web"='03.Muestra'!$D$8:$D$42,ROW('03.Muestra'!$F$8:$F$42)-MIN(ROW('03.Muestra'!$D$8:$D$42))+1,""),ROW()-1690)),"")</f>
        <v>https://www.comunidad.madrid/hospital/summa112/comunicacion/noticias</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Videoteca</v>
      </c>
      <c r="C1704" s="114" t="str" cm="1">
        <f t="array" ref="C1704">IFERROR(INDEX('03.Muestra'!$F$8:$F$42,SMALL(IF("Página Web"='03.Muestra'!$D$8:$D$42,ROW('03.Muestra'!$F$8:$F$42)-MIN(ROW('03.Muestra'!$D$8:$D$42))+1,""),ROW()-1690)),"")</f>
        <v>https://www.comunidad.madrid/hospital/summa112/comunicacion/videoteca</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Galeria de imágenes</v>
      </c>
      <c r="C1705" s="114" t="str" cm="1">
        <f t="array" ref="C1705">IFERROR(INDEX('03.Muestra'!$F$8:$F$42,SMALL(IF("Página Web"='03.Muestra'!$D$8:$D$42,ROW('03.Muestra'!$F$8:$F$42)-MIN(ROW('03.Muestra'!$D$8:$D$42))+1,""),ROW()-1690)),"")</f>
        <v>https://www.comunidad.madrid/hospital/summa112/comunicacion/galeria-imagenes</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Nosotros</v>
      </c>
      <c r="C1706" s="114" t="str" cm="1">
        <f t="array" ref="C1706">IFERROR(INDEX('03.Muestra'!$F$8:$F$42,SMALL(IF("Página Web"='03.Muestra'!$D$8:$D$42,ROW('03.Muestra'!$F$8:$F$42)-MIN(ROW('03.Muestra'!$D$8:$D$42))+1,""),ROW()-1690)),"")</f>
        <v>https://www.comunidad.madrid/hospital/summa112/nosotros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Buscador</v>
      </c>
      <c r="C1707" s="114" t="str" cm="1">
        <f t="array" ref="C1707">IFERROR(INDEX('03.Muestra'!$F$8:$F$42,SMALL(IF("Página Web"='03.Muestra'!$D$8:$D$42,ROW('03.Muestra'!$F$8:$F$42)-MIN(ROW('03.Muestra'!$D$8:$D$42))+1,""),ROW()-1690)),"")</f>
        <v>https://www.comunidad.madrid/hospital/summa112/buscar?search_api_fulltext=&amp;nombre=</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Mapa Web</v>
      </c>
      <c r="C1708" s="114" t="str" cm="1">
        <f t="array" ref="C1708">IFERROR(INDEX('03.Muestra'!$F$8:$F$42,SMALL(IF("Página Web"='03.Muestra'!$D$8:$D$42,ROW('03.Muestra'!$F$8:$F$42)-MIN(ROW('03.Muestra'!$D$8:$D$42))+1,""),ROW()-1690)),"")</f>
        <v>https://www.comunidad.madrid/hospital/summa112/sitemap</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Declaración accesibilidad</v>
      </c>
      <c r="C1709" s="114" t="str" cm="1">
        <f t="array" ref="C1709">IFERROR(INDEX('03.Muestra'!$F$8:$F$42,SMALL(IF("Página Web"='03.Muestra'!$D$8:$D$42,ROW('03.Muestra'!$F$8:$F$42)-MIN(ROW('03.Muestra'!$D$8:$D$42))+1,""),ROW()-1690)),"")</f>
        <v>https://www.comunidad.madrid/hospital/summa112/declaracion-accesibilidad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Aviso legal - Privacidad</v>
      </c>
      <c r="C1710" s="114" t="str" cm="1">
        <f t="array" ref="C1710">IFERROR(INDEX('03.Muestra'!$F$8:$F$42,SMALL(IF("Página Web"='03.Muestra'!$D$8:$D$42,ROW('03.Muestra'!$F$8:$F$42)-MIN(ROW('03.Muestra'!$D$8:$D$42))+1,""),ROW()-1690)),"")</f>
        <v>https://www.comunidad.madrid/hospital/summa112/ciudadanos/aviso-legal-privacidad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https://www.comunidad.madrid/hospital/summa112/</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https://www.comunidad.madrid/hospital/summa112/ciudadanos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Calidad y Humanización</v>
      </c>
      <c r="C1731" s="114" t="str" cm="1">
        <f t="array" ref="C1731">IFERROR(INDEX('03.Muestra'!$F$8:$F$42,SMALL(IF("Página Web"='03.Muestra'!$D$8:$D$42,ROW('03.Muestra'!$F$8:$F$42)-MIN(ROW('03.Muestra'!$D$8:$D$42))+1,""),ROW()-1728)),"")</f>
        <v>https://www.comunidad.madrid/hospital/summa112/ciudadanos/calidad-humanizacion</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Atención al usuario</v>
      </c>
      <c r="C1732" s="114" t="str" cm="1">
        <f t="array" ref="C1732">IFERROR(INDEX('03.Muestra'!$F$8:$F$42,SMALL(IF("Página Web"='03.Muestra'!$D$8:$D$42,ROW('03.Muestra'!$F$8:$F$42)-MIN(ROW('03.Muestra'!$D$8:$D$42))+1,""),ROW()-1728)),"")</f>
        <v>https://www.comunidad.madrid/hospital/summa112/ciudadanos/atencion-usuario</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Dispositivos especiales</v>
      </c>
      <c r="C1733" s="114" t="str" cm="1">
        <f t="array" ref="C1733">IFERROR(INDEX('03.Muestra'!$F$8:$F$42,SMALL(IF("Página Web"='03.Muestra'!$D$8:$D$42,ROW('03.Muestra'!$F$8:$F$42)-MIN(ROW('03.Muestra'!$D$8:$D$42))+1,""),ROW()-1728)),"")</f>
        <v>https://www.comunidad.madrid/hospital/summa112/ciudadanos/dispositivos-especiales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Contacto</v>
      </c>
      <c r="C1734" s="114" t="str" cm="1">
        <f t="array" ref="C1734">IFERROR(INDEX('03.Muestra'!$F$8:$F$42,SMALL(IF("Página Web"='03.Muestra'!$D$8:$D$42,ROW('03.Muestra'!$F$8:$F$42)-MIN(ROW('03.Muestra'!$D$8:$D$42))+1,""),ROW()-1728)),"")</f>
        <v>https://www.comunidad.madrid/hospital/summa112/comunicacion/contacto</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Profesionales</v>
      </c>
      <c r="C1735" s="114" t="str" cm="1">
        <f t="array" ref="C1735">IFERROR(INDEX('03.Muestra'!$F$8:$F$42,SMALL(IF("Página Web"='03.Muestra'!$D$8:$D$42,ROW('03.Muestra'!$F$8:$F$42)-MIN(ROW('03.Muestra'!$D$8:$D$42))+1,""),ROW()-1728)),"")</f>
        <v>https://www.comunidad.madrid/hospital/summa112/profesionales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Recursos Humanos</v>
      </c>
      <c r="C1736" s="114" t="str" cm="1">
        <f t="array" ref="C1736">IFERROR(INDEX('03.Muestra'!$F$8:$F$42,SMALL(IF("Página Web"='03.Muestra'!$D$8:$D$42,ROW('03.Muestra'!$F$8:$F$42)-MIN(ROW('03.Muestra'!$D$8:$D$42))+1,""),ROW()-1728)),"")</f>
        <v>https://www.comunidad.madrid/hospital/summa112/profesionales/departamento-recursos-humanos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Formación y Docencia</v>
      </c>
      <c r="C1737" s="114" t="str" cm="1">
        <f t="array" ref="C1737">IFERROR(INDEX('03.Muestra'!$F$8:$F$42,SMALL(IF("Página Web"='03.Muestra'!$D$8:$D$42,ROW('03.Muestra'!$F$8:$F$42)-MIN(ROW('03.Muestra'!$D$8:$D$42))+1,""),ROW()-1728)),"")</f>
        <v>https://www.comunidad.madrid/hospital/summa112/profesionales/formacion-docencia-0</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Seguridad del Paciente</v>
      </c>
      <c r="C1738" s="114" t="str" cm="1">
        <f t="array" ref="C1738">IFERROR(INDEX('03.Muestra'!$F$8:$F$42,SMALL(IF("Página Web"='03.Muestra'!$D$8:$D$42,ROW('03.Muestra'!$F$8:$F$42)-MIN(ROW('03.Muestra'!$D$8:$D$42))+1,""),ROW()-1728)),"")</f>
        <v>https://www.comunidad.madrid/hospital/summa112/profesionales/seguridad-paciente</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Transporte Sanitario Intercomunitario</v>
      </c>
      <c r="C1739" s="114" t="str" cm="1">
        <f t="array" ref="C1739">IFERROR(INDEX('03.Muestra'!$F$8:$F$42,SMALL(IF("Página Web"='03.Muestra'!$D$8:$D$42,ROW('03.Muestra'!$F$8:$F$42)-MIN(ROW('03.Muestra'!$D$8:$D$42))+1,""),ROW()-1728)),"")</f>
        <v>https://www.comunidad.madrid/hospital/summa112/profesionales/transporte-sanitario-intercomunitario</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Comunicación</v>
      </c>
      <c r="C1740" s="114" t="str" cm="1">
        <f t="array" ref="C1740">IFERROR(INDEX('03.Muestra'!$F$8:$F$42,SMALL(IF("Página Web"='03.Muestra'!$D$8:$D$42,ROW('03.Muestra'!$F$8:$F$42)-MIN(ROW('03.Muestra'!$D$8:$D$42))+1,""),ROW()-1728)),"")</f>
        <v>https://www.comunidad.madrid/hospital/summa112/comunicacion</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Noticias</v>
      </c>
      <c r="C1741" s="114" t="str" cm="1">
        <f t="array" ref="C1741">IFERROR(INDEX('03.Muestra'!$F$8:$F$42,SMALL(IF("Página Web"='03.Muestra'!$D$8:$D$42,ROW('03.Muestra'!$F$8:$F$42)-MIN(ROW('03.Muestra'!$D$8:$D$42))+1,""),ROW()-1728)),"")</f>
        <v>https://www.comunidad.madrid/hospital/summa112/comunicacion/noticias</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Videoteca</v>
      </c>
      <c r="C1742" s="114" t="str" cm="1">
        <f t="array" ref="C1742">IFERROR(INDEX('03.Muestra'!$F$8:$F$42,SMALL(IF("Página Web"='03.Muestra'!$D$8:$D$42,ROW('03.Muestra'!$F$8:$F$42)-MIN(ROW('03.Muestra'!$D$8:$D$42))+1,""),ROW()-1728)),"")</f>
        <v>https://www.comunidad.madrid/hospital/summa112/comunicacion/videoteca</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Galeria de imágenes</v>
      </c>
      <c r="C1743" s="114" t="str" cm="1">
        <f t="array" ref="C1743">IFERROR(INDEX('03.Muestra'!$F$8:$F$42,SMALL(IF("Página Web"='03.Muestra'!$D$8:$D$42,ROW('03.Muestra'!$F$8:$F$42)-MIN(ROW('03.Muestra'!$D$8:$D$42))+1,""),ROW()-1728)),"")</f>
        <v>https://www.comunidad.madrid/hospital/summa112/comunicacion/galeria-imagenes</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Nosotros</v>
      </c>
      <c r="C1744" s="114" t="str" cm="1">
        <f t="array" ref="C1744">IFERROR(INDEX('03.Muestra'!$F$8:$F$42,SMALL(IF("Página Web"='03.Muestra'!$D$8:$D$42,ROW('03.Muestra'!$F$8:$F$42)-MIN(ROW('03.Muestra'!$D$8:$D$42))+1,""),ROW()-1728)),"")</f>
        <v>https://www.comunidad.madrid/hospital/summa112/nosotros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Buscador</v>
      </c>
      <c r="C1745" s="114" t="str" cm="1">
        <f t="array" ref="C1745">IFERROR(INDEX('03.Muestra'!$F$8:$F$42,SMALL(IF("Página Web"='03.Muestra'!$D$8:$D$42,ROW('03.Muestra'!$F$8:$F$42)-MIN(ROW('03.Muestra'!$D$8:$D$42))+1,""),ROW()-1728)),"")</f>
        <v>https://www.comunidad.madrid/hospital/summa112/buscar?search_api_fulltext=&amp;nombre=</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Mapa Web</v>
      </c>
      <c r="C1746" s="114" t="str" cm="1">
        <f t="array" ref="C1746">IFERROR(INDEX('03.Muestra'!$F$8:$F$42,SMALL(IF("Página Web"='03.Muestra'!$D$8:$D$42,ROW('03.Muestra'!$F$8:$F$42)-MIN(ROW('03.Muestra'!$D$8:$D$42))+1,""),ROW()-1728)),"")</f>
        <v>https://www.comunidad.madrid/hospital/summa112/sitemap</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Declaración accesibilidad</v>
      </c>
      <c r="C1747" s="114" t="str" cm="1">
        <f t="array" ref="C1747">IFERROR(INDEX('03.Muestra'!$F$8:$F$42,SMALL(IF("Página Web"='03.Muestra'!$D$8:$D$42,ROW('03.Muestra'!$F$8:$F$42)-MIN(ROW('03.Muestra'!$D$8:$D$42))+1,""),ROW()-1728)),"")</f>
        <v>https://www.comunidad.madrid/hospital/summa112/declaracion-accesibilidad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Aviso legal - Privacidad</v>
      </c>
      <c r="C1748" s="114" t="str" cm="1">
        <f t="array" ref="C1748">IFERROR(INDEX('03.Muestra'!$F$8:$F$42,SMALL(IF("Página Web"='03.Muestra'!$D$8:$D$42,ROW('03.Muestra'!$F$8:$F$42)-MIN(ROW('03.Muestra'!$D$8:$D$42))+1,""),ROW()-1728)),"")</f>
        <v>https://www.comunidad.madrid/hospital/summa112/ciudadanos/aviso-legal-privacidad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https://www.comunidad.madrid/hospital/summa112/</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https://www.comunidad.madrid/hospital/summa112/ciudadanos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Calidad y Humanización</v>
      </c>
      <c r="C1769" s="114" t="str" cm="1">
        <f t="array" ref="C1769">IFERROR(INDEX('03.Muestra'!$F$8:$F$42,SMALL(IF("Página Web"='03.Muestra'!$D$8:$D$42,ROW('03.Muestra'!$F$8:$F$42)-MIN(ROW('03.Muestra'!$D$8:$D$42))+1,""),ROW()-1766)),"")</f>
        <v>https://www.comunidad.madrid/hospital/summa112/ciudadanos/calidad-humanizacion</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Atención al usuario</v>
      </c>
      <c r="C1770" s="114" t="str" cm="1">
        <f t="array" ref="C1770">IFERROR(INDEX('03.Muestra'!$F$8:$F$42,SMALL(IF("Página Web"='03.Muestra'!$D$8:$D$42,ROW('03.Muestra'!$F$8:$F$42)-MIN(ROW('03.Muestra'!$D$8:$D$42))+1,""),ROW()-1766)),"")</f>
        <v>https://www.comunidad.madrid/hospital/summa112/ciudadanos/atencion-usuario</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Dispositivos especiales</v>
      </c>
      <c r="C1771" s="114" t="str" cm="1">
        <f t="array" ref="C1771">IFERROR(INDEX('03.Muestra'!$F$8:$F$42,SMALL(IF("Página Web"='03.Muestra'!$D$8:$D$42,ROW('03.Muestra'!$F$8:$F$42)-MIN(ROW('03.Muestra'!$D$8:$D$42))+1,""),ROW()-1766)),"")</f>
        <v>https://www.comunidad.madrid/hospital/summa112/ciudadanos/dispositivos-especiales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Contacto</v>
      </c>
      <c r="C1772" s="114" t="str" cm="1">
        <f t="array" ref="C1772">IFERROR(INDEX('03.Muestra'!$F$8:$F$42,SMALL(IF("Página Web"='03.Muestra'!$D$8:$D$42,ROW('03.Muestra'!$F$8:$F$42)-MIN(ROW('03.Muestra'!$D$8:$D$42))+1,""),ROW()-1766)),"")</f>
        <v>https://www.comunidad.madrid/hospital/summa112/comunicacion/contacto</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Profesionales</v>
      </c>
      <c r="C1773" s="114" t="str" cm="1">
        <f t="array" ref="C1773">IFERROR(INDEX('03.Muestra'!$F$8:$F$42,SMALL(IF("Página Web"='03.Muestra'!$D$8:$D$42,ROW('03.Muestra'!$F$8:$F$42)-MIN(ROW('03.Muestra'!$D$8:$D$42))+1,""),ROW()-1766)),"")</f>
        <v>https://www.comunidad.madrid/hospital/summa112/profesionales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Recursos Humanos</v>
      </c>
      <c r="C1774" s="114" t="str" cm="1">
        <f t="array" ref="C1774">IFERROR(INDEX('03.Muestra'!$F$8:$F$42,SMALL(IF("Página Web"='03.Muestra'!$D$8:$D$42,ROW('03.Muestra'!$F$8:$F$42)-MIN(ROW('03.Muestra'!$D$8:$D$42))+1,""),ROW()-1766)),"")</f>
        <v>https://www.comunidad.madrid/hospital/summa112/profesionales/departamento-recursos-humanos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Formación y Docencia</v>
      </c>
      <c r="C1775" s="114" t="str" cm="1">
        <f t="array" ref="C1775">IFERROR(INDEX('03.Muestra'!$F$8:$F$42,SMALL(IF("Página Web"='03.Muestra'!$D$8:$D$42,ROW('03.Muestra'!$F$8:$F$42)-MIN(ROW('03.Muestra'!$D$8:$D$42))+1,""),ROW()-1766)),"")</f>
        <v>https://www.comunidad.madrid/hospital/summa112/profesionales/formacion-docencia-0</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Seguridad del Paciente</v>
      </c>
      <c r="C1776" s="114" t="str" cm="1">
        <f t="array" ref="C1776">IFERROR(INDEX('03.Muestra'!$F$8:$F$42,SMALL(IF("Página Web"='03.Muestra'!$D$8:$D$42,ROW('03.Muestra'!$F$8:$F$42)-MIN(ROW('03.Muestra'!$D$8:$D$42))+1,""),ROW()-1766)),"")</f>
        <v>https://www.comunidad.madrid/hospital/summa112/profesionales/seguridad-paciente</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Transporte Sanitario Intercomunitario</v>
      </c>
      <c r="C1777" s="114" t="str" cm="1">
        <f t="array" ref="C1777">IFERROR(INDEX('03.Muestra'!$F$8:$F$42,SMALL(IF("Página Web"='03.Muestra'!$D$8:$D$42,ROW('03.Muestra'!$F$8:$F$42)-MIN(ROW('03.Muestra'!$D$8:$D$42))+1,""),ROW()-1766)),"")</f>
        <v>https://www.comunidad.madrid/hospital/summa112/profesionales/transporte-sanitario-intercomunitario</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Comunicación</v>
      </c>
      <c r="C1778" s="114" t="str" cm="1">
        <f t="array" ref="C1778">IFERROR(INDEX('03.Muestra'!$F$8:$F$42,SMALL(IF("Página Web"='03.Muestra'!$D$8:$D$42,ROW('03.Muestra'!$F$8:$F$42)-MIN(ROW('03.Muestra'!$D$8:$D$42))+1,""),ROW()-1766)),"")</f>
        <v>https://www.comunidad.madrid/hospital/summa112/comunicacion</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Noticias</v>
      </c>
      <c r="C1779" s="114" t="str" cm="1">
        <f t="array" ref="C1779">IFERROR(INDEX('03.Muestra'!$F$8:$F$42,SMALL(IF("Página Web"='03.Muestra'!$D$8:$D$42,ROW('03.Muestra'!$F$8:$F$42)-MIN(ROW('03.Muestra'!$D$8:$D$42))+1,""),ROW()-1766)),"")</f>
        <v>https://www.comunidad.madrid/hospital/summa112/comunicacion/noticias</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Videoteca</v>
      </c>
      <c r="C1780" s="114" t="str" cm="1">
        <f t="array" ref="C1780">IFERROR(INDEX('03.Muestra'!$F$8:$F$42,SMALL(IF("Página Web"='03.Muestra'!$D$8:$D$42,ROW('03.Muestra'!$F$8:$F$42)-MIN(ROW('03.Muestra'!$D$8:$D$42))+1,""),ROW()-1766)),"")</f>
        <v>https://www.comunidad.madrid/hospital/summa112/comunicacion/videoteca</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Galeria de imágenes</v>
      </c>
      <c r="C1781" s="114" t="str" cm="1">
        <f t="array" ref="C1781">IFERROR(INDEX('03.Muestra'!$F$8:$F$42,SMALL(IF("Página Web"='03.Muestra'!$D$8:$D$42,ROW('03.Muestra'!$F$8:$F$42)-MIN(ROW('03.Muestra'!$D$8:$D$42))+1,""),ROW()-1766)),"")</f>
        <v>https://www.comunidad.madrid/hospital/summa112/comunicacion/galeria-imagenes</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Nosotros</v>
      </c>
      <c r="C1782" s="114" t="str" cm="1">
        <f t="array" ref="C1782">IFERROR(INDEX('03.Muestra'!$F$8:$F$42,SMALL(IF("Página Web"='03.Muestra'!$D$8:$D$42,ROW('03.Muestra'!$F$8:$F$42)-MIN(ROW('03.Muestra'!$D$8:$D$42))+1,""),ROW()-1766)),"")</f>
        <v>https://www.comunidad.madrid/hospital/summa112/nosotros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Buscador</v>
      </c>
      <c r="C1783" s="114" t="str" cm="1">
        <f t="array" ref="C1783">IFERROR(INDEX('03.Muestra'!$F$8:$F$42,SMALL(IF("Página Web"='03.Muestra'!$D$8:$D$42,ROW('03.Muestra'!$F$8:$F$42)-MIN(ROW('03.Muestra'!$D$8:$D$42))+1,""),ROW()-1766)),"")</f>
        <v>https://www.comunidad.madrid/hospital/summa112/buscar?search_api_fulltext=&amp;nombre=</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Mapa Web</v>
      </c>
      <c r="C1784" s="114" t="str" cm="1">
        <f t="array" ref="C1784">IFERROR(INDEX('03.Muestra'!$F$8:$F$42,SMALL(IF("Página Web"='03.Muestra'!$D$8:$D$42,ROW('03.Muestra'!$F$8:$F$42)-MIN(ROW('03.Muestra'!$D$8:$D$42))+1,""),ROW()-1766)),"")</f>
        <v>https://www.comunidad.madrid/hospital/summa112/sitemap</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Declaración accesibilidad</v>
      </c>
      <c r="C1785" s="114" t="str" cm="1">
        <f t="array" ref="C1785">IFERROR(INDEX('03.Muestra'!$F$8:$F$42,SMALL(IF("Página Web"='03.Muestra'!$D$8:$D$42,ROW('03.Muestra'!$F$8:$F$42)-MIN(ROW('03.Muestra'!$D$8:$D$42))+1,""),ROW()-1766)),"")</f>
        <v>https://www.comunidad.madrid/hospital/summa112/declaracion-accesibilidad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Aviso legal - Privacidad</v>
      </c>
      <c r="C1786" s="114" t="str" cm="1">
        <f t="array" ref="C1786">IFERROR(INDEX('03.Muestra'!$F$8:$F$42,SMALL(IF("Página Web"='03.Muestra'!$D$8:$D$42,ROW('03.Muestra'!$F$8:$F$42)-MIN(ROW('03.Muestra'!$D$8:$D$42))+1,""),ROW()-1766)),"")</f>
        <v>https://www.comunidad.madrid/hospital/summa112/ciudadanos/aviso-legal-privacidad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https://www.comunidad.madrid/hospital/summa112/</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https://www.comunidad.madrid/hospital/summa112/ciudadanos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20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Calidad y Humanización</v>
      </c>
      <c r="C1807" s="114" t="str" cm="1">
        <f t="array" ref="C1807">IFERROR(INDEX('03.Muestra'!$F$8:$F$42,SMALL(IF("Página Web"='03.Muestra'!$D$8:$D$42,ROW('03.Muestra'!$F$8:$F$42)-MIN(ROW('03.Muestra'!$D$8:$D$42))+1,""),ROW()-1804)),"")</f>
        <v>https://www.comunidad.madrid/hospital/summa112/ciudadanos/calidad-humanizacion</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Atención al usuario</v>
      </c>
      <c r="C1808" s="114" t="str" cm="1">
        <f t="array" ref="C1808">IFERROR(INDEX('03.Muestra'!$F$8:$F$42,SMALL(IF("Página Web"='03.Muestra'!$D$8:$D$42,ROW('03.Muestra'!$F$8:$F$42)-MIN(ROW('03.Muestra'!$D$8:$D$42))+1,""),ROW()-1804)),"")</f>
        <v>https://www.comunidad.madrid/hospital/summa112/ciudadanos/atencion-usuario</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Dispositivos especiales</v>
      </c>
      <c r="C1809" s="114" t="str" cm="1">
        <f t="array" ref="C1809">IFERROR(INDEX('03.Muestra'!$F$8:$F$42,SMALL(IF("Página Web"='03.Muestra'!$D$8:$D$42,ROW('03.Muestra'!$F$8:$F$42)-MIN(ROW('03.Muestra'!$D$8:$D$42))+1,""),ROW()-1804)),"")</f>
        <v>https://www.comunidad.madrid/hospital/summa112/ciudadanos/dispositivos-especiales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Contacto</v>
      </c>
      <c r="C1810" s="114" t="str" cm="1">
        <f t="array" ref="C1810">IFERROR(INDEX('03.Muestra'!$F$8:$F$42,SMALL(IF("Página Web"='03.Muestra'!$D$8:$D$42,ROW('03.Muestra'!$F$8:$F$42)-MIN(ROW('03.Muestra'!$D$8:$D$42))+1,""),ROW()-1804)),"")</f>
        <v>https://www.comunidad.madrid/hospital/summa112/comunicacion/contacto</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Profesionales</v>
      </c>
      <c r="C1811" s="114" t="str" cm="1">
        <f t="array" ref="C1811">IFERROR(INDEX('03.Muestra'!$F$8:$F$42,SMALL(IF("Página Web"='03.Muestra'!$D$8:$D$42,ROW('03.Muestra'!$F$8:$F$42)-MIN(ROW('03.Muestra'!$D$8:$D$42))+1,""),ROW()-1804)),"")</f>
        <v>https://www.comunidad.madrid/hospital/summa112/profesionales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Recursos Humanos</v>
      </c>
      <c r="C1812" s="114" t="str" cm="1">
        <f t="array" ref="C1812">IFERROR(INDEX('03.Muestra'!$F$8:$F$42,SMALL(IF("Página Web"='03.Muestra'!$D$8:$D$42,ROW('03.Muestra'!$F$8:$F$42)-MIN(ROW('03.Muestra'!$D$8:$D$42))+1,""),ROW()-1804)),"")</f>
        <v>https://www.comunidad.madrid/hospital/summa112/profesionales/departamento-recursos-humanos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Formación y Docencia</v>
      </c>
      <c r="C1813" s="114" t="str" cm="1">
        <f t="array" ref="C1813">IFERROR(INDEX('03.Muestra'!$F$8:$F$42,SMALL(IF("Página Web"='03.Muestra'!$D$8:$D$42,ROW('03.Muestra'!$F$8:$F$42)-MIN(ROW('03.Muestra'!$D$8:$D$42))+1,""),ROW()-1804)),"")</f>
        <v>https://www.comunidad.madrid/hospital/summa112/profesionales/formacion-docencia-0</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Seguridad del Paciente</v>
      </c>
      <c r="C1814" s="114" t="str" cm="1">
        <f t="array" ref="C1814">IFERROR(INDEX('03.Muestra'!$F$8:$F$42,SMALL(IF("Página Web"='03.Muestra'!$D$8:$D$42,ROW('03.Muestra'!$F$8:$F$42)-MIN(ROW('03.Muestra'!$D$8:$D$42))+1,""),ROW()-1804)),"")</f>
        <v>https://www.comunidad.madrid/hospital/summa112/profesionales/seguridad-paciente</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Transporte Sanitario Intercomunitario</v>
      </c>
      <c r="C1815" s="114" t="str" cm="1">
        <f t="array" ref="C1815">IFERROR(INDEX('03.Muestra'!$F$8:$F$42,SMALL(IF("Página Web"='03.Muestra'!$D$8:$D$42,ROW('03.Muestra'!$F$8:$F$42)-MIN(ROW('03.Muestra'!$D$8:$D$42))+1,""),ROW()-1804)),"")</f>
        <v>https://www.comunidad.madrid/hospital/summa112/profesionales/transporte-sanitario-intercomunitario</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Comunicación</v>
      </c>
      <c r="C1816" s="114" t="str" cm="1">
        <f t="array" ref="C1816">IFERROR(INDEX('03.Muestra'!$F$8:$F$42,SMALL(IF("Página Web"='03.Muestra'!$D$8:$D$42,ROW('03.Muestra'!$F$8:$F$42)-MIN(ROW('03.Muestra'!$D$8:$D$42))+1,""),ROW()-1804)),"")</f>
        <v>https://www.comunidad.madrid/hospital/summa112/comunicacion</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Noticias</v>
      </c>
      <c r="C1817" s="114" t="str" cm="1">
        <f t="array" ref="C1817">IFERROR(INDEX('03.Muestra'!$F$8:$F$42,SMALL(IF("Página Web"='03.Muestra'!$D$8:$D$42,ROW('03.Muestra'!$F$8:$F$42)-MIN(ROW('03.Muestra'!$D$8:$D$42))+1,""),ROW()-1804)),"")</f>
        <v>https://www.comunidad.madrid/hospital/summa112/comunicacion/noticias</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Videoteca</v>
      </c>
      <c r="C1818" s="114" t="str" cm="1">
        <f t="array" ref="C1818">IFERROR(INDEX('03.Muestra'!$F$8:$F$42,SMALL(IF("Página Web"='03.Muestra'!$D$8:$D$42,ROW('03.Muestra'!$F$8:$F$42)-MIN(ROW('03.Muestra'!$D$8:$D$42))+1,""),ROW()-1804)),"")</f>
        <v>https://www.comunidad.madrid/hospital/summa112/comunicacion/videoteca</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Galeria de imágenes</v>
      </c>
      <c r="C1819" s="114" t="str" cm="1">
        <f t="array" ref="C1819">IFERROR(INDEX('03.Muestra'!$F$8:$F$42,SMALL(IF("Página Web"='03.Muestra'!$D$8:$D$42,ROW('03.Muestra'!$F$8:$F$42)-MIN(ROW('03.Muestra'!$D$8:$D$42))+1,""),ROW()-1804)),"")</f>
        <v>https://www.comunidad.madrid/hospital/summa112/comunicacion/galeria-imagenes</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Nosotros</v>
      </c>
      <c r="C1820" s="114" t="str" cm="1">
        <f t="array" ref="C1820">IFERROR(INDEX('03.Muestra'!$F$8:$F$42,SMALL(IF("Página Web"='03.Muestra'!$D$8:$D$42,ROW('03.Muestra'!$F$8:$F$42)-MIN(ROW('03.Muestra'!$D$8:$D$42))+1,""),ROW()-1804)),"")</f>
        <v>https://www.comunidad.madrid/hospital/summa112/nosotros</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Buscador</v>
      </c>
      <c r="C1821" s="114" t="str" cm="1">
        <f t="array" ref="C1821">IFERROR(INDEX('03.Muestra'!$F$8:$F$42,SMALL(IF("Página Web"='03.Muestra'!$D$8:$D$42,ROW('03.Muestra'!$F$8:$F$42)-MIN(ROW('03.Muestra'!$D$8:$D$42))+1,""),ROW()-1804)),"")</f>
        <v>https://www.comunidad.madrid/hospital/summa112/buscar?search_api_fulltext=&amp;nombre=</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Mapa Web</v>
      </c>
      <c r="C1822" s="114" t="str" cm="1">
        <f t="array" ref="C1822">IFERROR(INDEX('03.Muestra'!$F$8:$F$42,SMALL(IF("Página Web"='03.Muestra'!$D$8:$D$42,ROW('03.Muestra'!$F$8:$F$42)-MIN(ROW('03.Muestra'!$D$8:$D$42))+1,""),ROW()-1804)),"")</f>
        <v>https://www.comunidad.madrid/hospital/summa112/sitemap</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Declaración accesibilidad</v>
      </c>
      <c r="C1823" s="114" t="str" cm="1">
        <f t="array" ref="C1823">IFERROR(INDEX('03.Muestra'!$F$8:$F$42,SMALL(IF("Página Web"='03.Muestra'!$D$8:$D$42,ROW('03.Muestra'!$F$8:$F$42)-MIN(ROW('03.Muestra'!$D$8:$D$42))+1,""),ROW()-1804)),"")</f>
        <v>https://www.comunidad.madrid/hospital/summa112/declaracion-accesibilidad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Aviso legal - Privacidad</v>
      </c>
      <c r="C1824" s="114" t="str" cm="1">
        <f t="array" ref="C1824">IFERROR(INDEX('03.Muestra'!$F$8:$F$42,SMALL(IF("Página Web"='03.Muestra'!$D$8:$D$42,ROW('03.Muestra'!$F$8:$F$42)-MIN(ROW('03.Muestra'!$D$8:$D$42))+1,""),ROW()-1804)),"")</f>
        <v>https://www.comunidad.madrid/hospital/summa112/ciudadanos/aviso-legal-privacidad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https://www.comunidad.madrid/hospital/summa112/</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https://www.comunidad.madrid/hospital/summa112/ciudadanos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Calidad y Humanización</v>
      </c>
      <c r="C1845" s="114" t="str" cm="1">
        <f t="array" ref="C1845">IFERROR(INDEX('03.Muestra'!$F$8:$F$42,SMALL(IF("Página Web"='03.Muestra'!$D$8:$D$42,ROW('03.Muestra'!$F$8:$F$42)-MIN(ROW('03.Muestra'!$D$8:$D$42))+1,""),ROW()-1842)),"")</f>
        <v>https://www.comunidad.madrid/hospital/summa112/ciudadanos/calidad-humanizacion</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Atención al usuario</v>
      </c>
      <c r="C1846" s="114" t="str" cm="1">
        <f t="array" ref="C1846">IFERROR(INDEX('03.Muestra'!$F$8:$F$42,SMALL(IF("Página Web"='03.Muestra'!$D$8:$D$42,ROW('03.Muestra'!$F$8:$F$42)-MIN(ROW('03.Muestra'!$D$8:$D$42))+1,""),ROW()-1842)),"")</f>
        <v>https://www.comunidad.madrid/hospital/summa112/ciudadanos/atencion-usuario</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Dispositivos especiales</v>
      </c>
      <c r="C1847" s="114" t="str" cm="1">
        <f t="array" ref="C1847">IFERROR(INDEX('03.Muestra'!$F$8:$F$42,SMALL(IF("Página Web"='03.Muestra'!$D$8:$D$42,ROW('03.Muestra'!$F$8:$F$42)-MIN(ROW('03.Muestra'!$D$8:$D$42))+1,""),ROW()-1842)),"")</f>
        <v>https://www.comunidad.madrid/hospital/summa112/ciudadanos/dispositivos-especiales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Contacto</v>
      </c>
      <c r="C1848" s="114" t="str" cm="1">
        <f t="array" ref="C1848">IFERROR(INDEX('03.Muestra'!$F$8:$F$42,SMALL(IF("Página Web"='03.Muestra'!$D$8:$D$42,ROW('03.Muestra'!$F$8:$F$42)-MIN(ROW('03.Muestra'!$D$8:$D$42))+1,""),ROW()-1842)),"")</f>
        <v>https://www.comunidad.madrid/hospital/summa112/comunicacion/contacto</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Profesionales</v>
      </c>
      <c r="C1849" s="114" t="str" cm="1">
        <f t="array" ref="C1849">IFERROR(INDEX('03.Muestra'!$F$8:$F$42,SMALL(IF("Página Web"='03.Muestra'!$D$8:$D$42,ROW('03.Muestra'!$F$8:$F$42)-MIN(ROW('03.Muestra'!$D$8:$D$42))+1,""),ROW()-1842)),"")</f>
        <v>https://www.comunidad.madrid/hospital/summa112/profesionales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Recursos Humanos</v>
      </c>
      <c r="C1850" s="114" t="str" cm="1">
        <f t="array" ref="C1850">IFERROR(INDEX('03.Muestra'!$F$8:$F$42,SMALL(IF("Página Web"='03.Muestra'!$D$8:$D$42,ROW('03.Muestra'!$F$8:$F$42)-MIN(ROW('03.Muestra'!$D$8:$D$42))+1,""),ROW()-1842)),"")</f>
        <v>https://www.comunidad.madrid/hospital/summa112/profesionales/departamento-recursos-humanos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Formación y Docencia</v>
      </c>
      <c r="C1851" s="114" t="str" cm="1">
        <f t="array" ref="C1851">IFERROR(INDEX('03.Muestra'!$F$8:$F$42,SMALL(IF("Página Web"='03.Muestra'!$D$8:$D$42,ROW('03.Muestra'!$F$8:$F$42)-MIN(ROW('03.Muestra'!$D$8:$D$42))+1,""),ROW()-1842)),"")</f>
        <v>https://www.comunidad.madrid/hospital/summa112/profesionales/formacion-docencia-0</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Seguridad del Paciente</v>
      </c>
      <c r="C1852" s="114" t="str" cm="1">
        <f t="array" ref="C1852">IFERROR(INDEX('03.Muestra'!$F$8:$F$42,SMALL(IF("Página Web"='03.Muestra'!$D$8:$D$42,ROW('03.Muestra'!$F$8:$F$42)-MIN(ROW('03.Muestra'!$D$8:$D$42))+1,""),ROW()-1842)),"")</f>
        <v>https://www.comunidad.madrid/hospital/summa112/profesionales/seguridad-paciente</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Transporte Sanitario Intercomunitario</v>
      </c>
      <c r="C1853" s="114" t="str" cm="1">
        <f t="array" ref="C1853">IFERROR(INDEX('03.Muestra'!$F$8:$F$42,SMALL(IF("Página Web"='03.Muestra'!$D$8:$D$42,ROW('03.Muestra'!$F$8:$F$42)-MIN(ROW('03.Muestra'!$D$8:$D$42))+1,""),ROW()-1842)),"")</f>
        <v>https://www.comunidad.madrid/hospital/summa112/profesionales/transporte-sanitario-intercomunitario</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Comunicación</v>
      </c>
      <c r="C1854" s="114" t="str" cm="1">
        <f t="array" ref="C1854">IFERROR(INDEX('03.Muestra'!$F$8:$F$42,SMALL(IF("Página Web"='03.Muestra'!$D$8:$D$42,ROW('03.Muestra'!$F$8:$F$42)-MIN(ROW('03.Muestra'!$D$8:$D$42))+1,""),ROW()-1842)),"")</f>
        <v>https://www.comunidad.madrid/hospital/summa112/comunicacion</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Noticias</v>
      </c>
      <c r="C1855" s="114" t="str" cm="1">
        <f t="array" ref="C1855">IFERROR(INDEX('03.Muestra'!$F$8:$F$42,SMALL(IF("Página Web"='03.Muestra'!$D$8:$D$42,ROW('03.Muestra'!$F$8:$F$42)-MIN(ROW('03.Muestra'!$D$8:$D$42))+1,""),ROW()-1842)),"")</f>
        <v>https://www.comunidad.madrid/hospital/summa112/comunicacion/noticias</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Videoteca</v>
      </c>
      <c r="C1856" s="114" t="str" cm="1">
        <f t="array" ref="C1856">IFERROR(INDEX('03.Muestra'!$F$8:$F$42,SMALL(IF("Página Web"='03.Muestra'!$D$8:$D$42,ROW('03.Muestra'!$F$8:$F$42)-MIN(ROW('03.Muestra'!$D$8:$D$42))+1,""),ROW()-1842)),"")</f>
        <v>https://www.comunidad.madrid/hospital/summa112/comunicacion/videoteca</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Galeria de imágenes</v>
      </c>
      <c r="C1857" s="114" t="str" cm="1">
        <f t="array" ref="C1857">IFERROR(INDEX('03.Muestra'!$F$8:$F$42,SMALL(IF("Página Web"='03.Muestra'!$D$8:$D$42,ROW('03.Muestra'!$F$8:$F$42)-MIN(ROW('03.Muestra'!$D$8:$D$42))+1,""),ROW()-1842)),"")</f>
        <v>https://www.comunidad.madrid/hospital/summa112/comunicacion/galeria-imagenes</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Nosotros</v>
      </c>
      <c r="C1858" s="114" t="str" cm="1">
        <f t="array" ref="C1858">IFERROR(INDEX('03.Muestra'!$F$8:$F$42,SMALL(IF("Página Web"='03.Muestra'!$D$8:$D$42,ROW('03.Muestra'!$F$8:$F$42)-MIN(ROW('03.Muestra'!$D$8:$D$42))+1,""),ROW()-1842)),"")</f>
        <v>https://www.comunidad.madrid/hospital/summa112/nosotros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Buscador</v>
      </c>
      <c r="C1859" s="114" t="str" cm="1">
        <f t="array" ref="C1859">IFERROR(INDEX('03.Muestra'!$F$8:$F$42,SMALL(IF("Página Web"='03.Muestra'!$D$8:$D$42,ROW('03.Muestra'!$F$8:$F$42)-MIN(ROW('03.Muestra'!$D$8:$D$42))+1,""),ROW()-1842)),"")</f>
        <v>https://www.comunidad.madrid/hospital/summa112/buscar?search_api_fulltext=&amp;nombre=</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Mapa Web</v>
      </c>
      <c r="C1860" s="114" t="str" cm="1">
        <f t="array" ref="C1860">IFERROR(INDEX('03.Muestra'!$F$8:$F$42,SMALL(IF("Página Web"='03.Muestra'!$D$8:$D$42,ROW('03.Muestra'!$F$8:$F$42)-MIN(ROW('03.Muestra'!$D$8:$D$42))+1,""),ROW()-1842)),"")</f>
        <v>https://www.comunidad.madrid/hospital/summa112/sitemap</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Declaración accesibilidad</v>
      </c>
      <c r="C1861" s="114" t="str" cm="1">
        <f t="array" ref="C1861">IFERROR(INDEX('03.Muestra'!$F$8:$F$42,SMALL(IF("Página Web"='03.Muestra'!$D$8:$D$42,ROW('03.Muestra'!$F$8:$F$42)-MIN(ROW('03.Muestra'!$D$8:$D$42))+1,""),ROW()-1842)),"")</f>
        <v>https://www.comunidad.madrid/hospital/summa112/declaracion-accesibilidad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Aviso legal - Privacidad</v>
      </c>
      <c r="C1862" s="114" t="str" cm="1">
        <f t="array" ref="C1862">IFERROR(INDEX('03.Muestra'!$F$8:$F$42,SMALL(IF("Página Web"='03.Muestra'!$D$8:$D$42,ROW('03.Muestra'!$F$8:$F$42)-MIN(ROW('03.Muestra'!$D$8:$D$42))+1,""),ROW()-1842)),"")</f>
        <v>https://www.comunidad.madrid/hospital/summa112/ciudadanos/aviso-legal-privacidad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https://www.comunidad.madrid/hospital/summa112/</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https://www.comunidad.madrid/hospital/summa112/ciudadanos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Calidad y Humanización</v>
      </c>
      <c r="C1883" s="114" t="str" cm="1">
        <f t="array" ref="C1883">IFERROR(INDEX('03.Muestra'!$F$8:$F$42,SMALL(IF("Página Web"='03.Muestra'!$D$8:$D$42,ROW('03.Muestra'!$F$8:$F$42)-MIN(ROW('03.Muestra'!$D$8:$D$42))+1,""),ROW()-1880)),"")</f>
        <v>https://www.comunidad.madrid/hospital/summa112/ciudadanos/calidad-humanizacion</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Atención al usuario</v>
      </c>
      <c r="C1884" s="114" t="str" cm="1">
        <f t="array" ref="C1884">IFERROR(INDEX('03.Muestra'!$F$8:$F$42,SMALL(IF("Página Web"='03.Muestra'!$D$8:$D$42,ROW('03.Muestra'!$F$8:$F$42)-MIN(ROW('03.Muestra'!$D$8:$D$42))+1,""),ROW()-1880)),"")</f>
        <v>https://www.comunidad.madrid/hospital/summa112/ciudadanos/atencion-usuario</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Dispositivos especiales</v>
      </c>
      <c r="C1885" s="114" t="str" cm="1">
        <f t="array" ref="C1885">IFERROR(INDEX('03.Muestra'!$F$8:$F$42,SMALL(IF("Página Web"='03.Muestra'!$D$8:$D$42,ROW('03.Muestra'!$F$8:$F$42)-MIN(ROW('03.Muestra'!$D$8:$D$42))+1,""),ROW()-1880)),"")</f>
        <v>https://www.comunidad.madrid/hospital/summa112/ciudadanos/dispositivos-especiales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Contacto</v>
      </c>
      <c r="C1886" s="114" t="str" cm="1">
        <f t="array" ref="C1886">IFERROR(INDEX('03.Muestra'!$F$8:$F$42,SMALL(IF("Página Web"='03.Muestra'!$D$8:$D$42,ROW('03.Muestra'!$F$8:$F$42)-MIN(ROW('03.Muestra'!$D$8:$D$42))+1,""),ROW()-1880)),"")</f>
        <v>https://www.comunidad.madrid/hospital/summa112/comunicacion/contacto</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Profesionales</v>
      </c>
      <c r="C1887" s="114" t="str" cm="1">
        <f t="array" ref="C1887">IFERROR(INDEX('03.Muestra'!$F$8:$F$42,SMALL(IF("Página Web"='03.Muestra'!$D$8:$D$42,ROW('03.Muestra'!$F$8:$F$42)-MIN(ROW('03.Muestra'!$D$8:$D$42))+1,""),ROW()-1880)),"")</f>
        <v>https://www.comunidad.madrid/hospital/summa112/profesionales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Recursos Humanos</v>
      </c>
      <c r="C1888" s="114" t="str" cm="1">
        <f t="array" ref="C1888">IFERROR(INDEX('03.Muestra'!$F$8:$F$42,SMALL(IF("Página Web"='03.Muestra'!$D$8:$D$42,ROW('03.Muestra'!$F$8:$F$42)-MIN(ROW('03.Muestra'!$D$8:$D$42))+1,""),ROW()-1880)),"")</f>
        <v>https://www.comunidad.madrid/hospital/summa112/profesionales/departamento-recursos-humanos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Formación y Docencia</v>
      </c>
      <c r="C1889" s="114" t="str" cm="1">
        <f t="array" ref="C1889">IFERROR(INDEX('03.Muestra'!$F$8:$F$42,SMALL(IF("Página Web"='03.Muestra'!$D$8:$D$42,ROW('03.Muestra'!$F$8:$F$42)-MIN(ROW('03.Muestra'!$D$8:$D$42))+1,""),ROW()-1880)),"")</f>
        <v>https://www.comunidad.madrid/hospital/summa112/profesionales/formacion-docencia-0</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Seguridad del Paciente</v>
      </c>
      <c r="C1890" s="114" t="str" cm="1">
        <f t="array" ref="C1890">IFERROR(INDEX('03.Muestra'!$F$8:$F$42,SMALL(IF("Página Web"='03.Muestra'!$D$8:$D$42,ROW('03.Muestra'!$F$8:$F$42)-MIN(ROW('03.Muestra'!$D$8:$D$42))+1,""),ROW()-1880)),"")</f>
        <v>https://www.comunidad.madrid/hospital/summa112/profesionales/seguridad-paciente</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Transporte Sanitario Intercomunitario</v>
      </c>
      <c r="C1891" s="114" t="str" cm="1">
        <f t="array" ref="C1891">IFERROR(INDEX('03.Muestra'!$F$8:$F$42,SMALL(IF("Página Web"='03.Muestra'!$D$8:$D$42,ROW('03.Muestra'!$F$8:$F$42)-MIN(ROW('03.Muestra'!$D$8:$D$42))+1,""),ROW()-1880)),"")</f>
        <v>https://www.comunidad.madrid/hospital/summa112/profesionales/transporte-sanitario-intercomunitario</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Comunicación</v>
      </c>
      <c r="C1892" s="114" t="str" cm="1">
        <f t="array" ref="C1892">IFERROR(INDEX('03.Muestra'!$F$8:$F$42,SMALL(IF("Página Web"='03.Muestra'!$D$8:$D$42,ROW('03.Muestra'!$F$8:$F$42)-MIN(ROW('03.Muestra'!$D$8:$D$42))+1,""),ROW()-1880)),"")</f>
        <v>https://www.comunidad.madrid/hospital/summa112/comunicacion</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Noticias</v>
      </c>
      <c r="C1893" s="114" t="str" cm="1">
        <f t="array" ref="C1893">IFERROR(INDEX('03.Muestra'!$F$8:$F$42,SMALL(IF("Página Web"='03.Muestra'!$D$8:$D$42,ROW('03.Muestra'!$F$8:$F$42)-MIN(ROW('03.Muestra'!$D$8:$D$42))+1,""),ROW()-1880)),"")</f>
        <v>https://www.comunidad.madrid/hospital/summa112/comunicacion/noticias</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Videoteca</v>
      </c>
      <c r="C1894" s="114" t="str" cm="1">
        <f t="array" ref="C1894">IFERROR(INDEX('03.Muestra'!$F$8:$F$42,SMALL(IF("Página Web"='03.Muestra'!$D$8:$D$42,ROW('03.Muestra'!$F$8:$F$42)-MIN(ROW('03.Muestra'!$D$8:$D$42))+1,""),ROW()-1880)),"")</f>
        <v>https://www.comunidad.madrid/hospital/summa112/comunicacion/videoteca</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Galeria de imágenes</v>
      </c>
      <c r="C1895" s="114" t="str" cm="1">
        <f t="array" ref="C1895">IFERROR(INDEX('03.Muestra'!$F$8:$F$42,SMALL(IF("Página Web"='03.Muestra'!$D$8:$D$42,ROW('03.Muestra'!$F$8:$F$42)-MIN(ROW('03.Muestra'!$D$8:$D$42))+1,""),ROW()-1880)),"")</f>
        <v>https://www.comunidad.madrid/hospital/summa112/comunicacion/galeria-imagenes</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Nosotros</v>
      </c>
      <c r="C1896" s="114" t="str" cm="1">
        <f t="array" ref="C1896">IFERROR(INDEX('03.Muestra'!$F$8:$F$42,SMALL(IF("Página Web"='03.Muestra'!$D$8:$D$42,ROW('03.Muestra'!$F$8:$F$42)-MIN(ROW('03.Muestra'!$D$8:$D$42))+1,""),ROW()-1880)),"")</f>
        <v>https://www.comunidad.madrid/hospital/summa112/nosotros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Buscador</v>
      </c>
      <c r="C1897" s="114" t="str" cm="1">
        <f t="array" ref="C1897">IFERROR(INDEX('03.Muestra'!$F$8:$F$42,SMALL(IF("Página Web"='03.Muestra'!$D$8:$D$42,ROW('03.Muestra'!$F$8:$F$42)-MIN(ROW('03.Muestra'!$D$8:$D$42))+1,""),ROW()-1880)),"")</f>
        <v>https://www.comunidad.madrid/hospital/summa112/buscar?search_api_fulltext=&amp;nombre=</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Mapa Web</v>
      </c>
      <c r="C1898" s="114" t="str" cm="1">
        <f t="array" ref="C1898">IFERROR(INDEX('03.Muestra'!$F$8:$F$42,SMALL(IF("Página Web"='03.Muestra'!$D$8:$D$42,ROW('03.Muestra'!$F$8:$F$42)-MIN(ROW('03.Muestra'!$D$8:$D$42))+1,""),ROW()-1880)),"")</f>
        <v>https://www.comunidad.madrid/hospital/summa112/sitemap</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Declaración accesibilidad</v>
      </c>
      <c r="C1899" s="114" t="str" cm="1">
        <f t="array" ref="C1899">IFERROR(INDEX('03.Muestra'!$F$8:$F$42,SMALL(IF("Página Web"='03.Muestra'!$D$8:$D$42,ROW('03.Muestra'!$F$8:$F$42)-MIN(ROW('03.Muestra'!$D$8:$D$42))+1,""),ROW()-1880)),"")</f>
        <v>https://www.comunidad.madrid/hospital/summa112/declaracion-accesibilidad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Aviso legal - Privacidad</v>
      </c>
      <c r="C1900" s="114" t="str" cm="1">
        <f t="array" ref="C1900">IFERROR(INDEX('03.Muestra'!$F$8:$F$42,SMALL(IF("Página Web"='03.Muestra'!$D$8:$D$42,ROW('03.Muestra'!$F$8:$F$42)-MIN(ROW('03.Muestra'!$D$8:$D$42))+1,""),ROW()-1880)),"")</f>
        <v>https://www.comunidad.madrid/hospital/summa112/ciudadanos/aviso-legal-privacidad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277</v>
      </c>
      <c r="C3" s="28"/>
      <c r="D3" s="106"/>
      <c r="E3" s="107"/>
    </row>
    <row r="4" spans="1:64" ht="26.15"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5"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5"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267</v>
      </c>
      <c r="B1614" s="24" t="s">
        <v>89</v>
      </c>
      <c r="C1614" s="25" t="s">
        <v>463</v>
      </c>
      <c r="D1614" s="26" t="s">
        <v>31</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267</v>
      </c>
      <c r="B1652" s="24" t="s">
        <v>89</v>
      </c>
      <c r="C1652" s="25" t="s">
        <v>464</v>
      </c>
      <c r="D1652" s="26" t="s">
        <v>31</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267</v>
      </c>
      <c r="B1690" s="24" t="s">
        <v>89</v>
      </c>
      <c r="C1690" s="25" t="s">
        <v>465</v>
      </c>
      <c r="D1690" s="26" t="s">
        <v>31</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450" priority="350" stopIfTrue="1">
      <formula>ISBLANK(D19)</formula>
    </cfRule>
    <cfRule type="cellIs" dxfId="449" priority="355" stopIfTrue="1" operator="equal">
      <formula>"N/D"</formula>
    </cfRule>
    <cfRule type="cellIs" dxfId="448" priority="354" stopIfTrue="1" operator="equal">
      <formula>"N/T"</formula>
    </cfRule>
    <cfRule type="cellIs" dxfId="447" priority="353" stopIfTrue="1" operator="equal">
      <formula>"N/A"</formula>
    </cfRule>
    <cfRule type="cellIs" dxfId="446" priority="352" stopIfTrue="1" operator="equal">
      <formula>"Falla"</formula>
    </cfRule>
    <cfRule type="cellIs" dxfId="445" priority="351" stopIfTrue="1" operator="equal">
      <formula>"Pasa"</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16" stopIfTrue="1" operator="equal">
      <formula>"Pasa"</formula>
    </cfRule>
    <cfRule type="cellIs" dxfId="421" priority="320" stopIfTrue="1" operator="equal">
      <formula>"N/D"</formula>
    </cfRule>
    <cfRule type="cellIs" dxfId="420" priority="318" stopIfTrue="1" operator="equal">
      <formula>"N/A"</formula>
    </cfRule>
    <cfRule type="cellIs" dxfId="419" priority="317" stopIfTrue="1" operator="equal">
      <formula>"Falla"</formula>
    </cfRule>
    <cfRule type="expression" dxfId="418" priority="315" stopIfTrue="1">
      <formula>ISBLANK(D171)</formula>
    </cfRule>
    <cfRule type="cellIs" dxfId="417" priority="314" stopIfTrue="1" operator="equal">
      <formula>"-"</formula>
    </cfRule>
    <cfRule type="cellIs" dxfId="416" priority="319" stopIfTrue="1" operator="equal">
      <formula>"N/T"</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7" stopIfTrue="1" operator="equal">
      <formula>"N/A"</formula>
    </cfRule>
    <cfRule type="cellIs" dxfId="400" priority="299" stopIfTrue="1" operator="equal">
      <formula>"N/D"</formula>
    </cfRule>
    <cfRule type="cellIs" dxfId="399" priority="298" stopIfTrue="1" operator="equal">
      <formula>"N/T"</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88" stopIfTrue="1" operator="equal">
      <formula>"Pasa"</formula>
    </cfRule>
    <cfRule type="cellIs" dxfId="393" priority="286" stopIfTrue="1" operator="equal">
      <formula>"-"</formula>
    </cfRule>
    <cfRule type="cellIs" dxfId="392" priority="292" stopIfTrue="1" operator="equal">
      <formula>"N/D"</formula>
    </cfRule>
    <cfRule type="cellIs" dxfId="391" priority="291" stopIfTrue="1" operator="equal">
      <formula>"N/T"</formula>
    </cfRule>
    <cfRule type="expression" dxfId="390" priority="287" stopIfTrue="1">
      <formula>ISBLANK(D323)</formula>
    </cfRule>
    <cfRule type="cellIs" dxfId="389" priority="290" stopIfTrue="1" operator="equal">
      <formula>"N/A"</formula>
    </cfRule>
    <cfRule type="cellIs" dxfId="388" priority="289" stopIfTrue="1" operator="equal">
      <formula>"Falla"</formula>
    </cfRule>
  </conditionalFormatting>
  <conditionalFormatting sqref="D361:D395">
    <cfRule type="cellIs" dxfId="387" priority="279" stopIfTrue="1" operator="equal">
      <formula>"-"</formula>
    </cfRule>
    <cfRule type="cellIs" dxfId="386" priority="285" stopIfTrue="1" operator="equal">
      <formula>"N/D"</formula>
    </cfRule>
    <cfRule type="cellIs" dxfId="385" priority="284" stopIfTrue="1" operator="equal">
      <formula>"N/T"</formula>
    </cfRule>
    <cfRule type="cellIs" dxfId="384" priority="283" stopIfTrue="1" operator="equal">
      <formula>"N/A"</formula>
    </cfRule>
    <cfRule type="cellIs" dxfId="383" priority="282" stopIfTrue="1" operator="equal">
      <formula>"Falla"</formula>
    </cfRule>
    <cfRule type="cellIs" dxfId="382" priority="281" stopIfTrue="1" operator="equal">
      <formula>"Pasa"</formula>
    </cfRule>
    <cfRule type="expression" dxfId="381" priority="280" stopIfTrue="1">
      <formula>ISBLANK(D361)</formula>
    </cfRule>
  </conditionalFormatting>
  <conditionalFormatting sqref="D399:D433">
    <cfRule type="cellIs" dxfId="380" priority="278" stopIfTrue="1" operator="equal">
      <formula>"N/D"</formula>
    </cfRule>
    <cfRule type="cellIs" dxfId="379" priority="275" stopIfTrue="1" operator="equal">
      <formula>"Falla"</formula>
    </cfRule>
    <cfRule type="cellIs" dxfId="378" priority="277" stopIfTrue="1" operator="equal">
      <formula>"N/T"</formula>
    </cfRule>
    <cfRule type="cellIs" dxfId="377" priority="276" stopIfTrue="1" operator="equal">
      <formula>"N/A"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expression" dxfId="355" priority="252" stopIfTrue="1">
      <formula>ISBLANK(D513)</formula>
    </cfRule>
    <cfRule type="cellIs" dxfId="354" priority="253" stopIfTrue="1" operator="equal">
      <formula>"Pasa"</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expression" dxfId="345" priority="238" stopIfTrue="1">
      <formula>ISBLANK(D589)</formula>
    </cfRule>
    <cfRule type="cellIs" dxfId="344" priority="243" stopIfTrue="1" operator="equal">
      <formula>"N/D"</formula>
    </cfRule>
    <cfRule type="cellIs" dxfId="343" priority="242" stopIfTrue="1" operator="equal">
      <formula>"N/T"</formula>
    </cfRule>
    <cfRule type="cellIs" dxfId="342" priority="241" stopIfTrue="1" operator="equal">
      <formula>"N/A"</formula>
    </cfRule>
    <cfRule type="cellIs" dxfId="341" priority="240" stopIfTrue="1" operator="equal">
      <formula>"Falla"</formula>
    </cfRule>
    <cfRule type="cellIs" dxfId="340" priority="239" stopIfTrue="1" operator="equal">
      <formula>"Pasa"</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4" stopIfTrue="1" operator="equal">
      <formula>"N/A"</formula>
    </cfRule>
    <cfRule type="cellIs" dxfId="336" priority="233" stopIfTrue="1" operator="equal">
      <formula>"Falla"</formula>
    </cfRule>
    <cfRule type="cellIs" dxfId="335" priority="232" stopIfTrue="1" operator="equal">
      <formula>"Pasa"</formula>
    </cfRule>
    <cfRule type="expression" dxfId="334" priority="231" stopIfTrue="1">
      <formula>ISBLANK(D627)</formula>
    </cfRule>
    <cfRule type="cellIs" dxfId="333" priority="230" stopIfTrue="1" operator="equal">
      <formula>"-"</formula>
    </cfRule>
    <cfRule type="cellIs" dxfId="332" priority="235" stopIfTrue="1" operator="equal">
      <formula>"N/T"</formula>
    </cfRule>
  </conditionalFormatting>
  <conditionalFormatting sqref="D665:D699">
    <cfRule type="cellIs" dxfId="331" priority="223" stopIfTrue="1" operator="equal">
      <formula>"-"</formula>
    </cfRule>
    <cfRule type="expression" dxfId="330" priority="224" stopIfTrue="1">
      <formula>ISBLANK(D665)</formula>
    </cfRule>
    <cfRule type="cellIs" dxfId="329" priority="226" stopIfTrue="1" operator="equal">
      <formula>"Falla"</formula>
    </cfRule>
    <cfRule type="cellIs" dxfId="328" priority="225" stopIfTrue="1" operator="equal">
      <formula>"Pasa"</formula>
    </cfRule>
    <cfRule type="cellIs" dxfId="327" priority="229" stopIfTrue="1" operator="equal">
      <formula>"N/D"</formula>
    </cfRule>
    <cfRule type="cellIs" dxfId="326" priority="228" stopIfTrue="1" operator="equal">
      <formula>"N/T"</formula>
    </cfRule>
    <cfRule type="cellIs" dxfId="325" priority="227" stopIfTrue="1" operator="equal">
      <formula>"N/A"</formula>
    </cfRule>
  </conditionalFormatting>
  <conditionalFormatting sqref="D703:D737">
    <cfRule type="cellIs" dxfId="324" priority="220" stopIfTrue="1" operator="equal">
      <formula>"N/A"</formula>
    </cfRule>
    <cfRule type="cellIs" dxfId="323" priority="221" stopIfTrue="1" operator="equal">
      <formula>"N/T"</formula>
    </cfRule>
    <cfRule type="cellIs" dxfId="322" priority="222" stopIfTrue="1" operator="equal">
      <formula>"N/D"</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199" stopIfTrue="1" operator="equal">
      <formula>"N/A"</formula>
    </cfRule>
    <cfRule type="cellIs" dxfId="302" priority="198" stopIfTrue="1" operator="equal">
      <formula>"Falla"</formula>
    </cfRule>
    <cfRule type="cellIs" dxfId="301" priority="200" stopIfTrue="1" operator="equal">
      <formula>"N/T"</formula>
    </cfRule>
    <cfRule type="cellIs" dxfId="300" priority="201" stopIfTrue="1" operator="equal">
      <formula>"N/D"</formula>
    </cfRule>
    <cfRule type="cellIs" dxfId="299" priority="195" stopIfTrue="1" operator="equal">
      <formula>"-"</formula>
    </cfRule>
    <cfRule type="expression" dxfId="298" priority="196" stopIfTrue="1">
      <formula>ISBLANK(D817)</formula>
    </cfRule>
    <cfRule type="cellIs" dxfId="297" priority="197" stopIfTrue="1" operator="equal">
      <formula>"Pasa"</formula>
    </cfRule>
  </conditionalFormatting>
  <conditionalFormatting sqref="D855:D889">
    <cfRule type="cellIs" dxfId="296" priority="188" stopIfTrue="1" operator="equal">
      <formula>"-"</formula>
    </cfRule>
    <cfRule type="expression" dxfId="295" priority="189" stopIfTrue="1">
      <formula>ISBLANK(D855)</formula>
    </cfRule>
    <cfRule type="cellIs" dxfId="294" priority="190" stopIfTrue="1" operator="equal">
      <formula>"Pasa"</formula>
    </cfRule>
    <cfRule type="cellIs" dxfId="293" priority="191" stopIfTrue="1" operator="equal">
      <formula>"Falla"</formula>
    </cfRule>
    <cfRule type="cellIs" dxfId="292" priority="192" stopIfTrue="1" operator="equal">
      <formula>"N/A"</formula>
    </cfRule>
    <cfRule type="cellIs" dxfId="291" priority="193" stopIfTrue="1" operator="equal">
      <formula>"N/T"</formula>
    </cfRule>
    <cfRule type="cellIs" dxfId="290" priority="194" stopIfTrue="1" operator="equal">
      <formula>"N/D"</formula>
    </cfRule>
  </conditionalFormatting>
  <conditionalFormatting sqref="D893:D927">
    <cfRule type="cellIs" dxfId="289" priority="185" stopIfTrue="1" operator="equal">
      <formula>"N/A"</formula>
    </cfRule>
    <cfRule type="cellIs" dxfId="288" priority="187" stopIfTrue="1" operator="equal">
      <formula>"N/D"</formula>
    </cfRule>
    <cfRule type="cellIs" dxfId="287" priority="186" stopIfTrue="1" operator="equal">
      <formula>"N/T"</formula>
    </cfRule>
    <cfRule type="cellIs" dxfId="286" priority="184" stopIfTrue="1" operator="equal">
      <formula>"Falla"</formula>
    </cfRule>
    <cfRule type="cellIs" dxfId="285" priority="183" stopIfTrue="1" operator="equal">
      <formula>"Pasa"</formula>
    </cfRule>
    <cfRule type="expression" dxfId="284" priority="182" stopIfTrue="1">
      <formula>ISBLANK(D893)</formula>
    </cfRule>
    <cfRule type="cellIs" dxfId="283" priority="181" stopIfTrue="1" operator="equal">
      <formula>"-"</formula>
    </cfRule>
  </conditionalFormatting>
  <conditionalFormatting sqref="D931:D965">
    <cfRule type="cellIs" dxfId="282" priority="176" stopIfTrue="1" operator="equal">
      <formula>"Pasa"</formula>
    </cfRule>
    <cfRule type="cellIs" dxfId="281" priority="180" stopIfTrue="1" operator="equal">
      <formula>"N/D"</formula>
    </cfRule>
    <cfRule type="cellIs" dxfId="280" priority="179" stopIfTrue="1" operator="equal">
      <formula>"N/T"</formula>
    </cfRule>
    <cfRule type="cellIs" dxfId="279" priority="178" stopIfTrue="1" operator="equal">
      <formula>"N/A"</formula>
    </cfRule>
    <cfRule type="cellIs" dxfId="278" priority="177" stopIfTrue="1" operator="equal">
      <formula>"Falla"</formula>
    </cfRule>
    <cfRule type="expression" dxfId="277" priority="175" stopIfTrue="1">
      <formula>ISBLANK(D931)</formula>
    </cfRule>
    <cfRule type="cellIs" dxfId="276" priority="174" stopIfTrue="1" operator="equal">
      <formula>"-"</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6" stopIfTrue="1" operator="equal">
      <formula>"N/D"</formula>
    </cfRule>
    <cfRule type="cellIs" dxfId="267" priority="165" stopIfTrue="1" operator="equal">
      <formula>"N/T"</formula>
    </cfRule>
    <cfRule type="cellIs" dxfId="266" priority="164" stopIfTrue="1" operator="equal">
      <formula>"N/A"</formula>
    </cfRule>
    <cfRule type="cellIs" dxfId="265" priority="163" stopIfTrue="1" operator="equal">
      <formula>"Falla"</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48" stopIfTrue="1" operator="equal">
      <formula>"Pasa"</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expression" dxfId="250" priority="147" stopIfTrue="1">
      <formula>ISBLANK(D1083)</formula>
    </cfRule>
    <cfRule type="cellIs" dxfId="249" priority="152" stopIfTrue="1" operator="equal">
      <formula>"N/D"</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2" stopIfTrue="1" operator="equal">
      <formula>"-"</formula>
    </cfRule>
    <cfRule type="expression" dxfId="239" priority="133" stopIfTrue="1">
      <formula>ISBLANK(D1159)</formula>
    </cfRule>
    <cfRule type="cellIs" dxfId="238" priority="134" stopIfTrue="1" operator="equal">
      <formula>"Pasa"</formula>
    </cfRule>
    <cfRule type="cellIs" dxfId="237" priority="135" stopIfTrue="1" operator="equal">
      <formula>"Falla"</formula>
    </cfRule>
    <cfRule type="cellIs" dxfId="236" priority="138" stopIfTrue="1" operator="equal">
      <formula>"N/D"</formula>
    </cfRule>
    <cfRule type="cellIs" dxfId="235" priority="136" stopIfTrue="1" operator="equal">
      <formula>"N/A"</formula>
    </cfRule>
    <cfRule type="cellIs" dxfId="234" priority="137" stopIfTrue="1" operator="equal">
      <formula>"N/T"</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3" stopIfTrue="1" operator="equal">
      <formula>"N/T"</formula>
    </cfRule>
    <cfRule type="cellIs" dxfId="225" priority="124" stopIfTrue="1" operator="equal">
      <formula>"N/D"</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1" stopIfTrue="1" operator="equal">
      <formula>"-"</formula>
    </cfRule>
    <cfRule type="cellIs" dxfId="218" priority="117" stopIfTrue="1" operator="equal">
      <formula>"N/D"</formula>
    </cfRule>
    <cfRule type="cellIs" dxfId="217" priority="113" stopIfTrue="1" operator="equal">
      <formula>"Pasa"</formula>
    </cfRule>
    <cfRule type="cellIs" dxfId="216" priority="114" stopIfTrue="1" operator="equal">
      <formula>"Falla"</formula>
    </cfRule>
    <cfRule type="cellIs" dxfId="215" priority="115" stopIfTrue="1" operator="equal">
      <formula>"N/A"</formula>
    </cfRule>
    <cfRule type="cellIs" dxfId="214" priority="116" stopIfTrue="1" operator="equal">
      <formula>"N/T"</formula>
    </cfRule>
    <cfRule type="expression" dxfId="213" priority="112" stopIfTrue="1">
      <formula>ISBLANK(D1273)</formula>
    </cfRule>
  </conditionalFormatting>
  <conditionalFormatting sqref="D1311:D1345">
    <cfRule type="cellIs" dxfId="212" priority="110" stopIfTrue="1" operator="equal">
      <formula>"N/D"</formula>
    </cfRule>
    <cfRule type="cellIs" dxfId="211" priority="104" stopIfTrue="1" operator="equal">
      <formula>"-"</formula>
    </cfRule>
    <cfRule type="cellIs" dxfId="210" priority="108" stopIfTrue="1" operator="equal">
      <formula>"N/A"</formula>
    </cfRule>
    <cfRule type="cellIs" dxfId="209" priority="107" stopIfTrue="1" operator="equal">
      <formula>"Falla"</formula>
    </cfRule>
    <cfRule type="cellIs" dxfId="208" priority="106" stopIfTrue="1" operator="equal">
      <formula>"Pasa"</formula>
    </cfRule>
    <cfRule type="expression" dxfId="207" priority="105" stopIfTrue="1">
      <formula>ISBLANK(D1311)</formula>
    </cfRule>
    <cfRule type="cellIs" dxfId="206" priority="109" stopIfTrue="1" operator="equal">
      <formula>"N/T"</formula>
    </cfRule>
  </conditionalFormatting>
  <conditionalFormatting sqref="D1349:D1383">
    <cfRule type="cellIs" dxfId="205" priority="99" stopIfTrue="1" operator="equal">
      <formula>"Pasa"</formula>
    </cfRule>
    <cfRule type="cellIs" dxfId="204" priority="103" stopIfTrue="1" operator="equal">
      <formula>"N/D"</formula>
    </cfRule>
    <cfRule type="cellIs" dxfId="203" priority="102" stopIfTrue="1" operator="equal">
      <formula>"N/T"</formula>
    </cfRule>
    <cfRule type="cellIs" dxfId="202" priority="101" stopIfTrue="1" operator="equal">
      <formula>"N/A"</formula>
    </cfRule>
    <cfRule type="cellIs" dxfId="201" priority="100" stopIfTrue="1" operator="equal">
      <formula>"Falla"</formula>
    </cfRule>
    <cfRule type="cellIs" dxfId="200" priority="97" stopIfTrue="1" operator="equal">
      <formula>"-"</formula>
    </cfRule>
    <cfRule type="expression" dxfId="199" priority="98" stopIfTrue="1">
      <formula>ISBLANK(D1349)</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8" stopIfTrue="1" operator="equal">
      <formula>"N/T"</formula>
    </cfRule>
    <cfRule type="cellIs" dxfId="190" priority="89" stopIfTrue="1" operator="equal">
      <formula>"N/D"</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7" stopIfTrue="1" operator="equal">
      <formula>"N/T"</formula>
    </cfRule>
    <cfRule type="cellIs" dxfId="169" priority="66" stopIfTrue="1" operator="equal">
      <formula>"N/A"</formula>
    </cfRule>
    <cfRule type="cellIs" dxfId="168" priority="65" stopIfTrue="1" operator="equal">
      <formula>"Falla"</formula>
    </cfRule>
    <cfRule type="cellIs" dxfId="167" priority="64" stopIfTrue="1" operator="equal">
      <formula>"Pasa"</formula>
    </cfRule>
    <cfRule type="expression" dxfId="166" priority="63" stopIfTrue="1">
      <formula>ISBLANK(D1539)</formula>
    </cfRule>
    <cfRule type="cellIs" dxfId="165" priority="68" stopIfTrue="1" operator="equal">
      <formula>"N/D"</formula>
    </cfRule>
    <cfRule type="cellIs" dxfId="164" priority="62" stopIfTrue="1" operator="equal">
      <formula>"-"</formula>
    </cfRule>
  </conditionalFormatting>
  <conditionalFormatting sqref="D1577:D1611">
    <cfRule type="cellIs" dxfId="163" priority="58" stopIfTrue="1" operator="equal">
      <formula>"Falla"</formula>
    </cfRule>
    <cfRule type="cellIs" dxfId="162" priority="61" stopIfTrue="1" operator="equal">
      <formula>"N/D"</formula>
    </cfRule>
    <cfRule type="cellIs" dxfId="161" priority="60" stopIfTrue="1" operator="equal">
      <formula>"N/T"</formula>
    </cfRule>
    <cfRule type="cellIs" dxfId="160" priority="59" stopIfTrue="1" operator="equal">
      <formula>"N/A"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1" stopIfTrue="1" operator="equal">
      <formula>"-"</formula>
    </cfRule>
    <cfRule type="expression" dxfId="148" priority="42" stopIfTrue="1">
      <formula>ISBLANK(D1653)</formula>
    </cfRule>
    <cfRule type="cellIs" dxfId="147" priority="45" stopIfTrue="1" operator="equal">
      <formula>"N/A"</formula>
    </cfRule>
    <cfRule type="cellIs" dxfId="146" priority="43" stopIfTrue="1" operator="equal">
      <formula>"Pasa"</formula>
    </cfRule>
    <cfRule type="cellIs" dxfId="145" priority="44" stopIfTrue="1" operator="equal">
      <formula>"Falla"</formula>
    </cfRule>
    <cfRule type="cellIs" dxfId="144" priority="47" stopIfTrue="1" operator="equal">
      <formula>"N/D"</formula>
    </cfRule>
    <cfRule type="cellIs" dxfId="143" priority="46" stopIfTrue="1" operator="equal">
      <formula>"N/T"</formula>
    </cfRule>
  </conditionalFormatting>
  <conditionalFormatting sqref="D1691:D1725">
    <cfRule type="cellIs" dxfId="142" priority="19" stopIfTrue="1" operator="equal">
      <formula>"N/D"</formula>
    </cfRule>
    <cfRule type="cellIs" dxfId="141" priority="13" stopIfTrue="1" operator="equal">
      <formula>"-"</formula>
    </cfRule>
    <cfRule type="cellIs" dxfId="140" priority="18" stopIfTrue="1" operator="equal">
      <formula>"N/T"</formula>
    </cfRule>
    <cfRule type="cellIs" dxfId="139" priority="17" stopIfTrue="1" operator="equal">
      <formula>"N/A"</formula>
    </cfRule>
    <cfRule type="cellIs" dxfId="138" priority="16" stopIfTrue="1" operator="equal">
      <formula>"Falla"</formula>
    </cfRule>
    <cfRule type="cellIs" dxfId="137" priority="15" stopIfTrue="1" operator="equal">
      <formula>"Pasa"</formula>
    </cfRule>
    <cfRule type="expression" dxfId="13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128" priority="681" stopIfTrue="1">
      <formula>ISBLANK(F19)</formula>
    </cfRule>
    <cfRule type="cellIs" dxfId="127" priority="683" stopIfTrue="1" operator="equal">
      <formula>"Falla"</formula>
    </cfRule>
    <cfRule type="cellIs" dxfId="126" priority="684" stopIfTrue="1" operator="equal">
      <formula>"N/A"</formula>
    </cfRule>
    <cfRule type="cellIs" dxfId="125" priority="685" stopIfTrue="1" operator="equal">
      <formula>"N/T"</formula>
    </cfRule>
    <cfRule type="cellIs" dxfId="124" priority="686" stopIfTrue="1" operator="equal">
      <formula>"N/D"</formula>
    </cfRule>
    <cfRule type="cellIs" dxfId="123" priority="682" stopIfTrue="1" operator="equal">
      <formula>"Pasa"</formula>
    </cfRule>
  </conditionalFormatting>
  <conditionalFormatting sqref="K23:K24">
    <cfRule type="cellIs" dxfId="122" priority="5" stopIfTrue="1" operator="equal">
      <formula>"N/T"</formula>
    </cfRule>
    <cfRule type="cellIs" dxfId="121" priority="4" stopIfTrue="1" operator="equal">
      <formula>"N/A"</formula>
    </cfRule>
    <cfRule type="expression" dxfId="120" priority="1" stopIfTrue="1">
      <formula>ISBLANK(K23)</formula>
    </cfRule>
    <cfRule type="cellIs" dxfId="119" priority="2" stopIfTrue="1" operator="equal">
      <formula>"Pasa"</formula>
    </cfRule>
    <cfRule type="cellIs" dxfId="118" priority="6" stopIfTrue="1" operator="equal">
      <formula>"N/D"</formula>
    </cfRule>
    <cfRule type="cellIs" dxfId="11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RESULTADOS</vt:lpstr>
      <vt:lpstr>R12.ServiciosApoyo</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2026-06-25T11:26:02Z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2025-05-20T14:58:49Z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38b932b8-403d-42dc-9745-6d6e1716a911</vt:lpwstr>
  </property>
  <property fmtid="{D5CDD505-2E9C-101B-9397-08002B2CF9AE}" pid="15" name="MSIP_Label_e463cba9-5f6c-478d-9329-7b2295e4e8ed_ContentBits">
    <vt:lpwstr>0</vt:lpwstr>
  </property>
</Properties>
</file>