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E329D878-73D1-4C25-A079-486209996AF6}" xr6:coauthVersionLast="47" xr6:coauthVersionMax="47" xr10:uidLastSave="{0D535D3D-280D-463E-9C3C-6213B671A995}"/>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788" i="22" l="1"/>
  <c r="Z3" i="19"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Q31" i="9" a="1"/>
  <c r="BS27" i="9" a="1"/>
  <c r="AI39" i="9" a="1"/>
  <c r="BM23" i="9" a="1"/>
  <c r="CH37" i="9" a="1"/>
  <c r="K32" i="9" a="1"/>
  <c r="AS28" i="9" a="1"/>
  <c r="BT34" i="9" a="1"/>
  <c r="AB30" i="9" a="1"/>
  <c r="AY33" i="9" a="1"/>
  <c r="BB28" i="9" a="1"/>
  <c r="BU31" i="9" a="1"/>
  <c r="CD25" i="9" a="1"/>
  <c r="E37" i="9" a="1"/>
  <c r="BC35" i="9" a="1"/>
  <c r="G37" i="9" a="1"/>
  <c r="F36" i="9" a="1"/>
  <c r="AI25" i="9" a="1"/>
  <c r="BW31" i="9" a="1"/>
  <c r="BN29" i="9" a="1"/>
  <c r="BF25" i="9" a="1"/>
  <c r="Y37" i="9" a="1"/>
  <c r="AQ25" i="9" a="1"/>
  <c r="AM28" i="9" a="1"/>
  <c r="T32" i="9" a="1"/>
  <c r="AH26" i="9" a="1"/>
  <c r="AE29" i="9" a="1"/>
  <c r="AN34" i="9" a="1"/>
  <c r="BG34" i="9" a="1"/>
  <c r="W33" i="9" a="1"/>
  <c r="K1160" i="22"/>
  <c r="AO28" i="9" a="1"/>
  <c r="CM25" i="9" a="1"/>
  <c r="BA22" i="9" a="1"/>
  <c r="BV33" i="9" a="1"/>
  <c r="AZ22" i="9" a="1"/>
  <c r="AI24" i="9" a="1"/>
  <c r="CQ31" i="9" a="1"/>
  <c r="AC33" i="9" a="1"/>
  <c r="CH30" i="9" a="1"/>
  <c r="S32" i="9" a="1"/>
  <c r="L37" i="9" a="1"/>
  <c r="AI37" i="9" a="1"/>
  <c r="G26" i="9" a="1"/>
  <c r="BS25" i="9" a="1"/>
  <c r="CC39" i="9" a="1"/>
  <c r="AA28" i="9" a="1"/>
  <c r="W29" i="9" a="1"/>
  <c r="AA38" i="9" a="1"/>
  <c r="CJ27" i="9" a="1"/>
  <c r="BT24" i="9" a="1"/>
  <c r="CN20" i="9" a="1"/>
  <c r="BK38" i="9" a="1"/>
  <c r="Q22" i="9" a="1"/>
  <c r="CL36" i="9" a="1"/>
  <c r="AH27" i="9" a="1"/>
  <c r="O34" i="9" a="1"/>
  <c r="AL38" i="9" a="1"/>
  <c r="AL33" i="9" a="1"/>
  <c r="CE39" i="9" a="1"/>
  <c r="AL34" i="9" a="1"/>
  <c r="Y25" i="9" a="1"/>
  <c r="V32" i="9" a="1"/>
  <c r="BV37" i="9" a="1"/>
  <c r="M27" i="9" a="1"/>
  <c r="L33" i="9" a="1"/>
  <c r="CO36" i="9" a="1"/>
  <c r="BR30" i="9" a="1"/>
  <c r="AP21" i="9" a="1"/>
  <c r="Q27" i="9" a="1"/>
  <c r="BJ34" i="9" a="1"/>
  <c r="BO30" i="9" a="1"/>
  <c r="CN31" i="9" a="1"/>
  <c r="BO22" i="9" a="1"/>
  <c r="BU30" i="9" a="1"/>
  <c r="BH38" i="9" a="1"/>
  <c r="G34" i="9" a="1"/>
  <c r="CG30" i="9" a="1"/>
  <c r="CB23" i="9" a="1"/>
  <c r="CB20" i="9" a="1"/>
  <c r="AI33" i="9" a="1"/>
  <c r="AF35" i="9" a="1"/>
  <c r="Z35" i="9" a="1"/>
  <c r="K58" i="22"/>
  <c r="CL24" i="9" a="1"/>
  <c r="K590" i="22"/>
  <c r="CH33" i="9" a="1"/>
  <c r="BA26" i="9" a="1"/>
  <c r="AO35" i="9" a="1"/>
  <c r="CL21" i="9" a="1"/>
  <c r="AR34" i="9" a="1"/>
  <c r="BZ38" i="9" a="1"/>
  <c r="BO36" i="9" a="1"/>
  <c r="AZ26" i="9" a="1"/>
  <c r="X38" i="9" a="1"/>
  <c r="AO30" i="9" a="1"/>
  <c r="N35" i="9" a="1"/>
  <c r="M34" i="9" a="1"/>
  <c r="BM25" i="9" a="1"/>
  <c r="AV27" i="9" a="1"/>
  <c r="AK22" i="9" a="1"/>
  <c r="E22" i="9" a="1"/>
  <c r="AV31" i="9" a="1"/>
  <c r="O26" i="9" a="1"/>
  <c r="BH30" i="9" a="1"/>
  <c r="AF33" i="9" a="1"/>
  <c r="L25" i="9" a="1"/>
  <c r="K172" i="14"/>
  <c r="BJ36" i="9" a="1"/>
  <c r="BK39" i="9" a="1"/>
  <c r="BF38" i="9" a="1"/>
  <c r="J34" i="9" a="1"/>
  <c r="O29" i="9" a="1"/>
  <c r="AO31" i="9" a="1"/>
  <c r="BM39" i="9" a="1"/>
  <c r="E24" i="9" a="1"/>
  <c r="BC34" i="9" a="1"/>
  <c r="BT31" i="9" a="1"/>
  <c r="BT27" i="9" a="1"/>
  <c r="CF33" i="9" a="1"/>
  <c r="AH34" i="9" a="1"/>
  <c r="U34" i="9" a="1"/>
  <c r="Y31" i="9" a="1"/>
  <c r="BZ24" i="9" a="1"/>
  <c r="CG36" i="9" a="1"/>
  <c r="AW33" i="9" a="1"/>
  <c r="I26" i="9" a="1"/>
  <c r="CR38" i="9" a="1"/>
  <c r="BC21" i="9" a="1"/>
  <c r="BI25" i="9" a="1"/>
  <c r="R30" i="9" a="1"/>
  <c r="CF27" i="9" a="1"/>
  <c r="CH22" i="9" a="1"/>
  <c r="CL25" i="9" a="1"/>
  <c r="AB21" i="9" a="1"/>
  <c r="H28" i="9" a="1"/>
  <c r="AH36" i="9" a="1"/>
  <c r="N38" i="9" a="1"/>
  <c r="CN33" i="9" a="1"/>
  <c r="K1502" i="22"/>
  <c r="AC22" i="9" a="1"/>
  <c r="AW37" i="9" a="1"/>
  <c r="AQ22" i="9" a="1"/>
  <c r="AJ29" i="9" a="1"/>
  <c r="BX24" i="9" a="1"/>
  <c r="AO33" i="9" a="1"/>
  <c r="BK37" i="9" a="1"/>
  <c r="AU28" i="9" a="1"/>
  <c r="BH35" i="9" a="1"/>
  <c r="BO24" i="9" a="1"/>
  <c r="K286" i="14"/>
  <c r="BR36" i="9" a="1"/>
  <c r="CG32" i="9" a="1"/>
  <c r="BJ22" i="9" a="1"/>
  <c r="AN32" i="9" a="1"/>
  <c r="CO29" i="9" a="1"/>
  <c r="CI24" i="9" a="1"/>
  <c r="CC28" i="9" a="1"/>
  <c r="AX24" i="9" a="1"/>
  <c r="U23" i="9" a="1"/>
  <c r="Z27" i="9" a="1"/>
  <c r="N20" i="9" a="1"/>
  <c r="F23" i="9" a="1"/>
  <c r="BM33" i="9" a="1"/>
  <c r="BC30" i="9" a="1"/>
  <c r="M30" i="9" a="1"/>
  <c r="I20" i="9" a="1"/>
  <c r="BI35" i="9" a="1"/>
  <c r="BG37" i="9" a="1"/>
  <c r="AS38" i="9" a="1"/>
  <c r="CB32" i="9" a="1"/>
  <c r="BF26" i="9" a="1"/>
  <c r="P38" i="9" a="1"/>
  <c r="BA33" i="9" a="1"/>
  <c r="AM33" i="9" a="1"/>
  <c r="X30" i="9" a="1"/>
  <c r="AE34" i="9" a="1"/>
  <c r="CO38" i="9" a="1"/>
  <c r="AK24" i="9" a="1"/>
  <c r="BP27" i="9" a="1"/>
  <c r="AD32" i="9" a="1"/>
  <c r="AL30" i="9" a="1"/>
  <c r="AU35" i="9" a="1"/>
  <c r="K666" i="22"/>
  <c r="R36" i="9" a="1"/>
  <c r="BR21" i="9" a="1"/>
  <c r="BW37" i="9" a="1"/>
  <c r="BD30" i="9" a="1"/>
  <c r="BY24" i="9" a="1"/>
  <c r="CB28" i="9" a="1"/>
  <c r="CF39" i="9" a="1"/>
  <c r="CG26" i="9" a="1"/>
  <c r="CI28" i="9" a="1"/>
  <c r="CP35" i="9" a="1"/>
  <c r="AU24" i="9" a="1"/>
  <c r="CH35" i="9" a="1"/>
  <c r="CD23" i="9" a="1"/>
  <c r="BQ38" i="9" a="1"/>
  <c r="CR22" i="9" a="1"/>
  <c r="I33" i="9" a="1"/>
  <c r="CM23" i="9" a="1"/>
  <c r="AZ25" i="9" a="1"/>
  <c r="BS23" i="9" a="1"/>
  <c r="S30" i="9" a="1"/>
  <c r="AV25" i="9" a="1"/>
  <c r="AU29" i="9" a="1"/>
  <c r="BM26" i="9" a="1"/>
  <c r="CD21" i="9" a="1"/>
  <c r="CJ31" i="9" a="1"/>
  <c r="CO28" i="9" a="1"/>
  <c r="I32" i="9" a="1"/>
  <c r="BG31" i="9" a="1"/>
  <c r="AY30" i="9" a="1"/>
  <c r="G31" i="9" a="1"/>
  <c r="BW23" i="9" a="1"/>
  <c r="AA25" i="9" a="1"/>
  <c r="AN37" i="9" a="1"/>
  <c r="AA34" i="9" a="1"/>
  <c r="AS26" i="9" a="1"/>
  <c r="H23" i="9" a="1"/>
  <c r="CK28" i="9" a="1"/>
  <c r="L35" i="9" a="1"/>
  <c r="BS38" i="9" a="1"/>
  <c r="AN27" i="9" a="1"/>
  <c r="K1008" i="22"/>
  <c r="AV32" i="9" a="1"/>
  <c r="R34" i="9" a="1"/>
  <c r="CN21" i="9" a="1"/>
  <c r="CC37" i="9" a="1"/>
  <c r="CJ38" i="9" a="1"/>
  <c r="N28" i="9" a="1"/>
  <c r="BZ35" i="9" a="1"/>
  <c r="X32" i="9" a="1"/>
  <c r="CQ21" i="9" a="1"/>
  <c r="U37" i="9" a="1"/>
  <c r="J32" i="9" a="1"/>
  <c r="CR34" i="9" a="1"/>
  <c r="BS29" i="9" a="1"/>
  <c r="AW32" i="9" a="1"/>
  <c r="AD23" i="9" a="1"/>
  <c r="BG38" i="9" a="1"/>
  <c r="AS20" i="9" a="1"/>
  <c r="BL37" i="9" a="1"/>
  <c r="M21" i="9" a="1"/>
  <c r="CJ36" i="9" a="1"/>
  <c r="CF38" i="9" a="1"/>
  <c r="BZ33" i="9" a="1"/>
  <c r="K1388" i="22"/>
  <c r="CE38" i="9" a="1"/>
  <c r="K704" i="14"/>
  <c r="AG36" i="9" a="1"/>
  <c r="CH27" i="9" a="1"/>
  <c r="T34" i="9" a="1"/>
  <c r="AK29" i="9" a="1"/>
  <c r="AB28" i="9" a="1"/>
  <c r="AT31" i="9" a="1"/>
  <c r="BP35" i="9" a="1"/>
  <c r="BN37" i="9" a="1"/>
  <c r="BE27" i="9" a="1"/>
  <c r="F33" i="9" a="1"/>
  <c r="BB25" i="9" a="1"/>
  <c r="CE35" i="9" a="1"/>
  <c r="K932" i="22"/>
  <c r="BY30" i="9" a="1"/>
  <c r="CC29" i="9" a="1"/>
  <c r="AA33" i="9" a="1"/>
  <c r="AS37" i="9" a="1"/>
  <c r="Z22" i="9" a="1"/>
  <c r="BO28" i="9" a="1"/>
  <c r="AQ35" i="9" a="1"/>
  <c r="R20" i="9" a="1"/>
  <c r="AO20" i="9" a="1"/>
  <c r="K58" i="13"/>
  <c r="E35" i="9" a="1"/>
  <c r="P25" i="9" a="1"/>
  <c r="CQ39" i="9" a="1"/>
  <c r="BU33" i="9" a="1"/>
  <c r="CL34" i="9" a="1"/>
  <c r="BY23" i="9" a="1"/>
  <c r="AZ31" i="9" a="1"/>
  <c r="CE26" i="9" a="1"/>
  <c r="AO25" i="9" a="1"/>
  <c r="AB36" i="9" a="1"/>
  <c r="BN31" i="9" a="1"/>
  <c r="CO39" i="9" a="1"/>
  <c r="BE23" i="9" a="1"/>
  <c r="AH37" i="9" a="1"/>
  <c r="BV23" i="9" a="1"/>
  <c r="AO27" i="9" a="1"/>
  <c r="BK36" i="9" a="1"/>
  <c r="CH28" i="9" a="1"/>
  <c r="AD25" i="9" a="1"/>
  <c r="AG34" i="9" a="1"/>
  <c r="K22" i="9" a="1"/>
  <c r="BR20" i="9" a="1"/>
  <c r="AM31" i="9" a="1"/>
  <c r="BB24" i="9" a="1"/>
  <c r="BP28" i="9" a="1"/>
  <c r="AD34" i="9" a="1"/>
  <c r="AD30" i="9" a="1"/>
  <c r="AO37" i="9" a="1"/>
  <c r="BO37" i="9" a="1"/>
  <c r="AP29" i="9" a="1"/>
  <c r="AW28" i="9" a="1"/>
  <c r="AA32" i="9" a="1"/>
  <c r="BN28" i="9" a="1"/>
  <c r="AI28" i="9" a="1"/>
  <c r="K30" i="9" a="1"/>
  <c r="CC33" i="9" a="1"/>
  <c r="V22" i="9" a="1"/>
  <c r="R32" i="9" a="1"/>
  <c r="AF38" i="9" a="1"/>
  <c r="BD31" i="9" a="1"/>
  <c r="AR36" i="9" a="1"/>
  <c r="BJ33" i="9" a="1"/>
  <c r="AW22" i="9" a="1"/>
  <c r="AD35" i="9" a="1"/>
  <c r="AG26" i="9" a="1"/>
  <c r="CF25" i="9" a="1"/>
  <c r="CQ34" i="9" a="1"/>
  <c r="BZ30" i="9" a="1"/>
  <c r="W24" i="9" a="1"/>
  <c r="BP22" i="9" a="1"/>
  <c r="AK38" i="9" a="1"/>
  <c r="AS30" i="9" a="1"/>
  <c r="BO39" i="9" a="1"/>
  <c r="AP37" i="9" a="1"/>
  <c r="BC22" i="9" a="1"/>
  <c r="AQ23" i="9" a="1"/>
  <c r="AO22" i="9" a="1"/>
  <c r="AF37" i="9" a="1"/>
  <c r="CA32" i="9" a="1"/>
  <c r="AP38" i="9" a="1"/>
  <c r="BT21" i="9" a="1"/>
  <c r="M38" i="9" a="1"/>
  <c r="AQ39" i="9" a="1"/>
  <c r="P30" i="9" a="1"/>
  <c r="J22" i="9" a="1"/>
  <c r="AH29" i="9" a="1"/>
  <c r="CA26" i="9" a="1"/>
  <c r="CK21" i="9" a="1"/>
  <c r="BP30" i="9" a="1"/>
  <c r="BF24" i="9" a="1"/>
  <c r="AE37" i="9" a="1"/>
  <c r="AX29" i="9" a="1"/>
  <c r="T39" i="9" a="1"/>
  <c r="T24" i="9" a="1"/>
  <c r="AH33" i="9" a="1"/>
  <c r="BZ31" i="9" a="1"/>
  <c r="AE38" i="9" a="1"/>
  <c r="BT38" i="9" a="1"/>
  <c r="M32" i="9" a="1"/>
  <c r="BE32" i="9" a="1"/>
  <c r="CD22" i="9" a="1"/>
  <c r="AF30" i="9" a="1"/>
  <c r="M35" i="9" a="1"/>
  <c r="CO20" i="9" a="1"/>
  <c r="AE26" i="9" a="1"/>
  <c r="CQ32" i="9" a="1"/>
  <c r="CI34" i="9" a="1"/>
  <c r="W27" i="9" a="1"/>
  <c r="G21" i="9" a="1"/>
  <c r="CM29" i="9" a="1"/>
  <c r="AX21" i="9" a="1"/>
  <c r="P23" i="9" a="1"/>
  <c r="BQ30" i="9" a="1"/>
  <c r="AE31" i="9" a="1"/>
  <c r="BC33" i="9" a="1"/>
  <c r="AA35" i="9" a="1"/>
  <c r="CJ39" i="9" a="1"/>
  <c r="CB24" i="9" a="1"/>
  <c r="R22" i="9" a="1"/>
  <c r="AU27" i="9" a="1"/>
  <c r="AY23" i="9" a="1"/>
  <c r="AN28" i="9" a="1"/>
  <c r="AC24" i="9" a="1"/>
  <c r="T25" i="9" a="1"/>
  <c r="CC38" i="9" a="1"/>
  <c r="AL39" i="9" a="1"/>
  <c r="O39" i="9" a="1"/>
  <c r="Q21" i="9" a="1"/>
  <c r="Y28" i="9" a="1"/>
  <c r="CQ37" i="9" a="1"/>
  <c r="BN26" i="9" a="1"/>
  <c r="AY38" i="9" a="1"/>
  <c r="U32" i="9" a="1"/>
  <c r="CD39" i="9" a="1"/>
  <c r="AE22" i="9" a="1"/>
  <c r="K1730" i="22"/>
  <c r="AQ38" i="9" a="1"/>
  <c r="CG37" i="9" a="1"/>
  <c r="AL36" i="9" a="1"/>
  <c r="K1122" i="22"/>
  <c r="BL31" i="9" a="1"/>
  <c r="Z25" i="9" a="1"/>
  <c r="AR28" i="9" a="1"/>
  <c r="BA39" i="9" a="1"/>
  <c r="BK22" i="9" a="1"/>
  <c r="G23" i="9" a="1"/>
  <c r="AA26" i="9" a="1"/>
  <c r="CQ24" i="9" a="1"/>
  <c r="G25" i="9" a="1"/>
  <c r="R23" i="9" a="1"/>
  <c r="CR23" i="9" a="1"/>
  <c r="AJ37" i="9" a="1"/>
  <c r="CM37" i="9" a="1"/>
  <c r="CJ22" i="9" a="1"/>
  <c r="AO29" i="9" a="1"/>
  <c r="BP36" i="9" a="1"/>
  <c r="Z20" i="9" a="1"/>
  <c r="BI29" i="9" a="1"/>
  <c r="U33" i="9" a="1"/>
  <c r="BE22" i="9" a="1"/>
  <c r="CC31" i="9" a="1"/>
  <c r="AE33" i="9" a="1"/>
  <c r="K210" i="5"/>
  <c r="J24" i="9" a="1"/>
  <c r="BM30" i="9" a="1"/>
  <c r="K476" i="14"/>
  <c r="BM37" i="9" a="1"/>
  <c r="BW30" i="9" a="1"/>
  <c r="AJ25" i="9" a="1"/>
  <c r="AF24" i="9" a="1"/>
  <c r="AD21" i="9" a="1"/>
  <c r="AY36" i="9" a="1"/>
  <c r="AM38" i="9" a="1"/>
  <c r="AH23" i="9" a="1"/>
  <c r="AA22" i="9" a="1"/>
  <c r="BF27" i="9" a="1"/>
  <c r="BU34" i="9" a="1"/>
  <c r="E32" i="9" a="1"/>
  <c r="J30" i="9" a="1"/>
  <c r="AF25" i="9" a="1"/>
  <c r="K1198" i="22"/>
  <c r="L22" i="9" a="1"/>
  <c r="BC37" i="9" a="1"/>
  <c r="BO38" i="9" a="1"/>
  <c r="X28" i="9" a="1"/>
  <c r="BP20" i="9" a="1"/>
  <c r="CR24" i="9" a="1"/>
  <c r="CJ24" i="9" a="1"/>
  <c r="N29" i="9" a="1"/>
  <c r="K248" i="22"/>
  <c r="E29" i="9" a="1"/>
  <c r="CP29" i="9" a="1"/>
  <c r="AF34" i="9" a="1"/>
  <c r="AY29" i="9" a="1"/>
  <c r="AS31" i="9" a="1"/>
  <c r="BT28" i="9" a="1"/>
  <c r="F39" i="9" a="1"/>
  <c r="BW38" i="9" a="1"/>
  <c r="AP34" i="9" a="1"/>
  <c r="AS24" i="9" a="1"/>
  <c r="CC23" i="9" a="1"/>
  <c r="AL22" i="9" a="1"/>
  <c r="Q32" i="9" a="1"/>
  <c r="AS23" i="9" a="1"/>
  <c r="AX25" i="9" a="1"/>
  <c r="AG38" i="9" a="1"/>
  <c r="K21" i="9" a="1"/>
  <c r="AZ23" i="9" a="1"/>
  <c r="BB33" i="9" a="1"/>
  <c r="W31" i="9" a="1"/>
  <c r="BZ22" i="9" a="1"/>
  <c r="CK20" i="9" a="1"/>
  <c r="K58" i="18"/>
  <c r="AN23" i="9" a="1"/>
  <c r="CK23" i="9" a="1"/>
  <c r="BS37" i="9" a="1"/>
  <c r="AB34" i="9" a="1"/>
  <c r="E33" i="9" a="1"/>
  <c r="AM29" i="9" a="1"/>
  <c r="BE35" i="9" a="1"/>
  <c r="L38" i="9" a="1"/>
  <c r="G39" i="9" a="1"/>
  <c r="BK30" i="9" a="1"/>
  <c r="BL28" i="9" a="1"/>
  <c r="AO34" i="9" a="1"/>
  <c r="K27" i="9" a="1"/>
  <c r="Q34" i="9" a="1"/>
  <c r="AP39" i="9" a="1"/>
  <c r="CE34" i="9" a="1"/>
  <c r="AT34" i="9" a="1"/>
  <c r="CI32" i="9" a="1"/>
  <c r="AD36" i="9" a="1"/>
  <c r="AT22" i="9" a="1"/>
  <c r="AD39" i="9" a="1"/>
  <c r="AY20" i="9" a="1"/>
  <c r="W28" i="9" a="1"/>
  <c r="CM33" i="9" a="1"/>
  <c r="BI34" i="9" a="1"/>
  <c r="H36" i="9" a="1"/>
  <c r="AM35" i="9" a="1"/>
  <c r="BF34" i="9" a="1"/>
  <c r="AR20" i="9" a="1"/>
  <c r="P29" i="9" a="1"/>
  <c r="BX31" i="9" a="1"/>
  <c r="AW35" i="9" a="1"/>
  <c r="BV32" i="9" a="1"/>
  <c r="CE22" i="9" a="1"/>
  <c r="R31" i="9" a="1"/>
  <c r="CR20" i="9" a="1"/>
  <c r="BR23" i="9" a="1"/>
  <c r="O20" i="9" a="1"/>
  <c r="AV21" i="9" a="1"/>
  <c r="BH31" i="9" a="1"/>
  <c r="BR29" i="9" a="1"/>
  <c r="BT30" i="9" a="1"/>
  <c r="CP36" i="9" a="1"/>
  <c r="BL32" i="9" a="1"/>
  <c r="AT36" i="9" a="1"/>
  <c r="CP37" i="9" a="1"/>
  <c r="BG24" i="9" a="1"/>
  <c r="AJ26" i="9" a="1"/>
  <c r="AV33" i="9" a="1"/>
  <c r="BD22" i="9" a="1"/>
  <c r="BL34" i="9" a="1"/>
  <c r="CK34" i="9" a="1"/>
  <c r="BI36" i="9" a="1"/>
  <c r="BU32" i="9" a="1"/>
  <c r="AJ38" i="9" a="1"/>
  <c r="G20" i="9" a="1"/>
  <c r="AL28" i="9" a="1"/>
  <c r="CR35" i="9" a="1"/>
  <c r="AH32" i="9" a="1"/>
  <c r="BT35" i="9" a="1"/>
  <c r="BD27" i="9" a="1"/>
  <c r="AB24" i="9" a="1"/>
  <c r="CO33" i="9" a="1"/>
  <c r="BT20" i="9" a="1"/>
  <c r="P26" i="9" a="1"/>
  <c r="I21" i="9" a="1"/>
  <c r="BX25" i="9" a="1"/>
  <c r="K172" i="15"/>
  <c r="BT33" i="9" a="1"/>
  <c r="AY31" i="9" a="1"/>
  <c r="BG33" i="9" a="1"/>
  <c r="AT29" i="9" a="1"/>
  <c r="AP20" i="9" a="1"/>
  <c r="AR32" i="9" a="1"/>
  <c r="BB34" i="9" a="1"/>
  <c r="K20" i="9" a="1"/>
  <c r="BM28" i="9" a="1"/>
  <c r="CD31" i="9" a="1"/>
  <c r="CA25" i="9" a="1"/>
  <c r="S37" i="9" a="1"/>
  <c r="CP28" i="9" a="1"/>
  <c r="CH25" i="9" a="1"/>
  <c r="G28" i="9" a="1"/>
  <c r="AX22" i="9" a="1"/>
  <c r="CH32" i="9" a="1"/>
  <c r="F24" i="9" a="1"/>
  <c r="BM21" i="9" a="1"/>
  <c r="U20" i="9" a="1"/>
  <c r="AW24" i="9" a="1"/>
  <c r="AL37" i="9" a="1"/>
  <c r="K96" i="14"/>
  <c r="K26" i="9" a="1"/>
  <c r="BV39" i="9" a="1"/>
  <c r="AO24" i="9" a="1"/>
  <c r="BA30" i="9" a="1"/>
  <c r="AU30" i="9" a="1"/>
  <c r="H39" i="9" a="1"/>
  <c r="AV26" i="9" a="1"/>
  <c r="J26" i="9" a="1"/>
  <c r="K25" i="9" a="1"/>
  <c r="X33" i="9" a="1"/>
  <c r="J38" i="9" a="1"/>
  <c r="AL26" i="9" a="1"/>
  <c r="BP33" i="9" a="1"/>
  <c r="BK34" i="9" a="1"/>
  <c r="AV30" i="9" a="1"/>
  <c r="AT23" i="9" a="1"/>
  <c r="P28" i="9" a="1"/>
  <c r="AZ20" i="9" a="1"/>
  <c r="K1616" i="22"/>
  <c r="AD26" i="9" a="1"/>
  <c r="BO25" i="9" a="1"/>
  <c r="L24" i="9" a="1"/>
  <c r="AY39" i="9" a="1"/>
  <c r="CP30" i="9" a="1"/>
  <c r="CL23" i="9" a="1"/>
  <c r="BO33" i="9" a="1"/>
  <c r="U26" i="9" a="1"/>
  <c r="BF33" i="9" a="1"/>
  <c r="M37" i="9" a="1"/>
  <c r="CN23" i="9" a="1"/>
  <c r="CL32" i="9" a="1"/>
  <c r="BR31" i="9" a="1"/>
  <c r="I27" i="9" a="1"/>
  <c r="K362" i="22"/>
  <c r="H34" i="9" a="1"/>
  <c r="BZ32" i="9" a="1"/>
  <c r="CD24" i="9" a="1"/>
  <c r="BT25" i="9" a="1"/>
  <c r="AT30" i="9" a="1"/>
  <c r="K666" i="14"/>
  <c r="K31" i="9" a="1"/>
  <c r="Y35" i="9" a="1"/>
  <c r="CC20" i="9" a="1"/>
  <c r="BI39" i="9" a="1"/>
  <c r="Q36" i="9" a="1"/>
  <c r="N39" i="9" a="1"/>
  <c r="BX35" i="9" a="1"/>
  <c r="AF27" i="9" a="1"/>
  <c r="BG36" i="9" a="1"/>
  <c r="K210" i="15"/>
  <c r="BW28" i="9" a="1"/>
  <c r="CI27" i="9" a="1"/>
  <c r="AZ28" i="9" a="1"/>
  <c r="CD34" i="9" a="1"/>
  <c r="AR24" i="9" a="1"/>
  <c r="AW36" i="9" a="1"/>
  <c r="M26" i="9" a="1"/>
  <c r="CL39" i="9" a="1"/>
  <c r="AQ33" i="9" a="1"/>
  <c r="AZ24" i="9" a="1"/>
  <c r="BH26" i="9" a="1"/>
  <c r="AB39" i="9" a="1"/>
  <c r="BD33" i="9" a="1"/>
  <c r="CM39" i="9" a="1"/>
  <c r="AD37" i="9" a="1"/>
  <c r="BF20" i="9" a="1"/>
  <c r="BS26" i="9" a="1"/>
  <c r="CC30" i="9" a="1"/>
  <c r="BA29" i="9" a="1"/>
  <c r="CE20" i="9" a="1"/>
  <c r="BG21" i="9" a="1"/>
  <c r="I39" i="9" a="1"/>
  <c r="AV24" i="9" a="1"/>
  <c r="BA31" i="9" a="1"/>
  <c r="AY22" i="9" a="1"/>
  <c r="BU35" i="9" a="1"/>
  <c r="AD31" i="9" a="1"/>
  <c r="CE24" i="9" a="1"/>
  <c r="K438" i="14"/>
  <c r="AA31" i="9" a="1"/>
  <c r="BS21" i="9" a="1"/>
  <c r="CG24" i="9" a="1"/>
  <c r="BZ39" i="9" a="1"/>
  <c r="BQ23" i="9" a="1"/>
  <c r="BJ35" i="9" a="1"/>
  <c r="BI38" i="9" a="1"/>
  <c r="U30" i="9" a="1"/>
  <c r="F38" i="9" a="1"/>
  <c r="BU26" i="9" a="1"/>
  <c r="AH31" i="9" a="1"/>
  <c r="AU32" i="9" a="1"/>
  <c r="BY37" i="9" a="1"/>
  <c r="AX26" i="9" a="1"/>
  <c r="AN33" i="9" a="1"/>
  <c r="AZ30" i="9" a="1"/>
  <c r="X25" i="9" a="1"/>
  <c r="K286" i="22"/>
  <c r="BJ31" i="9" a="1"/>
  <c r="AG27" i="9" a="1"/>
  <c r="BX37" i="9" a="1"/>
  <c r="CB34" i="9" a="1"/>
  <c r="BA35" i="9" a="1"/>
  <c r="K58" i="14"/>
  <c r="BR27" i="9" a="1"/>
  <c r="BP39" i="9" a="1"/>
  <c r="CJ37" i="9" a="1"/>
  <c r="BF36" i="9" a="1"/>
  <c r="BW26" i="9" a="1"/>
  <c r="AC37" i="9" a="1"/>
  <c r="AA39" i="9" a="1"/>
  <c r="Y29" i="9" a="1"/>
  <c r="AR21" i="9" a="1"/>
  <c r="AE27" i="9" a="1"/>
  <c r="X35" i="9" a="1"/>
  <c r="CK39" i="9" a="1"/>
  <c r="BD39" i="9" a="1"/>
  <c r="AL21" i="9" a="1"/>
  <c r="AI34" i="9" a="1"/>
  <c r="AI32" i="9" a="1"/>
  <c r="Y30" i="9" a="1"/>
  <c r="BL27" i="9" a="1"/>
  <c r="AJ28" i="9" a="1"/>
  <c r="AH39" i="9" a="1"/>
  <c r="AK31" i="9" a="1"/>
  <c r="U39" i="9" a="1"/>
  <c r="BM36" i="9" a="1"/>
  <c r="BV28" i="9" a="1"/>
  <c r="G38" i="9" a="1"/>
  <c r="AC39" i="9" a="1"/>
  <c r="BF31" i="9" a="1"/>
  <c r="CI26" i="9" a="1"/>
  <c r="AM37" i="9" a="1"/>
  <c r="BC39" i="9" a="1"/>
  <c r="BR33" i="9" a="1"/>
  <c r="BW32" i="9" a="1"/>
  <c r="CB33" i="9" a="1"/>
  <c r="BA38" i="9" a="1"/>
  <c r="J33" i="9" a="1"/>
  <c r="CN29" i="9" a="1"/>
  <c r="BL20" i="9" a="1"/>
  <c r="AE36" i="9" a="1"/>
  <c r="BT26" i="9" a="1"/>
  <c r="AD24" i="9" a="1"/>
  <c r="AJ21" i="9" a="1"/>
  <c r="BR25" i="9" a="1"/>
  <c r="BF28" i="9" a="1"/>
  <c r="V29" i="9" a="1"/>
  <c r="V23" i="9" a="1"/>
  <c r="AK36" i="9" a="1"/>
  <c r="N33" i="9" a="1"/>
  <c r="CD32" i="9" a="1"/>
  <c r="BH23" i="9" a="1"/>
  <c r="BG29" i="9" a="1"/>
  <c r="AC35" i="9" a="1"/>
  <c r="BZ21" i="9" a="1"/>
  <c r="Y39" i="9" a="1"/>
  <c r="BU20" i="9" a="1"/>
  <c r="AF39" i="9" a="1"/>
  <c r="BZ25" i="9" a="1"/>
  <c r="AX33" i="9" a="1"/>
  <c r="AP32" i="9" a="1"/>
  <c r="AH21" i="9" a="1"/>
  <c r="R24" i="9" a="1"/>
  <c r="BJ32" i="9" a="1"/>
  <c r="T31" i="9" a="1"/>
  <c r="F25" i="9" a="1"/>
  <c r="BI32" i="9" a="1"/>
  <c r="AW21" i="9" a="1"/>
  <c r="CN39" i="9" a="1"/>
  <c r="BM35" i="9" a="1"/>
  <c r="X21" i="9" a="1"/>
  <c r="Y27" i="9" a="1"/>
  <c r="T23" i="9" a="1"/>
  <c r="J20" i="9" a="1"/>
  <c r="AF28" i="9" a="1"/>
  <c r="CJ20" i="9" a="1"/>
  <c r="AK30" i="9" a="1"/>
  <c r="S31" i="9" a="1"/>
  <c r="BS36" i="9" a="1"/>
  <c r="S29" i="9" a="1"/>
  <c r="AN35" i="9" a="1"/>
  <c r="BM22" i="9" a="1"/>
  <c r="CF20" i="9" a="1"/>
  <c r="CE37" i="9" a="1"/>
  <c r="BU37" i="9" a="1"/>
  <c r="BD25" i="9" a="1"/>
  <c r="BC23" i="9" a="1"/>
  <c r="AB23" i="9" a="1"/>
  <c r="AV35" i="9" a="1"/>
  <c r="BQ33" i="9" a="1"/>
  <c r="AF31" i="9" a="1"/>
  <c r="W37" i="9" a="1"/>
  <c r="CJ35" i="9" a="1"/>
  <c r="CR21" i="9" a="1"/>
  <c r="BP24" i="9" a="1"/>
  <c r="AN26" i="9" a="1"/>
  <c r="CP22" i="9" a="1"/>
  <c r="AX32" i="9" a="1"/>
  <c r="E39" i="9" a="1"/>
  <c r="AQ37" i="9" a="1"/>
  <c r="CA22" i="9" a="1"/>
  <c r="W34" i="9" a="1"/>
  <c r="AV38" i="9" a="1"/>
  <c r="L23" i="9" a="1"/>
  <c r="AN31" i="9" a="1"/>
  <c r="BF35" i="9" a="1"/>
  <c r="BH32" i="9" a="1"/>
  <c r="BA28" i="9" a="1"/>
  <c r="AV20" i="9" a="1"/>
  <c r="CG27" i="9" a="1"/>
  <c r="CA35" i="9" a="1"/>
  <c r="AU31" i="9" a="1"/>
  <c r="N23" i="9" a="1"/>
  <c r="E25" i="9" a="1"/>
  <c r="J27" i="9" a="1"/>
  <c r="K400" i="14"/>
  <c r="BP31" i="9" a="1"/>
  <c r="K1654" i="22"/>
  <c r="AD38" i="9" a="1"/>
  <c r="Z38" i="9" a="1"/>
  <c r="AI30" i="9" a="1"/>
  <c r="BK25" i="9" a="1"/>
  <c r="N22" i="9" a="1"/>
  <c r="BJ39" i="9" a="1"/>
  <c r="AL25" i="9" a="1"/>
  <c r="CI21" i="9" a="1"/>
  <c r="CE23" i="9" a="1"/>
  <c r="X34" i="9" a="1"/>
  <c r="CN27" i="9" a="1"/>
  <c r="CM34" i="9" a="1"/>
  <c r="AV39" i="9" a="1"/>
  <c r="AP35" i="9" a="1"/>
  <c r="BP37" i="9" a="1"/>
  <c r="AM24" i="9" a="1"/>
  <c r="AH30" i="9" a="1"/>
  <c r="BV36" i="9" a="1"/>
  <c r="BN32" i="9" a="1"/>
  <c r="CL30" i="9" a="1"/>
  <c r="AY21" i="9" a="1"/>
  <c r="CG31" i="9" a="1"/>
  <c r="BZ36" i="9" a="1"/>
  <c r="CI30" i="9" a="1"/>
  <c r="W39" i="9" a="1"/>
  <c r="K20" i="15"/>
  <c r="BS35" i="9" a="1"/>
  <c r="AG31" i="9" a="1"/>
  <c r="CP21" i="9" a="1"/>
  <c r="AA20" i="9" a="1"/>
  <c r="J25" i="9" a="1"/>
  <c r="CJ21" i="9" a="1"/>
  <c r="F35" i="9" a="1"/>
  <c r="CA24" i="9" a="1"/>
  <c r="AU36" i="9" a="1"/>
  <c r="BK23" i="9" a="1"/>
  <c r="CK37" i="9" a="1"/>
  <c r="BI23" i="9" a="1"/>
  <c r="CD36" i="9" a="1"/>
  <c r="AF22" i="9" a="1"/>
  <c r="AR29" i="9" a="1"/>
  <c r="F34" i="9" a="1"/>
  <c r="CK33" i="9" a="1"/>
  <c r="BZ34" i="9" a="1"/>
  <c r="BT23" i="9" a="1"/>
  <c r="CP27" i="9" a="1"/>
  <c r="Z37" i="9" a="1"/>
  <c r="BI33" i="9" a="1"/>
  <c r="AI29" i="9" a="1"/>
  <c r="O32" i="9" a="1"/>
  <c r="R39" i="9" a="1"/>
  <c r="S20" i="9" a="1"/>
  <c r="W32" i="9" a="1"/>
  <c r="Y21" i="9" a="1"/>
  <c r="AM30" i="9" a="1"/>
  <c r="CM28" i="9" a="1"/>
  <c r="AP26" i="9" a="1"/>
  <c r="AK27" i="9" a="1"/>
  <c r="K628" i="22"/>
  <c r="CD33" i="9" a="1"/>
  <c r="CL27" i="9" a="1"/>
  <c r="BO20" i="9" a="1"/>
  <c r="CH36" i="9" a="1"/>
  <c r="BB23" i="9" a="1"/>
  <c r="BD28" i="9" a="1"/>
  <c r="L39" i="9" a="1"/>
  <c r="BX20" i="9" a="1"/>
  <c r="F37" i="9" a="1"/>
  <c r="AR27" i="9" a="1"/>
  <c r="CA20" i="9" a="1"/>
  <c r="V34" i="9" a="1"/>
  <c r="BB37" i="9" a="1"/>
  <c r="BA36" i="9" a="1"/>
  <c r="K1274" i="22"/>
  <c r="K590" i="14"/>
  <c r="T26" i="9" a="1"/>
  <c r="BQ25" i="9" a="1"/>
  <c r="R33" i="9" a="1"/>
  <c r="AE39" i="9" a="1"/>
  <c r="Q26" i="9" a="1"/>
  <c r="X22" i="9" a="1"/>
  <c r="CG29" i="9" a="1"/>
  <c r="H37" i="9" a="1"/>
  <c r="BI21" i="9" a="1"/>
  <c r="K1426" i="22"/>
  <c r="AU21" i="9" a="1"/>
  <c r="AF36" i="9" a="1"/>
  <c r="F30" i="9" a="1"/>
  <c r="CB21" i="9" a="1"/>
  <c r="U38" i="9" a="1"/>
  <c r="BG30" i="9" a="1"/>
  <c r="BB39" i="9" a="1"/>
  <c r="BH37" i="9" a="1"/>
  <c r="V24" i="9" a="1"/>
  <c r="BU21" i="9" a="1"/>
  <c r="AN25" i="9" a="1"/>
  <c r="CI29" i="9" a="1"/>
  <c r="P31" i="9" a="1"/>
  <c r="CO30" i="9" a="1"/>
  <c r="K324" i="14"/>
  <c r="K1312" i="22"/>
  <c r="AX30" i="9" a="1"/>
  <c r="AH20" i="9" a="1"/>
  <c r="BJ38" i="9" a="1"/>
  <c r="AB29" i="9" a="1"/>
  <c r="AI22" i="9" a="1"/>
  <c r="I23" i="9" a="1"/>
  <c r="AC21" i="9" a="1"/>
  <c r="AA23" i="9" a="1"/>
  <c r="BG27" i="9" a="1"/>
  <c r="O35" i="9" a="1"/>
  <c r="CN22" i="9" a="1"/>
  <c r="K1350" i="22"/>
  <c r="BE33" i="9" a="1"/>
  <c r="AX39" i="9" a="1"/>
  <c r="K476" i="22"/>
  <c r="AM22" i="9" a="1"/>
  <c r="AZ21" i="9" a="1"/>
  <c r="X23" i="9" a="1"/>
  <c r="I24" i="9" a="1"/>
  <c r="BC38" i="9" a="1"/>
  <c r="H25" i="9" a="1"/>
  <c r="AK33" i="9" a="1"/>
  <c r="BP29" i="9" a="1"/>
  <c r="BT36" i="9" a="1"/>
  <c r="H29" i="9" a="1"/>
  <c r="BQ36" i="9" a="1"/>
  <c r="CB30" i="9" a="1"/>
  <c r="BV34" i="9" a="1"/>
  <c r="CJ26" i="9" a="1"/>
  <c r="BJ30" i="9" a="1"/>
  <c r="AI35" i="9" a="1"/>
  <c r="AO39" i="9" a="1"/>
  <c r="BC29" i="9" a="1"/>
  <c r="CA27" i="9" a="1"/>
  <c r="AT24" i="9" a="1"/>
  <c r="CM32" i="9" a="1"/>
  <c r="R35" i="9" a="1"/>
  <c r="BF32" i="9" a="1"/>
  <c r="BZ26" i="9" a="1"/>
  <c r="AN30" i="9" a="1"/>
  <c r="P39" i="9" a="1"/>
  <c r="BA20" i="9" a="1"/>
  <c r="AZ33" i="9" a="1"/>
  <c r="AU39" i="9" a="1"/>
  <c r="Z33" i="9" a="1"/>
  <c r="AJ34" i="9" a="1"/>
  <c r="AJ39" i="9" a="1"/>
  <c r="CD35" i="9" a="1"/>
  <c r="BR37" i="9" a="1"/>
  <c r="BV21" i="9" a="1"/>
  <c r="K96" i="18"/>
  <c r="BA25" i="9" a="1"/>
  <c r="AC31" i="9" a="1"/>
  <c r="CM21" i="9" a="1"/>
  <c r="V33" i="9" a="1"/>
  <c r="BK24" i="9" a="1"/>
  <c r="AE23" i="9" a="1"/>
  <c r="CA39" i="9" a="1"/>
  <c r="R25" i="9" a="1"/>
  <c r="Y32" i="9" a="1"/>
  <c r="W38" i="9" a="1"/>
  <c r="AL29" i="9" a="1"/>
  <c r="N31" i="9" a="1"/>
  <c r="P20" i="9" a="1"/>
  <c r="AG29" i="9" a="1"/>
  <c r="AL20" i="9" a="1"/>
  <c r="BZ27" i="9" a="1"/>
  <c r="N30" i="9" a="1"/>
  <c r="K818" i="22"/>
  <c r="BE38" i="9" a="1"/>
  <c r="AX36" i="9" a="1"/>
  <c r="Z39" i="9" a="1"/>
  <c r="Z30" i="9" a="1"/>
  <c r="O27" i="9" a="1"/>
  <c r="H33" i="9" a="1"/>
  <c r="CE29" i="9" a="1"/>
  <c r="V35" i="9" a="1"/>
  <c r="CO35" i="9" a="1"/>
  <c r="Z28" i="9" a="1"/>
  <c r="BV20" i="9" a="1"/>
  <c r="T35" i="9" a="1"/>
  <c r="BS39" i="9" a="1"/>
  <c r="CP38" i="9" a="1"/>
  <c r="E26" i="9" a="1"/>
  <c r="AB27" i="9" a="1"/>
  <c r="BN33" i="9" a="1"/>
  <c r="AU33" i="9" a="1"/>
  <c r="CB35" i="9" a="1"/>
  <c r="U24" i="9" a="1"/>
  <c r="BN22" i="9" a="1"/>
  <c r="BR24" i="9" a="1"/>
  <c r="BC36" i="9" a="1"/>
  <c r="G33" i="9" a="1"/>
  <c r="BW34" i="9" a="1"/>
  <c r="BV38" i="9" a="1"/>
  <c r="BX22" i="9" a="1"/>
  <c r="Q39" i="9" a="1"/>
  <c r="BF23" i="9" a="1"/>
  <c r="BY38" i="9" a="1"/>
  <c r="CD26" i="9" a="1"/>
  <c r="AY28" i="9" a="1"/>
  <c r="CI38" i="9" a="1"/>
  <c r="H32" i="9" a="1"/>
  <c r="CC36" i="9" a="1"/>
  <c r="BL35" i="9" a="1"/>
  <c r="L20" i="9" a="1"/>
  <c r="AG25" i="9" a="1"/>
  <c r="P24" i="9" a="1"/>
  <c r="AZ32" i="9" a="1"/>
  <c r="BG23" i="9" a="1"/>
  <c r="BD29" i="9" a="1"/>
  <c r="V26" i="9" a="1"/>
  <c r="AG23" i="9" a="1"/>
  <c r="Q20" i="9" a="1"/>
  <c r="CO24" i="9" a="1"/>
  <c r="M22" i="9" a="1"/>
  <c r="BE30" i="9" a="1"/>
  <c r="CB37" i="9" a="1"/>
  <c r="BV26" i="9" a="1"/>
  <c r="AG28" i="9" a="1"/>
  <c r="G24" i="9" a="1"/>
  <c r="E36" i="9" a="1"/>
  <c r="BB26" i="9" a="1"/>
  <c r="AH25" i="9" a="1"/>
  <c r="BE20" i="9" a="1"/>
  <c r="BD32" i="9" a="1"/>
  <c r="BN27" i="9" a="1"/>
  <c r="AE20" i="9" a="1"/>
  <c r="J35" i="9" a="1"/>
  <c r="R21" i="9" a="1"/>
  <c r="AP28" i="9" a="1"/>
  <c r="BQ29" i="9" a="1"/>
  <c r="AU38" i="9" a="1"/>
  <c r="G36" i="9" a="1"/>
  <c r="CD30" i="9" a="1"/>
  <c r="BL23" i="9" a="1"/>
  <c r="BD38" i="9" a="1"/>
  <c r="N21" i="9" a="1"/>
  <c r="BY31" i="9" a="1"/>
  <c r="BD23" i="9" a="1"/>
  <c r="BU25" i="9" a="1"/>
  <c r="AM39" i="9" a="1"/>
  <c r="CF21" i="9" a="1"/>
  <c r="BQ27" i="9" a="1"/>
  <c r="AX34" i="9" a="1"/>
  <c r="BA21" i="9" a="1"/>
  <c r="K172" i="18"/>
  <c r="AM25" i="9" a="1"/>
  <c r="CE28" i="9" a="1"/>
  <c r="CJ29" i="9" a="1"/>
  <c r="BZ23" i="9" a="1"/>
  <c r="AT28" i="9" a="1"/>
  <c r="CB29" i="9" a="1"/>
  <c r="CJ30" i="9" a="1"/>
  <c r="CA34" i="9" a="1"/>
  <c r="Y24" i="9" a="1"/>
  <c r="CK38" i="9" a="1"/>
  <c r="CJ25" i="9" a="1"/>
  <c r="AZ35" i="9" a="1"/>
  <c r="BD20" i="9" a="1"/>
  <c r="W20" i="9" a="1"/>
  <c r="AT38" i="9" a="1"/>
  <c r="K324" i="22"/>
  <c r="BV27" i="9" a="1"/>
  <c r="E28" i="9" a="1"/>
  <c r="BH25" i="9" a="1"/>
  <c r="CL38" i="9" a="1"/>
  <c r="CG35" i="9" a="1"/>
  <c r="AG21" i="9" a="1"/>
  <c r="BW24" i="9" a="1"/>
  <c r="G30" i="9" a="1"/>
  <c r="AR39" i="9" a="1"/>
  <c r="AF29" i="9" a="1"/>
  <c r="CQ23" i="9" a="1"/>
  <c r="AQ24" i="9" a="1"/>
  <c r="BT39" i="9" a="1"/>
  <c r="AR33" i="9" a="1"/>
  <c r="AF21" i="9" a="1"/>
  <c r="CG33" i="9" a="1"/>
  <c r="Q24" i="9" a="1"/>
  <c r="AE28" i="9" a="1"/>
  <c r="CD20" i="9" a="1"/>
  <c r="BU39" i="9" a="1"/>
  <c r="CF37" i="9" a="1"/>
  <c r="AD33" i="9" a="1"/>
  <c r="CK36" i="9" a="1"/>
  <c r="BR26" i="9" a="1"/>
  <c r="BJ20" i="9" a="1"/>
  <c r="CP32" i="9" a="1"/>
  <c r="CE30" i="9" a="1"/>
  <c r="K134" i="22"/>
  <c r="P36" i="9" a="1"/>
  <c r="AG24" i="9" a="1"/>
  <c r="T22" i="9" a="1"/>
  <c r="K1464" i="22"/>
  <c r="U22" i="9" a="1"/>
  <c r="H38" i="9" a="1"/>
  <c r="AS34" i="9" a="1"/>
  <c r="AK37" i="9" a="1"/>
  <c r="P34" i="9" a="1"/>
  <c r="CP20" i="9" a="1"/>
  <c r="CR39" i="9" a="1"/>
  <c r="U36" i="9" a="1"/>
  <c r="CM35" i="9" a="1"/>
  <c r="X26" i="9" a="1"/>
  <c r="S33" i="9" a="1"/>
  <c r="Q35" i="9" a="1"/>
  <c r="CB39" i="9" a="1"/>
  <c r="AN21" i="9" a="1"/>
  <c r="BI31" i="9" a="1"/>
  <c r="CM31" i="9" a="1"/>
  <c r="BW29" i="9" a="1"/>
  <c r="K20" i="18"/>
  <c r="BH22" i="9" a="1"/>
  <c r="O25" i="9" a="1"/>
  <c r="J37" i="9" a="1"/>
  <c r="W35" i="9" a="1"/>
  <c r="CL20" i="9" a="1"/>
  <c r="CP39" i="9" a="1"/>
  <c r="M20" i="9" a="1"/>
  <c r="AL23" i="9" a="1"/>
  <c r="K514" i="22"/>
  <c r="AZ37" i="9" a="1"/>
  <c r="BX39" i="9" a="1"/>
  <c r="BU22" i="9" a="1"/>
  <c r="AS25" i="9" a="1"/>
  <c r="S27" i="9" a="1"/>
  <c r="BQ35" i="9" a="1"/>
  <c r="T36" i="9" a="1"/>
  <c r="H30" i="9" a="1"/>
  <c r="CM22" i="9" a="1"/>
  <c r="BI30" i="9" a="1"/>
  <c r="AC34" i="9" a="1"/>
  <c r="CO22" i="9" a="1"/>
  <c r="BZ29" i="9" a="1"/>
  <c r="CA36" i="9" a="1"/>
  <c r="AU23" i="9" a="1"/>
  <c r="AG22" i="9" a="1"/>
  <c r="Q30" i="9" a="1"/>
  <c r="BC24" i="9" a="1"/>
  <c r="CJ33" i="9" a="1"/>
  <c r="CR32" i="9" a="1"/>
  <c r="T27" i="9" a="1"/>
  <c r="R37" i="9" a="1"/>
  <c r="BZ20" i="9" a="1"/>
  <c r="I22" i="9" a="1"/>
  <c r="BL29" i="9" a="1"/>
  <c r="BI26" i="9" a="1"/>
  <c r="K28" i="9" a="1"/>
  <c r="BE21" i="9" a="1"/>
  <c r="CH23" i="9" a="1"/>
  <c r="AF26" i="9" a="1"/>
  <c r="BB27" i="9" a="1"/>
  <c r="CC32" i="9" a="1"/>
  <c r="CF24" i="9" a="1"/>
  <c r="BN25" i="9" a="1"/>
  <c r="AE35" i="9" a="1"/>
  <c r="H27" i="9" a="1"/>
  <c r="AE30" i="9" a="1"/>
  <c r="CI31" i="9" a="1"/>
  <c r="BO26" i="9" a="1"/>
  <c r="CP34" i="9" a="1"/>
  <c r="BB32" i="9" a="1"/>
  <c r="BF29" i="9" a="1"/>
  <c r="CC27" i="9" a="1"/>
  <c r="M33" i="9" a="1"/>
  <c r="CK27" i="9" a="1"/>
  <c r="K286" i="15"/>
  <c r="Z23" i="9" a="1"/>
  <c r="AS29" i="9" a="1"/>
  <c r="H22" i="9" a="1"/>
  <c r="AV36" i="9" a="1"/>
  <c r="BL39" i="9" a="1"/>
  <c r="AG39" i="9" a="1"/>
  <c r="K970" i="22"/>
  <c r="O31" i="9" a="1"/>
  <c r="F22" i="9" a="1"/>
  <c r="AL32" i="9" a="1"/>
  <c r="Z36" i="9" a="1"/>
  <c r="CH21" i="9" a="1"/>
  <c r="CO25" i="9" a="1"/>
  <c r="CQ29" i="9" a="1"/>
  <c r="BH29" i="9" a="1"/>
  <c r="AC25" i="9" a="1"/>
  <c r="AQ20" i="9" a="1"/>
  <c r="M39" i="9" a="1"/>
  <c r="CQ28" i="9" a="1"/>
  <c r="CO26" i="9" a="1"/>
  <c r="W23" i="9" a="1"/>
  <c r="BY22" i="9" a="1"/>
  <c r="CP26" i="9" a="1"/>
  <c r="BY32" i="9" a="1"/>
  <c r="I28" i="9" a="1"/>
  <c r="CL28" i="9" a="1"/>
  <c r="R28" i="9" a="1"/>
  <c r="AC30" i="9" a="1"/>
  <c r="N27" i="9" a="1"/>
  <c r="CM36" i="9" a="1"/>
  <c r="AQ28" i="9" a="1"/>
  <c r="AQ34" i="9" a="1"/>
  <c r="BU23" i="9" a="1"/>
  <c r="AZ34" i="9" a="1"/>
  <c r="AM21" i="9" a="1"/>
  <c r="S28" i="9" a="1"/>
  <c r="T29" i="9" a="1"/>
  <c r="V20" i="9" a="1"/>
  <c r="BG20" i="9" a="1"/>
  <c r="BD21" i="9" a="1"/>
  <c r="BL33" i="9" a="1"/>
  <c r="AV37" i="9" a="1"/>
  <c r="AW27" i="9" a="1"/>
  <c r="L27" i="9" a="1"/>
  <c r="BK20" i="9" a="1"/>
  <c r="AA24" i="9" a="1"/>
  <c r="AB31" i="9" a="1"/>
  <c r="BA27" i="9" a="1"/>
  <c r="G32" i="9" a="1"/>
  <c r="BY33" i="9" a="1"/>
  <c r="P22" i="9" a="1"/>
  <c r="CI20" i="9" a="1"/>
  <c r="O38" i="9" a="1"/>
  <c r="CL33" i="9" a="1"/>
  <c r="CD37" i="9" a="1"/>
  <c r="BW33" i="9" a="1"/>
  <c r="CF23" i="9" a="1"/>
  <c r="BW39" i="9" a="1"/>
  <c r="K20" i="22"/>
  <c r="BB21" i="9" a="1"/>
  <c r="CA31" i="9" a="1"/>
  <c r="BH39" i="9" a="1"/>
  <c r="K58" i="5"/>
  <c r="BC31" i="9" a="1"/>
  <c r="BN35" i="9" a="1"/>
  <c r="CN26" i="9" a="1"/>
  <c r="AC26" i="9" a="1"/>
  <c r="CK31" i="9" a="1"/>
  <c r="BA23" i="9" a="1"/>
  <c r="S36" i="9" a="1"/>
  <c r="U27" i="9" a="1"/>
  <c r="BP38" i="9" a="1"/>
  <c r="AA37" i="9" a="1"/>
  <c r="BC27" i="9" a="1"/>
  <c r="AT33" i="9" a="1"/>
  <c r="AS32" i="9" a="1"/>
  <c r="E38" i="9" a="1"/>
  <c r="BE31" i="9" a="1"/>
  <c r="CO21" i="9" a="1"/>
  <c r="F28" i="9" a="1"/>
  <c r="CR31" i="9" a="1"/>
  <c r="R29" i="9" a="1"/>
  <c r="AM32" i="9" a="1"/>
  <c r="AX28" i="9" a="1"/>
  <c r="BS33" i="9" a="1"/>
  <c r="AP25" i="9" a="1"/>
  <c r="CG22" i="9" a="1"/>
  <c r="AJ33" i="9" a="1"/>
  <c r="AB33" i="9" a="1"/>
  <c r="AR23" i="9" a="1"/>
  <c r="AZ36" i="9" a="1"/>
  <c r="CI23" i="9" a="1"/>
  <c r="N37" i="9" a="1"/>
  <c r="BP21" i="9" a="1"/>
  <c r="BS30" i="9" a="1"/>
  <c r="AI36" i="9" a="1"/>
  <c r="E31" i="9" a="1"/>
  <c r="BM24" i="9" a="1"/>
  <c r="AC20" i="9" a="1"/>
  <c r="AW31" i="9" a="1"/>
  <c r="AI27" i="9" a="1"/>
  <c r="CH31" i="9" a="1"/>
  <c r="H35" i="9" a="1"/>
  <c r="I35" i="9" a="1"/>
  <c r="BK33" i="9" a="1"/>
  <c r="BX36" i="9" a="1"/>
  <c r="AY34" i="9" a="1"/>
  <c r="BN36" i="9" a="1"/>
  <c r="CO37" i="9" a="1"/>
  <c r="BC32" i="9" a="1"/>
  <c r="U21" i="9" a="1"/>
  <c r="CM38" i="9" a="1"/>
  <c r="AT37" i="9" a="1"/>
  <c r="J36" i="9" a="1"/>
  <c r="H26" i="9" a="1"/>
  <c r="R26" i="9" a="1"/>
  <c r="BJ25" i="9" a="1"/>
  <c r="CA38" i="9" a="1"/>
  <c r="BB36" i="9" a="1"/>
  <c r="T33" i="9" a="1"/>
  <c r="AI20" i="9" a="1"/>
  <c r="E34" i="9" a="1"/>
  <c r="CE32" i="9" a="1"/>
  <c r="BX28" i="9" a="1"/>
  <c r="S25" i="9" a="1"/>
  <c r="CK26" i="9" a="1"/>
  <c r="AR37" i="9" a="1"/>
  <c r="CF30" i="9" a="1"/>
  <c r="K894" i="22"/>
  <c r="G35" i="9" a="1"/>
  <c r="BM20" i="9" a="1"/>
  <c r="AV29" i="9" a="1"/>
  <c r="AN20" i="9" a="1"/>
  <c r="BW20" i="9" a="1"/>
  <c r="BS34" i="9" a="1"/>
  <c r="BB20" i="9" a="1"/>
  <c r="BG39" i="9" a="1"/>
  <c r="BI22" i="9" a="1"/>
  <c r="AM27" i="9" a="1"/>
  <c r="AR26" i="9" a="1"/>
  <c r="BE26" i="9" a="1"/>
  <c r="Z26" i="9" a="1"/>
  <c r="AS33" i="9" a="1"/>
  <c r="BR39" i="9" a="1"/>
  <c r="CE25" i="9" a="1"/>
  <c r="BH20" i="9" a="1"/>
  <c r="CO27" i="9" a="1"/>
  <c r="AJ22" i="9" a="1"/>
  <c r="K362" i="14"/>
  <c r="Q37" i="9" a="1"/>
  <c r="K552" i="22"/>
  <c r="CD38" i="9" a="1"/>
  <c r="BE39" i="9" a="1"/>
  <c r="CH34" i="9" a="1"/>
  <c r="CG34" i="9" a="1"/>
  <c r="BZ28" i="9" a="1"/>
  <c r="AQ29" i="9" a="1"/>
  <c r="BK32" i="9" a="1"/>
  <c r="BS24" i="9" a="1"/>
  <c r="BY35" i="9" a="1"/>
  <c r="CR30" i="9" a="1"/>
  <c r="O37" i="9" a="1"/>
  <c r="BY34" i="9" a="1"/>
  <c r="BS20" i="9" a="1"/>
  <c r="AM26" i="9" a="1"/>
  <c r="BG32" i="9" a="1"/>
  <c r="CB36" i="9" a="1"/>
  <c r="AI21" i="9" a="1"/>
  <c r="CN28" i="9" a="1"/>
  <c r="AM34" i="9" a="1"/>
  <c r="AX35" i="9" a="1"/>
  <c r="BD26" i="9" a="1"/>
  <c r="AJ27" i="9" a="1"/>
  <c r="AC29" i="9" a="1"/>
  <c r="Q23" i="9" a="1"/>
  <c r="K35" i="9" a="1"/>
  <c r="S22" i="9" a="1"/>
  <c r="AB25" i="9" a="1"/>
  <c r="CI39" i="9" a="1"/>
  <c r="AU20" i="9" a="1"/>
  <c r="K39" i="9" a="1"/>
  <c r="Z34" i="9" a="1"/>
  <c r="CL37" i="9" a="1"/>
  <c r="J39" i="9" a="1"/>
  <c r="AM20" i="9" a="1"/>
  <c r="O28" i="9" a="1"/>
  <c r="K210" i="22"/>
  <c r="BO35" i="9" a="1"/>
  <c r="AQ27" i="9" a="1"/>
  <c r="AE21" i="9" a="1"/>
  <c r="K172" i="5"/>
  <c r="K780" i="22"/>
  <c r="CD28" i="9" a="1"/>
  <c r="BC28" i="9" a="1"/>
  <c r="CQ36" i="9" a="1"/>
  <c r="AP24" i="9" a="1"/>
  <c r="BR34" i="9" a="1"/>
  <c r="M29" i="9" a="1"/>
  <c r="CI25" i="9" a="1"/>
  <c r="CC22" i="9" a="1"/>
  <c r="BQ26" i="9" a="1"/>
  <c r="AS22" i="9" a="1"/>
  <c r="CK35" i="9" a="1"/>
  <c r="AB38" i="9" a="1"/>
  <c r="CD27" i="9" a="1"/>
  <c r="CK22" i="9" a="1"/>
  <c r="BA37" i="9" a="1"/>
  <c r="AV23" i="9" a="1"/>
  <c r="BV35" i="9" a="1"/>
  <c r="AQ21" i="9" a="1"/>
  <c r="K20" i="13"/>
  <c r="CN37" i="9" a="1"/>
  <c r="BM32" i="9" a="1"/>
  <c r="BL25" i="9" a="1"/>
  <c r="CF29" i="9" a="1"/>
  <c r="CB27" i="9" a="1"/>
  <c r="K1768" i="22"/>
  <c r="BU28" i="9" a="1"/>
  <c r="AP27" i="9" a="1"/>
  <c r="Z31" i="9" a="1"/>
  <c r="N26" i="9" a="1"/>
  <c r="CK24" i="9" a="1"/>
  <c r="AY35" i="9" a="1"/>
  <c r="BW21" i="9" a="1"/>
  <c r="O36" i="9" a="1"/>
  <c r="CR28" i="9" a="1"/>
  <c r="BJ29" i="9" a="1"/>
  <c r="BV30" i="9" a="1"/>
  <c r="CM26" i="9" a="1"/>
  <c r="CI35" i="9" a="1"/>
  <c r="W36" i="9" a="1"/>
  <c r="J23" i="9" a="1"/>
  <c r="BR22" i="9" a="1"/>
  <c r="CO23" i="9" a="1"/>
  <c r="H31" i="9" a="1"/>
  <c r="AD29" i="9" a="1"/>
  <c r="BY25" i="9" a="1"/>
  <c r="AI31" i="9" a="1"/>
  <c r="CL26" i="9" a="1"/>
  <c r="AI38" i="9" a="1"/>
  <c r="AB20" i="9" a="1"/>
  <c r="CR37" i="9" a="1"/>
  <c r="BK28" i="9" a="1"/>
  <c r="X29" i="9" a="1"/>
  <c r="BF22" i="9" a="1"/>
  <c r="BE34" i="9" a="1"/>
  <c r="K29" i="9" a="1"/>
  <c r="BK27" i="9" a="1"/>
  <c r="K96" i="5"/>
  <c r="BQ31" i="9" a="1"/>
  <c r="T30" i="9" a="1"/>
  <c r="CI37" i="9" a="1"/>
  <c r="AV28" i="9" a="1"/>
  <c r="K1806" i="22"/>
  <c r="CQ30" i="9" a="1"/>
  <c r="BN39" i="9" a="1"/>
  <c r="BJ23" i="9" a="1"/>
  <c r="CQ22" i="9" a="1"/>
  <c r="L31" i="9" a="1"/>
  <c r="AM23" i="9" a="1"/>
  <c r="AP36" i="9" a="1"/>
  <c r="AB26" i="9" a="1"/>
  <c r="L28" i="9" a="1"/>
  <c r="CR27" i="9" a="1"/>
  <c r="K704" i="22"/>
  <c r="CI33" i="9" a="1"/>
  <c r="AC32" i="9" a="1"/>
  <c r="CH29" i="9" a="1"/>
  <c r="BH36" i="9" a="1"/>
  <c r="CG28" i="9" a="1"/>
  <c r="I25" i="9" a="1"/>
  <c r="AT25" i="9" a="1"/>
  <c r="G22" i="9" a="1"/>
  <c r="L26" i="9" a="1"/>
  <c r="E30" i="9" a="1"/>
  <c r="I36" i="9" a="1"/>
  <c r="AI26" i="9" a="1"/>
  <c r="BD34" i="9" a="1"/>
  <c r="T20" i="9" a="1"/>
  <c r="CO34" i="9" a="1"/>
  <c r="CQ38" i="9" a="1"/>
  <c r="AA30" i="9" a="1"/>
  <c r="BO31" i="9" a="1"/>
  <c r="BA32" i="9" a="1"/>
  <c r="BU27" i="9" a="1"/>
  <c r="AK25" i="9" a="1"/>
  <c r="BL26" i="9" a="1"/>
  <c r="AU37" i="9" a="1"/>
  <c r="AO23" i="9" a="1"/>
  <c r="CF31" i="9" a="1"/>
  <c r="K172" i="22"/>
  <c r="AO38" i="9" a="1"/>
  <c r="AX38" i="9" a="1"/>
  <c r="BS22" i="9" a="1"/>
  <c r="AZ27" i="9" a="1"/>
  <c r="BD35" i="9" a="1"/>
  <c r="AY24" i="9" a="1"/>
  <c r="K742" i="22"/>
  <c r="Z29" i="9" a="1"/>
  <c r="W30" i="9" a="1"/>
  <c r="CC34" i="9" a="1"/>
  <c r="AI23" i="9" a="1"/>
  <c r="AW20" i="9" a="1"/>
  <c r="AB22" i="9" a="1"/>
  <c r="Q29" i="9" a="1"/>
  <c r="CK25" i="9" a="1"/>
  <c r="CH26" i="9" a="1"/>
  <c r="CA28" i="9" a="1"/>
  <c r="CF26" i="9" a="1"/>
  <c r="CR25" i="9" a="1"/>
  <c r="K20" i="14"/>
  <c r="AW39" i="9" a="1"/>
  <c r="F21" i="9" a="1"/>
  <c r="AS27" i="9" a="1"/>
  <c r="AU26" i="9" a="1"/>
  <c r="J21" i="9" a="1"/>
  <c r="Z24" i="9" a="1"/>
  <c r="AK28" i="9" a="1"/>
  <c r="AS36" i="9" a="1"/>
  <c r="K34" i="9" a="1"/>
  <c r="S21" i="9" a="1"/>
  <c r="Y22" i="9" a="1"/>
  <c r="K96" i="22"/>
  <c r="Y36" i="9" a="1"/>
  <c r="AW30" i="9" a="1"/>
  <c r="CF35" i="9" a="1"/>
  <c r="BW36" i="9" a="1"/>
  <c r="K1692" i="22"/>
  <c r="K210" i="14"/>
  <c r="BX30" i="9" a="1"/>
  <c r="BU38" i="9" a="1"/>
  <c r="BG35" i="9" a="1"/>
  <c r="CA33" i="9" a="1"/>
  <c r="CC21" i="9" a="1"/>
  <c r="BS31" i="9" a="1"/>
  <c r="AO36" i="9" a="1"/>
  <c r="BZ37" i="9" a="1"/>
  <c r="N24" i="9" a="1"/>
  <c r="AD28" i="9" a="1"/>
  <c r="M28" i="9" a="1"/>
  <c r="CN24" i="9" a="1"/>
  <c r="K628" i="14"/>
  <c r="CN25" i="9" a="1"/>
  <c r="U29" i="9" a="1"/>
  <c r="CR36" i="9" a="1"/>
  <c r="BD37" i="9" a="1"/>
  <c r="AT21" i="9" a="1"/>
  <c r="BV29" i="9" a="1"/>
  <c r="L29" i="9" a="1"/>
  <c r="M36" i="9" a="1"/>
  <c r="X24" i="9" a="1"/>
  <c r="F29" i="9" a="1"/>
  <c r="AR22" i="9" a="1"/>
  <c r="BL22" i="9" a="1"/>
  <c r="AL35" i="9" a="1"/>
  <c r="BN34" i="9" a="1"/>
  <c r="BV24" i="9" a="1"/>
  <c r="K1084" i="22"/>
  <c r="E21" i="9" a="1"/>
  <c r="W25" i="9" a="1"/>
  <c r="AO21" i="9" a="1"/>
  <c r="BR38" i="9" a="1"/>
  <c r="BG22" i="9" a="1"/>
  <c r="AJ31" i="9" a="1"/>
  <c r="CC25" i="9" a="1"/>
  <c r="AJ32" i="9" a="1"/>
  <c r="AC38" i="9" a="1"/>
  <c r="U28" i="9" a="1"/>
  <c r="BF21" i="9" a="1"/>
  <c r="AG30" i="9" a="1"/>
  <c r="BU29" i="9" a="1"/>
  <c r="AN29" i="9" a="1"/>
  <c r="R38" i="9" a="1"/>
  <c r="BN21" i="9" a="1"/>
  <c r="AJ35" i="9" a="1"/>
  <c r="K24" i="9" a="1"/>
  <c r="AO26" i="9" a="1"/>
  <c r="BY27" i="9" a="1"/>
  <c r="K58" i="15"/>
  <c r="O24" i="9" a="1"/>
  <c r="AK26" i="9" a="1"/>
  <c r="K23" i="9" a="1"/>
  <c r="M31" i="9" a="1"/>
  <c r="BK21" i="9" a="1"/>
  <c r="AG20" i="9" a="1"/>
  <c r="BM34" i="9" a="1"/>
  <c r="BQ22" i="9" a="1"/>
  <c r="AG37" i="9" a="1"/>
  <c r="Q28" i="9" a="1"/>
  <c r="AN36" i="9" a="1"/>
  <c r="AS21" i="9" a="1"/>
  <c r="BB35" i="9" a="1"/>
  <c r="BY29" i="9" a="1"/>
  <c r="K96" i="15"/>
  <c r="K96" i="13"/>
  <c r="AC36" i="9" a="1"/>
  <c r="CG38" i="9" a="1"/>
  <c r="CQ26" i="9" a="1"/>
  <c r="AT35" i="9" a="1"/>
  <c r="P32" i="9" a="1"/>
  <c r="BB38" i="9" a="1"/>
  <c r="AS35" i="9" a="1"/>
  <c r="AU25" i="9" a="1"/>
  <c r="U35" i="9" a="1"/>
  <c r="BS32" i="9" a="1"/>
  <c r="X27" i="9" a="1"/>
  <c r="AF20" i="9" a="1"/>
  <c r="BA34" i="9" a="1"/>
  <c r="AP30" i="9" a="1"/>
  <c r="BE37" i="9" a="1"/>
  <c r="AY37" i="9" a="1"/>
  <c r="BP26" i="9" a="1"/>
  <c r="BG26" i="9" a="1"/>
  <c r="Y34" i="9" a="1"/>
  <c r="L21" i="9" a="1"/>
  <c r="BG28" i="9" a="1"/>
  <c r="AO32" i="9" a="1"/>
  <c r="AG33" i="9" a="1"/>
  <c r="N32" i="9" a="1"/>
  <c r="S35" i="9" a="1"/>
  <c r="CE21" i="9" a="1"/>
  <c r="K1578" i="22"/>
  <c r="AJ23" i="9" a="1"/>
  <c r="CC26" i="9" a="1"/>
  <c r="BR35" i="9" a="1"/>
  <c r="W21" i="9" a="1"/>
  <c r="AY32" i="9" a="1"/>
  <c r="BE36" i="9" a="1"/>
  <c r="O33" i="9" a="1"/>
  <c r="AN22" i="9" a="1"/>
  <c r="BQ34" i="9" a="1"/>
  <c r="V38" i="9" a="1"/>
  <c r="BX38" i="9" a="1"/>
  <c r="BI37" i="9" a="1"/>
  <c r="AQ36" i="9" a="1"/>
  <c r="CF36" i="9" a="1"/>
  <c r="K552" i="14"/>
  <c r="K514" i="14"/>
  <c r="U31" i="9" a="1"/>
  <c r="BH21" i="9" a="1"/>
  <c r="CQ27" i="9" a="1"/>
  <c r="CR26" i="9" a="1"/>
  <c r="AT39" i="9" a="1"/>
  <c r="F26" i="9" a="1"/>
  <c r="AZ38" i="9" a="1"/>
  <c r="BF30" i="9" a="1"/>
  <c r="CQ25" i="9" a="1"/>
  <c r="P37" i="9" a="1"/>
  <c r="AW38" i="9" a="1"/>
  <c r="CA21" i="9" a="1"/>
  <c r="CD29" i="9" a="1"/>
  <c r="CE33" i="9" a="1"/>
  <c r="CP33" i="9" a="1"/>
  <c r="BW35" i="9" a="1"/>
  <c r="AR25" i="9" a="1"/>
  <c r="CN34" i="9" a="1"/>
  <c r="AE25" i="9" a="1"/>
  <c r="CN38" i="9" a="1"/>
  <c r="BX23" i="9" a="1"/>
  <c r="CQ33" i="9" a="1"/>
  <c r="BP23" i="9" a="1"/>
  <c r="BH24" i="9" a="1"/>
  <c r="BY21" i="9" a="1"/>
  <c r="BL38" i="9" a="1"/>
  <c r="AP23" i="9" a="1"/>
  <c r="O21" i="9" a="1"/>
  <c r="BM27" i="9" a="1"/>
  <c r="BM29" i="9" a="1"/>
  <c r="AP33" i="9" a="1"/>
  <c r="BP25" i="9" a="1"/>
  <c r="BJ27" i="9" a="1"/>
  <c r="V25" i="9" a="1"/>
  <c r="M23" i="9" a="1"/>
  <c r="BO34" i="9" a="1"/>
  <c r="AD20" i="9" a="1"/>
  <c r="AR31" i="9" a="1"/>
  <c r="BO29" i="9" a="1"/>
  <c r="G27" i="9" a="1"/>
  <c r="AR38" i="9" a="1"/>
  <c r="AB35" i="9" a="1"/>
  <c r="AP31" i="9" a="1"/>
  <c r="BC25" i="9" a="1"/>
  <c r="BH33" i="9" a="1"/>
  <c r="AK35" i="9" a="1"/>
  <c r="CG39" i="9" a="1"/>
  <c r="AW34" i="9" a="1"/>
  <c r="BP32" i="9" a="1"/>
  <c r="BE28" i="9" a="1"/>
  <c r="AK20" i="9" a="1"/>
  <c r="BR28" i="9" a="1"/>
  <c r="CC35" i="9" a="1"/>
  <c r="AZ29" i="9" a="1"/>
  <c r="BO27" i="9" a="1"/>
  <c r="CG25" i="9" a="1"/>
  <c r="AL24" i="9" a="1"/>
  <c r="CM30" i="9" a="1"/>
  <c r="AQ32" i="9" a="1"/>
  <c r="BJ37" i="9" a="1"/>
  <c r="AQ31" i="9" a="1"/>
  <c r="S38" i="9" a="1"/>
  <c r="O30" i="9" a="1"/>
  <c r="AT26" i="9" a="1"/>
  <c r="AW23" i="9" a="1"/>
  <c r="BY39" i="9" a="1"/>
  <c r="X36" i="9" a="1"/>
  <c r="CP25" i="9" a="1"/>
  <c r="BB29" i="9" a="1"/>
  <c r="BX33" i="9" a="1"/>
  <c r="BX27" i="9" a="1"/>
  <c r="BF37" i="9" a="1"/>
  <c r="X20" i="9" a="1"/>
  <c r="CM27" i="9" a="1"/>
  <c r="AX37" i="9" a="1"/>
  <c r="AY27" i="9" a="1"/>
  <c r="BW25" i="9" a="1"/>
  <c r="AH35" i="9" a="1"/>
  <c r="AJ24" i="9" a="1"/>
  <c r="BQ39" i="9" a="1"/>
  <c r="CH24" i="9" a="1"/>
  <c r="AT20" i="9" a="1"/>
  <c r="AK21" i="9" a="1"/>
  <c r="F32" i="9" a="1"/>
  <c r="BJ26" i="9" a="1"/>
  <c r="Z32" i="9" a="1"/>
  <c r="I37" i="9" a="1"/>
  <c r="T21" i="9" a="1"/>
  <c r="BT37" i="9" a="1"/>
  <c r="K438" i="22"/>
  <c r="BK26" i="9" a="1"/>
  <c r="BX26" i="9" a="1"/>
  <c r="AA27" i="9" a="1"/>
  <c r="CF28" i="9" a="1"/>
  <c r="BY36" i="9" a="1"/>
  <c r="BR32" i="9" a="1"/>
  <c r="BC26" i="9" a="1"/>
  <c r="CF32" i="9" a="1"/>
  <c r="S34" i="9" a="1"/>
  <c r="Y26" i="9" a="1"/>
  <c r="Q38" i="9" a="1"/>
  <c r="CA30" i="9" a="1"/>
  <c r="CB25" i="9" a="1"/>
  <c r="K33" i="9" a="1"/>
  <c r="AJ30" i="9" a="1"/>
  <c r="AS39" i="9" a="1"/>
  <c r="CN36" i="9" a="1"/>
  <c r="BE25" i="9" a="1"/>
  <c r="CE36" i="9" a="1"/>
  <c r="X37" i="9" a="1"/>
  <c r="AQ26" i="9" a="1"/>
  <c r="BC20" i="9" a="1"/>
  <c r="CN30" i="9" a="1"/>
  <c r="AB32" i="9" a="1"/>
  <c r="BN38" i="9" a="1"/>
  <c r="I38" i="9" a="1"/>
  <c r="AW29" i="9" a="1"/>
  <c r="AV34" i="9" a="1"/>
  <c r="J31" i="9" a="1"/>
  <c r="CP24" i="9" a="1"/>
  <c r="CH20" i="9" a="1"/>
  <c r="L32" i="9" a="1"/>
  <c r="BI27" i="9" a="1"/>
  <c r="BJ21" i="9" a="1"/>
  <c r="BS28" i="9" a="1"/>
  <c r="P21" i="9" a="1"/>
  <c r="CL35" i="9" a="1"/>
  <c r="K1236" i="22"/>
  <c r="CE27" i="9" a="1"/>
  <c r="AP22" i="9" a="1"/>
  <c r="AT27" i="9" a="1"/>
  <c r="K1540" i="22"/>
  <c r="BU24" i="9" a="1"/>
  <c r="CF34" i="9" a="1"/>
  <c r="P27" i="9" a="1"/>
  <c r="Y20" i="9" a="1"/>
  <c r="AC28" i="9" a="1"/>
  <c r="AN39" i="9" a="1"/>
  <c r="AN24" i="9" a="1"/>
  <c r="BJ24" i="9" a="1"/>
  <c r="Q33" i="9" a="1"/>
  <c r="U25" i="9" a="1"/>
  <c r="BO23" i="9" a="1"/>
  <c r="BH27" i="9" a="1"/>
  <c r="AJ36" i="9" a="1"/>
  <c r="BX29" i="9" a="1"/>
  <c r="BN24" i="9" a="1"/>
  <c r="BK29" i="9" a="1"/>
  <c r="BL36" i="9" a="1"/>
  <c r="BL30" i="9" a="1"/>
  <c r="CK29" i="9" a="1"/>
  <c r="G29" i="9" a="1"/>
  <c r="BQ37" i="9" a="1"/>
  <c r="CA23" i="9" a="1"/>
  <c r="M24" i="9" a="1"/>
  <c r="K134" i="15"/>
  <c r="BJ28" i="9" a="1"/>
  <c r="BH28" i="9" a="1"/>
  <c r="BW27" i="9" a="1"/>
  <c r="AK23" i="9" a="1"/>
  <c r="BI28" i="9" a="1"/>
  <c r="AJ20" i="9" a="1"/>
  <c r="BO21" i="9" a="1"/>
  <c r="BI20" i="9" a="1"/>
  <c r="K37" i="9" a="1"/>
  <c r="AW26" i="9" a="1"/>
  <c r="AW25" i="9" a="1"/>
  <c r="J28" i="9" a="1"/>
  <c r="BL24" i="9" a="1"/>
  <c r="AE32" i="9" a="1"/>
  <c r="CG23" i="9" a="1"/>
  <c r="T28" i="9" a="1"/>
  <c r="I31" i="9" a="1"/>
  <c r="V39" i="9" a="1"/>
  <c r="I29" i="9" a="1"/>
  <c r="H20" i="9" a="1"/>
  <c r="AX27" i="9" a="1"/>
  <c r="V37" i="9" a="1"/>
  <c r="BA24" i="9" a="1"/>
  <c r="CB22" i="9" a="1"/>
  <c r="BY20" i="9" a="1"/>
  <c r="AK39" i="9" a="1"/>
  <c r="AM36" i="9" a="1"/>
  <c r="L36" i="9" a="1"/>
  <c r="BX34" i="9" a="1"/>
  <c r="AQ30" i="9" a="1"/>
  <c r="BY28" i="9" a="1"/>
  <c r="CQ20" i="9" a="1"/>
  <c r="AK32" i="9" a="1"/>
  <c r="BI24" i="9" a="1"/>
  <c r="AH24" i="9" a="1"/>
  <c r="BQ24" i="9" a="1"/>
  <c r="V28" i="9" a="1"/>
  <c r="BT32" i="9" a="1"/>
  <c r="BB30" i="9" a="1"/>
  <c r="CP23" i="9" a="1"/>
  <c r="E27" i="9" a="1"/>
  <c r="I30" i="9" a="1"/>
  <c r="X31" i="9" a="1"/>
  <c r="AH22" i="9" a="1"/>
  <c r="AF23" i="9" a="1"/>
  <c r="Q25" i="9" a="1"/>
  <c r="K134" i="14"/>
  <c r="K134" i="5"/>
  <c r="K20" i="5"/>
  <c r="V30" i="9" a="1"/>
  <c r="BY26" i="9" a="1"/>
  <c r="BF39" i="9" a="1"/>
  <c r="BK31" i="9" a="1"/>
  <c r="CK30" i="9" a="1"/>
  <c r="BQ20" i="9" a="1"/>
  <c r="E23" i="9" a="1"/>
  <c r="AR30" i="9" a="1"/>
  <c r="CQ35" i="9" a="1"/>
  <c r="CI22" i="9" a="1"/>
  <c r="AA36" i="9" a="1"/>
  <c r="AG35" i="9" a="1"/>
  <c r="V31" i="9" a="1"/>
  <c r="BK35" i="9" a="1"/>
  <c r="L30" i="9" a="1"/>
  <c r="BE24" i="9" a="1"/>
  <c r="K324" i="15"/>
  <c r="BQ28" i="9" a="1"/>
  <c r="BN23" i="9" a="1"/>
  <c r="BD36" i="9" a="1"/>
  <c r="AV22" i="9" a="1"/>
  <c r="N36" i="9" a="1"/>
  <c r="S39" i="9" a="1"/>
  <c r="AX20" i="9" a="1"/>
  <c r="W26" i="9" a="1"/>
  <c r="BB22" i="9" a="1"/>
  <c r="K38" i="9" a="1"/>
  <c r="AU22" i="9" a="1"/>
  <c r="O23" i="9" a="1"/>
  <c r="F20" i="9" a="1"/>
  <c r="CE31" i="9" a="1"/>
  <c r="AA21" i="9" a="1"/>
  <c r="H24" i="9" a="1"/>
  <c r="CP31" i="9" a="1"/>
  <c r="AX31" i="9" a="1"/>
  <c r="AY25" i="9" a="1"/>
  <c r="CR29" i="9" a="1"/>
  <c r="CM20" i="9" a="1"/>
  <c r="CN32" i="9" a="1"/>
  <c r="K856" i="22"/>
  <c r="S24" i="9" a="1"/>
  <c r="AC23" i="9" a="1"/>
  <c r="AK34" i="9" a="1"/>
  <c r="CO31" i="9" a="1"/>
  <c r="K248" i="14"/>
  <c r="BP34" i="9" a="1"/>
  <c r="CM24" i="9" a="1"/>
  <c r="AB37" i="9" a="1"/>
  <c r="BG25" i="9" a="1"/>
  <c r="BN30" i="9" a="1"/>
  <c r="O22" i="9" a="1"/>
  <c r="Z21" i="9" a="1"/>
  <c r="CB38" i="9" a="1"/>
  <c r="CA37" i="9" a="1"/>
  <c r="I34" i="9" a="1"/>
  <c r="CB31" i="9" a="1"/>
  <c r="BV31" i="9" a="1"/>
  <c r="CJ23" i="9" a="1"/>
  <c r="CB26" i="9" a="1"/>
  <c r="BD24" i="9" a="1"/>
  <c r="J29" i="9" a="1"/>
  <c r="CC24" i="9" a="1"/>
  <c r="AA29" i="9" a="1"/>
  <c r="BM38" i="9" a="1"/>
  <c r="AX23" i="9" a="1"/>
  <c r="CO32" i="9" a="1"/>
  <c r="H21" i="9" a="1"/>
  <c r="BT22" i="9" a="1"/>
  <c r="CG21" i="9" a="1"/>
  <c r="V27" i="9" a="1"/>
  <c r="BO32" i="9" a="1"/>
  <c r="AG32" i="9" a="1"/>
  <c r="AF32" i="9" a="1"/>
  <c r="BV22" i="9" a="1"/>
  <c r="AY26" i="9" a="1"/>
  <c r="Y23" i="9" a="1"/>
  <c r="CJ28" i="9" a="1"/>
  <c r="AL27" i="9" a="1"/>
  <c r="BN20" i="9" a="1"/>
  <c r="CR33" i="9" a="1"/>
  <c r="BM31" i="9" a="1"/>
  <c r="N25" i="9" a="1"/>
  <c r="M25" i="9" a="1"/>
  <c r="K36" i="9" a="1"/>
  <c r="BH34" i="9" a="1"/>
  <c r="BQ21" i="9" a="1"/>
  <c r="BB31" i="9" a="1"/>
  <c r="BT29" i="9" a="1"/>
  <c r="CL22" i="9" a="1"/>
  <c r="CN35" i="9" a="1"/>
  <c r="AD22" i="9" a="1"/>
  <c r="Y33" i="9" a="1"/>
  <c r="X39" i="9" a="1"/>
  <c r="BX32" i="9" a="1"/>
  <c r="BE29" i="9" a="1"/>
  <c r="BU36" i="9" a="1"/>
  <c r="CH38" i="9" a="1"/>
  <c r="AH28" i="9" a="1"/>
  <c r="K1046" i="22"/>
  <c r="W22" i="9" a="1"/>
  <c r="CA29" i="9" a="1"/>
  <c r="K1844" i="22"/>
  <c r="F31" i="9" a="1"/>
  <c r="E20" i="9" a="1"/>
  <c r="T38" i="9" a="1"/>
  <c r="BX21" i="9" a="1"/>
  <c r="BV25" i="9" a="1"/>
  <c r="K248" i="15"/>
  <c r="Y38" i="9" a="1"/>
  <c r="AH38" i="9" a="1"/>
  <c r="CI36" i="9" a="1"/>
  <c r="AE24" i="9" a="1"/>
  <c r="P33" i="9" a="1"/>
  <c r="N34" i="9" a="1"/>
  <c r="CL29" i="9" a="1"/>
  <c r="BW22" i="9" a="1"/>
  <c r="AN38" i="9" a="1"/>
  <c r="BL21" i="9" a="1"/>
  <c r="AU34" i="9" a="1"/>
  <c r="AT32" i="9" a="1"/>
  <c r="AL31" i="9" a="1"/>
  <c r="L34" i="9" a="1"/>
  <c r="V21" i="9" a="1"/>
  <c r="CH39" i="9" a="1"/>
  <c r="P35" i="9" a="1"/>
  <c r="S23" i="9" a="1"/>
  <c r="V36" i="9" a="1"/>
  <c r="AD27" i="9" a="1"/>
  <c r="CF22" i="9" a="1"/>
  <c r="CJ32" i="9" a="1"/>
  <c r="F27" i="9" a="1"/>
  <c r="CJ34" i="9" a="1"/>
  <c r="AR35" i="9" a="1"/>
  <c r="S26" i="9" a="1"/>
  <c r="AC27" i="9" a="1"/>
  <c r="R27" i="9" a="1"/>
  <c r="CL31" i="9" a="1"/>
  <c r="CK32" i="9" a="1"/>
  <c r="T37" i="9" a="1"/>
  <c r="BQ32" i="9" a="1"/>
  <c r="AZ39" i="9" a="1"/>
  <c r="K400" i="22"/>
  <c r="K134" i="18"/>
  <c r="BO39" i="9" l="1"/>
  <c r="CE39" i="9"/>
  <c r="AJ39" i="9"/>
  <c r="CQ39" i="9"/>
  <c r="AG39" i="9"/>
  <c r="CJ39" i="9"/>
  <c r="AD39" i="9"/>
  <c r="CD39" i="9"/>
  <c r="BP39" i="9"/>
  <c r="AW39" i="9"/>
  <c r="CC39" i="9"/>
  <c r="CG39" i="9"/>
  <c r="DC22" i="19" s="1"/>
  <c r="S39" i="9"/>
  <c r="K39" i="9"/>
  <c r="H39" i="9"/>
  <c r="AN39" i="9"/>
  <c r="E39" i="9"/>
  <c r="AK39" i="9"/>
  <c r="CR39" i="9"/>
  <c r="AH39" i="9"/>
  <c r="CM39" i="9"/>
  <c r="BT39" i="9"/>
  <c r="BA39" i="9"/>
  <c r="CH39" i="9"/>
  <c r="AI39" i="9"/>
  <c r="AA39" i="9"/>
  <c r="L39" i="9"/>
  <c r="AT39" i="9"/>
  <c r="I39" i="9"/>
  <c r="AO39" i="9"/>
  <c r="F39" i="9"/>
  <c r="AL39" i="9"/>
  <c r="AR39" i="9"/>
  <c r="BX39" i="9"/>
  <c r="BE39" i="9"/>
  <c r="CL39" i="9"/>
  <c r="BG39" i="9"/>
  <c r="AQ39" i="9"/>
  <c r="P39" i="9"/>
  <c r="BB39" i="9"/>
  <c r="M39" i="9"/>
  <c r="AU39" i="9"/>
  <c r="J39" i="9"/>
  <c r="AP39" i="9"/>
  <c r="AV39" i="9"/>
  <c r="CB39" i="9"/>
  <c r="BI39" i="9"/>
  <c r="CP39" i="9"/>
  <c r="CN39" i="9"/>
  <c r="BW39" i="9"/>
  <c r="T39" i="9"/>
  <c r="BJ39" i="9"/>
  <c r="Q39" i="9"/>
  <c r="BC39" i="9"/>
  <c r="N39" i="9"/>
  <c r="AX39" i="9"/>
  <c r="AZ39" i="9"/>
  <c r="CF39" i="9"/>
  <c r="BM39" i="9"/>
  <c r="G39" i="9"/>
  <c r="O39" i="9"/>
  <c r="X39" i="9"/>
  <c r="BR39" i="9"/>
  <c r="U39" i="9"/>
  <c r="BK39" i="9"/>
  <c r="R39" i="9"/>
  <c r="BF39" i="9"/>
  <c r="BD39" i="9"/>
  <c r="CK39" i="9"/>
  <c r="BQ39" i="9"/>
  <c r="W39" i="9"/>
  <c r="AE39" i="9"/>
  <c r="AB39" i="9"/>
  <c r="BZ39" i="9"/>
  <c r="Y39" i="9"/>
  <c r="BS39" i="9"/>
  <c r="V39" i="9"/>
  <c r="BN39" i="9"/>
  <c r="BH39" i="9"/>
  <c r="CO39" i="9"/>
  <c r="BU39" i="9"/>
  <c r="AM39" i="9"/>
  <c r="AY39" i="9"/>
  <c r="AF39" i="9"/>
  <c r="CI39" i="9"/>
  <c r="AC39" i="9"/>
  <c r="CA39" i="9"/>
  <c r="Z39" i="9"/>
  <c r="BV39" i="9"/>
  <c r="BL39" i="9"/>
  <c r="AS39" i="9"/>
  <c r="BY39" i="9"/>
  <c r="N38" i="9"/>
  <c r="AX38" i="9"/>
  <c r="CI38" i="9"/>
  <c r="K38" i="9"/>
  <c r="AQ38" i="9"/>
  <c r="BW38" i="9"/>
  <c r="P38" i="9"/>
  <c r="AV38" i="9"/>
  <c r="CB38" i="9"/>
  <c r="U38" i="9"/>
  <c r="BA38" i="9"/>
  <c r="CH38" i="9"/>
  <c r="AD38" i="9"/>
  <c r="BN38" i="9"/>
  <c r="J38" i="9"/>
  <c r="O38" i="9"/>
  <c r="AU38" i="9"/>
  <c r="CA38" i="9"/>
  <c r="T38" i="9"/>
  <c r="AZ38" i="9"/>
  <c r="CF38" i="9"/>
  <c r="Y38" i="9"/>
  <c r="BE38" i="9"/>
  <c r="CL38" i="9"/>
  <c r="AT38" i="9"/>
  <c r="CD38" i="9"/>
  <c r="Z38" i="9"/>
  <c r="S38" i="9"/>
  <c r="AY38" i="9"/>
  <c r="CE38" i="9"/>
  <c r="X38" i="9"/>
  <c r="BD38" i="9"/>
  <c r="CK38" i="9"/>
  <c r="AC38" i="9"/>
  <c r="BI38" i="9"/>
  <c r="CP38" i="9"/>
  <c r="BJ38" i="9"/>
  <c r="F38" i="9"/>
  <c r="AP38" i="9"/>
  <c r="W38" i="9"/>
  <c r="BC38" i="9"/>
  <c r="CJ38" i="9"/>
  <c r="AB38" i="9"/>
  <c r="BH38" i="9"/>
  <c r="CO38" i="9"/>
  <c r="AG38" i="9"/>
  <c r="BM38" i="9"/>
  <c r="BZ38" i="9"/>
  <c r="V38" i="9"/>
  <c r="BF38" i="9"/>
  <c r="AA38" i="9"/>
  <c r="BG38" i="9"/>
  <c r="CN38" i="9"/>
  <c r="AF38" i="9"/>
  <c r="BL38" i="9"/>
  <c r="E38" i="9"/>
  <c r="AK38" i="9"/>
  <c r="BQ38" i="9"/>
  <c r="CG38" i="9"/>
  <c r="DC21" i="19" s="1"/>
  <c r="CQ38" i="9"/>
  <c r="AL38" i="9"/>
  <c r="BV38" i="9"/>
  <c r="AE38" i="9"/>
  <c r="BK38" i="9"/>
  <c r="CR38" i="9"/>
  <c r="AJ38" i="9"/>
  <c r="BP38" i="9"/>
  <c r="I38" i="9"/>
  <c r="AO38" i="9"/>
  <c r="BU38" i="9"/>
  <c r="R38" i="9"/>
  <c r="BB38" i="9"/>
  <c r="CM38" i="9"/>
  <c r="AI38" i="9"/>
  <c r="BO38" i="9"/>
  <c r="H38" i="9"/>
  <c r="AN38" i="9"/>
  <c r="BT38" i="9"/>
  <c r="M38" i="9"/>
  <c r="AS38" i="9"/>
  <c r="BY38" i="9"/>
  <c r="AH38" i="9"/>
  <c r="BR38" i="9"/>
  <c r="G38" i="9"/>
  <c r="AM38" i="9"/>
  <c r="BS38" i="9"/>
  <c r="L38" i="9"/>
  <c r="AR38" i="9"/>
  <c r="BX38" i="9"/>
  <c r="Q38" i="9"/>
  <c r="AW38" i="9"/>
  <c r="CC38" i="9"/>
  <c r="BE37" i="9"/>
  <c r="CP37" i="9"/>
  <c r="AK37" i="9"/>
  <c r="V37" i="9"/>
  <c r="BB37" i="9"/>
  <c r="CI37" i="9"/>
  <c r="AA37" i="9"/>
  <c r="BG37" i="9"/>
  <c r="CN37" i="9"/>
  <c r="AF37" i="9"/>
  <c r="BL37" i="9"/>
  <c r="BU37" i="9"/>
  <c r="Q37" i="9"/>
  <c r="BA37" i="9"/>
  <c r="Z37" i="9"/>
  <c r="BF37" i="9"/>
  <c r="CM37" i="9"/>
  <c r="AE37" i="9"/>
  <c r="BK37" i="9"/>
  <c r="CR37" i="9"/>
  <c r="AJ37" i="9"/>
  <c r="BP37" i="9"/>
  <c r="CL37" i="9"/>
  <c r="AG37" i="9"/>
  <c r="BQ37" i="9"/>
  <c r="AD37" i="9"/>
  <c r="BJ37" i="9"/>
  <c r="CQ37" i="9"/>
  <c r="AI37" i="9"/>
  <c r="BO37" i="9"/>
  <c r="H37" i="9"/>
  <c r="AN37" i="9"/>
  <c r="BT37" i="9"/>
  <c r="CG37" i="9"/>
  <c r="DC20" i="19" s="1"/>
  <c r="M37" i="9"/>
  <c r="AW37" i="9"/>
  <c r="CH37" i="9"/>
  <c r="AH37" i="9"/>
  <c r="BN37" i="9"/>
  <c r="G37" i="9"/>
  <c r="AM37" i="9"/>
  <c r="BS37" i="9"/>
  <c r="L37" i="9"/>
  <c r="AR37" i="9"/>
  <c r="BX37" i="9"/>
  <c r="AC37" i="9"/>
  <c r="BM37" i="9"/>
  <c r="F37" i="9"/>
  <c r="AL37" i="9"/>
  <c r="BR37" i="9"/>
  <c r="K37" i="9"/>
  <c r="AQ37" i="9"/>
  <c r="BW37" i="9"/>
  <c r="P37" i="9"/>
  <c r="AV37" i="9"/>
  <c r="CB37" i="9"/>
  <c r="I37" i="9"/>
  <c r="AS37" i="9"/>
  <c r="CC37" i="9"/>
  <c r="J37" i="9"/>
  <c r="AP37" i="9"/>
  <c r="BV37" i="9"/>
  <c r="O37" i="9"/>
  <c r="AU37" i="9"/>
  <c r="CA37" i="9"/>
  <c r="T37" i="9"/>
  <c r="AZ37" i="9"/>
  <c r="CF37" i="9"/>
  <c r="Y37" i="9"/>
  <c r="BI37" i="9"/>
  <c r="E37" i="9"/>
  <c r="N37" i="9"/>
  <c r="AT37" i="9"/>
  <c r="BZ37" i="9"/>
  <c r="S37" i="9"/>
  <c r="AY37" i="9"/>
  <c r="CE37" i="9"/>
  <c r="X37" i="9"/>
  <c r="BD37" i="9"/>
  <c r="CK37" i="9"/>
  <c r="AO37" i="9"/>
  <c r="BY37" i="9"/>
  <c r="U37" i="9"/>
  <c r="R37" i="9"/>
  <c r="AX37" i="9"/>
  <c r="CD37" i="9"/>
  <c r="W37" i="9"/>
  <c r="BC37" i="9"/>
  <c r="CJ37" i="9"/>
  <c r="AB37" i="9"/>
  <c r="BH37" i="9"/>
  <c r="CO37" i="9"/>
  <c r="BH36" i="9"/>
  <c r="R36" i="9"/>
  <c r="T36" i="9"/>
  <c r="BD36" i="9"/>
  <c r="AW36" i="9"/>
  <c r="M36" i="9"/>
  <c r="BI36" i="9"/>
  <c r="CP36" i="9"/>
  <c r="AH36" i="9"/>
  <c r="BN36" i="9"/>
  <c r="G36" i="9"/>
  <c r="AM36" i="9"/>
  <c r="BS36" i="9"/>
  <c r="AB36" i="9"/>
  <c r="CJ36" i="9"/>
  <c r="AZ36" i="9"/>
  <c r="BP36" i="9"/>
  <c r="BE36" i="9"/>
  <c r="U36" i="9"/>
  <c r="BM36" i="9"/>
  <c r="F36" i="9"/>
  <c r="AL36" i="9"/>
  <c r="BR36" i="9"/>
  <c r="K36" i="9"/>
  <c r="AQ36" i="9"/>
  <c r="BW36" i="9"/>
  <c r="BY36" i="9"/>
  <c r="H36" i="9"/>
  <c r="CF36" i="9"/>
  <c r="BT36" i="9"/>
  <c r="AC36" i="9"/>
  <c r="BQ36" i="9"/>
  <c r="J36" i="9"/>
  <c r="AP36" i="9"/>
  <c r="BV36" i="9"/>
  <c r="O36" i="9"/>
  <c r="AU36" i="9"/>
  <c r="CA36" i="9"/>
  <c r="CD36" i="9"/>
  <c r="P36" i="9"/>
  <c r="I36" i="9"/>
  <c r="CK36" i="9"/>
  <c r="AK36" i="9"/>
  <c r="BU36" i="9"/>
  <c r="N36" i="9"/>
  <c r="AT36" i="9"/>
  <c r="BZ36" i="9"/>
  <c r="S36" i="9"/>
  <c r="AY36" i="9"/>
  <c r="CE36" i="9"/>
  <c r="W36" i="9"/>
  <c r="CG36" i="9"/>
  <c r="DC19" i="19" s="1"/>
  <c r="X36" i="9"/>
  <c r="BC36" i="9"/>
  <c r="AJ36" i="9"/>
  <c r="AF36" i="9"/>
  <c r="Y36" i="9"/>
  <c r="BX36" i="9"/>
  <c r="BA36" i="9"/>
  <c r="CC36" i="9"/>
  <c r="V36" i="9"/>
  <c r="BB36" i="9"/>
  <c r="CI36" i="9"/>
  <c r="AA36" i="9"/>
  <c r="BG36" i="9"/>
  <c r="CN36" i="9"/>
  <c r="AS36" i="9"/>
  <c r="L36" i="9"/>
  <c r="AN36" i="9"/>
  <c r="AG36" i="9"/>
  <c r="CO36" i="9"/>
  <c r="BL36" i="9"/>
  <c r="CH36" i="9"/>
  <c r="Z36" i="9"/>
  <c r="BF36" i="9"/>
  <c r="CM36" i="9"/>
  <c r="AE36" i="9"/>
  <c r="BK36" i="9"/>
  <c r="CR36" i="9"/>
  <c r="Q36" i="9"/>
  <c r="AX36" i="9"/>
  <c r="AR36" i="9"/>
  <c r="AV36" i="9"/>
  <c r="AO36" i="9"/>
  <c r="E36" i="9"/>
  <c r="CB36" i="9"/>
  <c r="CL36" i="9"/>
  <c r="AD36" i="9"/>
  <c r="BJ36" i="9"/>
  <c r="CQ36" i="9"/>
  <c r="AI36" i="9"/>
  <c r="BO36" i="9"/>
  <c r="F33" i="9"/>
  <c r="AL33" i="9"/>
  <c r="BY33" i="9"/>
  <c r="I33" i="9"/>
  <c r="BU33" i="9"/>
  <c r="BF33" i="9"/>
  <c r="O33" i="9"/>
  <c r="AU33" i="9"/>
  <c r="CA33" i="9"/>
  <c r="T33" i="9"/>
  <c r="AZ33" i="9"/>
  <c r="CF33" i="9"/>
  <c r="Z34" i="9"/>
  <c r="F34" i="9"/>
  <c r="BR34" i="9"/>
  <c r="AM34" i="9"/>
  <c r="K34" i="9"/>
  <c r="BW34" i="9"/>
  <c r="AB34" i="9"/>
  <c r="BH34" i="9"/>
  <c r="CO34" i="9"/>
  <c r="AG34" i="9"/>
  <c r="BM34" i="9"/>
  <c r="CR35" i="9"/>
  <c r="S35" i="9"/>
  <c r="CE35" i="9"/>
  <c r="BH35" i="9"/>
  <c r="AF35" i="9"/>
  <c r="E35" i="9"/>
  <c r="AK35" i="9"/>
  <c r="BQ35" i="9"/>
  <c r="J35" i="9"/>
  <c r="AP35" i="9"/>
  <c r="BV35" i="9"/>
  <c r="CG35" i="9"/>
  <c r="DC18" i="19" s="1"/>
  <c r="U33" i="9"/>
  <c r="BB33" i="9"/>
  <c r="CP33" i="9"/>
  <c r="Q33" i="9"/>
  <c r="CC33" i="9"/>
  <c r="BN33" i="9"/>
  <c r="S33" i="9"/>
  <c r="AY33" i="9"/>
  <c r="CE33" i="9"/>
  <c r="X33" i="9"/>
  <c r="BD33" i="9"/>
  <c r="CK33" i="9"/>
  <c r="BF34" i="9"/>
  <c r="N34" i="9"/>
  <c r="BZ34" i="9"/>
  <c r="AU34" i="9"/>
  <c r="S34" i="9"/>
  <c r="CE34" i="9"/>
  <c r="AF34" i="9"/>
  <c r="BL34" i="9"/>
  <c r="E34" i="9"/>
  <c r="AK34" i="9"/>
  <c r="BQ34" i="9"/>
  <c r="G35" i="9"/>
  <c r="AA35" i="9"/>
  <c r="CN35" i="9"/>
  <c r="BP35" i="9"/>
  <c r="AN35" i="9"/>
  <c r="I35" i="9"/>
  <c r="AO35" i="9"/>
  <c r="BU35" i="9"/>
  <c r="N35" i="9"/>
  <c r="AT35" i="9"/>
  <c r="BZ35" i="9"/>
  <c r="CG33" i="9"/>
  <c r="DC16" i="19" s="1"/>
  <c r="AK33" i="9"/>
  <c r="BR33" i="9"/>
  <c r="E33" i="9"/>
  <c r="Y33" i="9"/>
  <c r="CL33" i="9"/>
  <c r="BV33" i="9"/>
  <c r="W33" i="9"/>
  <c r="BC33" i="9"/>
  <c r="CJ33" i="9"/>
  <c r="AB33" i="9"/>
  <c r="BH33" i="9"/>
  <c r="CO33" i="9"/>
  <c r="CM34" i="9"/>
  <c r="V34" i="9"/>
  <c r="CI34" i="9"/>
  <c r="BC34" i="9"/>
  <c r="AA34" i="9"/>
  <c r="CN34" i="9"/>
  <c r="AJ34" i="9"/>
  <c r="BP34" i="9"/>
  <c r="I34" i="9"/>
  <c r="AO34" i="9"/>
  <c r="BU34" i="9"/>
  <c r="AM35" i="9"/>
  <c r="AI35" i="9"/>
  <c r="L35" i="9"/>
  <c r="BX35" i="9"/>
  <c r="AV35" i="9"/>
  <c r="M35" i="9"/>
  <c r="AS35" i="9"/>
  <c r="BY35" i="9"/>
  <c r="R35" i="9"/>
  <c r="AX35" i="9"/>
  <c r="CD35" i="9"/>
  <c r="BA33" i="9"/>
  <c r="CI33" i="9"/>
  <c r="N33" i="9"/>
  <c r="AG33" i="9"/>
  <c r="R33" i="9"/>
  <c r="CD33" i="9"/>
  <c r="AA33" i="9"/>
  <c r="BG33" i="9"/>
  <c r="CN33" i="9"/>
  <c r="AF33" i="9"/>
  <c r="BL33" i="9"/>
  <c r="AH34" i="9"/>
  <c r="AD34" i="9"/>
  <c r="CQ34" i="9"/>
  <c r="BK34" i="9"/>
  <c r="AI34" i="9"/>
  <c r="H34" i="9"/>
  <c r="AN34" i="9"/>
  <c r="BT34" i="9"/>
  <c r="M34" i="9"/>
  <c r="AS34" i="9"/>
  <c r="BY34" i="9"/>
  <c r="W35" i="9"/>
  <c r="BS35" i="9"/>
  <c r="AQ35" i="9"/>
  <c r="T35" i="9"/>
  <c r="CF35" i="9"/>
  <c r="BD35" i="9"/>
  <c r="Q35" i="9"/>
  <c r="AW35" i="9"/>
  <c r="CC35" i="9"/>
  <c r="V35" i="9"/>
  <c r="BB35" i="9"/>
  <c r="CI35" i="9"/>
  <c r="BQ33" i="9"/>
  <c r="M33" i="9"/>
  <c r="AD33" i="9"/>
  <c r="AO33" i="9"/>
  <c r="Z33" i="9"/>
  <c r="CM33" i="9"/>
  <c r="AE33" i="9"/>
  <c r="BK33" i="9"/>
  <c r="CR33" i="9"/>
  <c r="AJ33" i="9"/>
  <c r="BP33" i="9"/>
  <c r="BN34" i="9"/>
  <c r="AL34" i="9"/>
  <c r="G34" i="9"/>
  <c r="BS34" i="9"/>
  <c r="AQ34" i="9"/>
  <c r="L34" i="9"/>
  <c r="AR34" i="9"/>
  <c r="BX34" i="9"/>
  <c r="Q34" i="9"/>
  <c r="AW34" i="9"/>
  <c r="CC34" i="9"/>
  <c r="BC35" i="9"/>
  <c r="O35" i="9"/>
  <c r="AY35" i="9"/>
  <c r="AB35" i="9"/>
  <c r="CO35" i="9"/>
  <c r="BL35" i="9"/>
  <c r="U35" i="9"/>
  <c r="BA35" i="9"/>
  <c r="CH35" i="9"/>
  <c r="Z35" i="9"/>
  <c r="BF35" i="9"/>
  <c r="CM35" i="9"/>
  <c r="CH33" i="9"/>
  <c r="AC33" i="9"/>
  <c r="AT33" i="9"/>
  <c r="AW33" i="9"/>
  <c r="AH33" i="9"/>
  <c r="CQ33" i="9"/>
  <c r="AI33" i="9"/>
  <c r="BO33" i="9"/>
  <c r="H33" i="9"/>
  <c r="AN33" i="9"/>
  <c r="BT33" i="9"/>
  <c r="R34" i="9"/>
  <c r="J34" i="9"/>
  <c r="AT34" i="9"/>
  <c r="O34" i="9"/>
  <c r="CA34" i="9"/>
  <c r="AY34" i="9"/>
  <c r="P34" i="9"/>
  <c r="AV34" i="9"/>
  <c r="CB34" i="9"/>
  <c r="U34" i="9"/>
  <c r="BA34" i="9"/>
  <c r="CH34" i="9"/>
  <c r="CJ35" i="9"/>
  <c r="AU35" i="9"/>
  <c r="BG35" i="9"/>
  <c r="AJ35" i="9"/>
  <c r="H35" i="9"/>
  <c r="BT35" i="9"/>
  <c r="Y35" i="9"/>
  <c r="BE35" i="9"/>
  <c r="CL35" i="9"/>
  <c r="AD35" i="9"/>
  <c r="BJ35" i="9"/>
  <c r="CQ35" i="9"/>
  <c r="J33" i="9"/>
  <c r="AS33" i="9"/>
  <c r="BJ33" i="9"/>
  <c r="BE33" i="9"/>
  <c r="AP33" i="9"/>
  <c r="G33" i="9"/>
  <c r="AM33" i="9"/>
  <c r="BS33" i="9"/>
  <c r="L33" i="9"/>
  <c r="AR33" i="9"/>
  <c r="BX33" i="9"/>
  <c r="AX34" i="9"/>
  <c r="AP34" i="9"/>
  <c r="BB34" i="9"/>
  <c r="W34" i="9"/>
  <c r="CJ34" i="9"/>
  <c r="BG34" i="9"/>
  <c r="T34" i="9"/>
  <c r="AZ34" i="9"/>
  <c r="CF34" i="9"/>
  <c r="Y34" i="9"/>
  <c r="BE34" i="9"/>
  <c r="CL34" i="9"/>
  <c r="AE35" i="9"/>
  <c r="CA35" i="9"/>
  <c r="BO35" i="9"/>
  <c r="AR35" i="9"/>
  <c r="P35" i="9"/>
  <c r="CB35" i="9"/>
  <c r="AC35" i="9"/>
  <c r="BI35" i="9"/>
  <c r="CP35" i="9"/>
  <c r="AH35" i="9"/>
  <c r="BN35" i="9"/>
  <c r="V33" i="9"/>
  <c r="BI33" i="9"/>
  <c r="BZ33" i="9"/>
  <c r="BM33" i="9"/>
  <c r="AX33" i="9"/>
  <c r="K33" i="9"/>
  <c r="AQ33" i="9"/>
  <c r="BW33" i="9"/>
  <c r="P33" i="9"/>
  <c r="AV33" i="9"/>
  <c r="CB33" i="9"/>
  <c r="CD34" i="9"/>
  <c r="BV34" i="9"/>
  <c r="BJ34" i="9"/>
  <c r="AE34" i="9"/>
  <c r="CR34" i="9"/>
  <c r="BO34" i="9"/>
  <c r="X34" i="9"/>
  <c r="BD34" i="9"/>
  <c r="CK34" i="9"/>
  <c r="AC34" i="9"/>
  <c r="BI34" i="9"/>
  <c r="CP34" i="9"/>
  <c r="BK35" i="9"/>
  <c r="K35" i="9"/>
  <c r="BW35" i="9"/>
  <c r="AZ35" i="9"/>
  <c r="X35" i="9"/>
  <c r="CK35" i="9"/>
  <c r="AG35" i="9"/>
  <c r="BM35" i="9"/>
  <c r="F35" i="9"/>
  <c r="AL35" i="9"/>
  <c r="BR35" i="9"/>
  <c r="CG34" i="9"/>
  <c r="DC17" i="19" s="1"/>
  <c r="AC32" i="9"/>
  <c r="BJ32" i="9"/>
  <c r="AF31" i="9"/>
  <c r="BI31" i="9"/>
  <c r="BI32" i="9"/>
  <c r="AN32" i="9"/>
  <c r="Q32" i="9"/>
  <c r="CC32" i="9"/>
  <c r="BH32" i="9"/>
  <c r="N32" i="9"/>
  <c r="AT32" i="9"/>
  <c r="BZ32" i="9"/>
  <c r="S32" i="9"/>
  <c r="AY32" i="9"/>
  <c r="CE32" i="9"/>
  <c r="BL31" i="9"/>
  <c r="AQ31" i="9"/>
  <c r="T31" i="9"/>
  <c r="CF31" i="9"/>
  <c r="BC31" i="9"/>
  <c r="M31" i="9"/>
  <c r="AS31" i="9"/>
  <c r="BY31" i="9"/>
  <c r="R31" i="9"/>
  <c r="AX31" i="9"/>
  <c r="CD31" i="9"/>
  <c r="AB32" i="9"/>
  <c r="AI32" i="9"/>
  <c r="CP31" i="9"/>
  <c r="E32" i="9"/>
  <c r="BQ32" i="9"/>
  <c r="AV32" i="9"/>
  <c r="Y32" i="9"/>
  <c r="CP32" i="9"/>
  <c r="BP32" i="9"/>
  <c r="R32" i="9"/>
  <c r="AX32" i="9"/>
  <c r="CD32" i="9"/>
  <c r="W32" i="9"/>
  <c r="BC32" i="9"/>
  <c r="CJ32" i="9"/>
  <c r="H31" i="9"/>
  <c r="BT31" i="9"/>
  <c r="AY31" i="9"/>
  <c r="AB31" i="9"/>
  <c r="CO31" i="9"/>
  <c r="BK31" i="9"/>
  <c r="Q31" i="9"/>
  <c r="AW31" i="9"/>
  <c r="CC31" i="9"/>
  <c r="V31" i="9"/>
  <c r="BB31" i="9"/>
  <c r="CI31" i="9"/>
  <c r="CG32" i="9"/>
  <c r="DC15" i="19" s="1"/>
  <c r="CG31" i="9"/>
  <c r="DC14" i="19" s="1"/>
  <c r="CF32" i="9"/>
  <c r="BO32" i="9"/>
  <c r="BW31" i="9"/>
  <c r="AH31" i="9"/>
  <c r="M32" i="9"/>
  <c r="BY32" i="9"/>
  <c r="BD32" i="9"/>
  <c r="AG32" i="9"/>
  <c r="L32" i="9"/>
  <c r="BX32" i="9"/>
  <c r="V32" i="9"/>
  <c r="BB32" i="9"/>
  <c r="CI32" i="9"/>
  <c r="AA32" i="9"/>
  <c r="BG32" i="9"/>
  <c r="CN32" i="9"/>
  <c r="P31" i="9"/>
  <c r="CB31" i="9"/>
  <c r="BG31" i="9"/>
  <c r="AJ31" i="9"/>
  <c r="G31" i="9"/>
  <c r="BS31" i="9"/>
  <c r="U31" i="9"/>
  <c r="BA31" i="9"/>
  <c r="CH31" i="9"/>
  <c r="Z31" i="9"/>
  <c r="BF31" i="9"/>
  <c r="CM31" i="9"/>
  <c r="H32" i="9"/>
  <c r="AD32" i="9"/>
  <c r="W31" i="9"/>
  <c r="CJ31" i="9"/>
  <c r="U32" i="9"/>
  <c r="CK32" i="9"/>
  <c r="BL32" i="9"/>
  <c r="AO32" i="9"/>
  <c r="T32" i="9"/>
  <c r="CH32" i="9"/>
  <c r="Z32" i="9"/>
  <c r="BF32" i="9"/>
  <c r="CM32" i="9"/>
  <c r="AE32" i="9"/>
  <c r="BK32" i="9"/>
  <c r="CR32" i="9"/>
  <c r="X31" i="9"/>
  <c r="CK31" i="9"/>
  <c r="BO31" i="9"/>
  <c r="AR31" i="9"/>
  <c r="O31" i="9"/>
  <c r="CA31" i="9"/>
  <c r="Y31" i="9"/>
  <c r="BE31" i="9"/>
  <c r="CL31" i="9"/>
  <c r="AD31" i="9"/>
  <c r="BJ31" i="9"/>
  <c r="CQ31" i="9"/>
  <c r="AW32" i="9"/>
  <c r="AZ31" i="9"/>
  <c r="AC31" i="9"/>
  <c r="AK32" i="9"/>
  <c r="P32" i="9"/>
  <c r="CB32" i="9"/>
  <c r="BE32" i="9"/>
  <c r="AJ32" i="9"/>
  <c r="CO32" i="9"/>
  <c r="AH32" i="9"/>
  <c r="BN32" i="9"/>
  <c r="G32" i="9"/>
  <c r="AM32" i="9"/>
  <c r="BS32" i="9"/>
  <c r="AN31" i="9"/>
  <c r="S31" i="9"/>
  <c r="CE31" i="9"/>
  <c r="BH31" i="9"/>
  <c r="AE31" i="9"/>
  <c r="CR31" i="9"/>
  <c r="AG31" i="9"/>
  <c r="BM31" i="9"/>
  <c r="F31" i="9"/>
  <c r="AL31" i="9"/>
  <c r="BR31" i="9"/>
  <c r="AS32" i="9"/>
  <c r="X32" i="9"/>
  <c r="CL32" i="9"/>
  <c r="BM32" i="9"/>
  <c r="AR32" i="9"/>
  <c r="F32" i="9"/>
  <c r="AL32" i="9"/>
  <c r="BR32" i="9"/>
  <c r="K32" i="9"/>
  <c r="AQ32" i="9"/>
  <c r="BW32" i="9"/>
  <c r="AV31" i="9"/>
  <c r="AA31" i="9"/>
  <c r="CN31" i="9"/>
  <c r="BP31" i="9"/>
  <c r="AM31" i="9"/>
  <c r="E31" i="9"/>
  <c r="AK31" i="9"/>
  <c r="BQ31" i="9"/>
  <c r="J31" i="9"/>
  <c r="AP31" i="9"/>
  <c r="BV31" i="9"/>
  <c r="BT32" i="9"/>
  <c r="CQ32" i="9"/>
  <c r="K31" i="9"/>
  <c r="BN31" i="9"/>
  <c r="BA32" i="9"/>
  <c r="AF32" i="9"/>
  <c r="I32" i="9"/>
  <c r="BU32" i="9"/>
  <c r="AZ32" i="9"/>
  <c r="J32" i="9"/>
  <c r="AP32" i="9"/>
  <c r="BV32" i="9"/>
  <c r="O32" i="9"/>
  <c r="AU32" i="9"/>
  <c r="CA32" i="9"/>
  <c r="BD31" i="9"/>
  <c r="AI31" i="9"/>
  <c r="L31" i="9"/>
  <c r="BX31" i="9"/>
  <c r="AU31" i="9"/>
  <c r="I31" i="9"/>
  <c r="AO31" i="9"/>
  <c r="BU31" i="9"/>
  <c r="N31" i="9"/>
  <c r="AT31" i="9"/>
  <c r="BZ31" i="9"/>
  <c r="BB30" i="9"/>
  <c r="BE30" i="9"/>
  <c r="AT29" i="9"/>
  <c r="Q29" i="9"/>
  <c r="CC29" i="9"/>
  <c r="BF29" i="9"/>
  <c r="AC29" i="9"/>
  <c r="CP29" i="9"/>
  <c r="AI29" i="9"/>
  <c r="BO29" i="9"/>
  <c r="H29" i="9"/>
  <c r="AN29" i="9"/>
  <c r="BT29" i="9"/>
  <c r="AY30" i="9"/>
  <c r="V30" i="9"/>
  <c r="CI30" i="9"/>
  <c r="BC30" i="9"/>
  <c r="Z30" i="9"/>
  <c r="CM30" i="9"/>
  <c r="AJ30" i="9"/>
  <c r="BP30" i="9"/>
  <c r="I30" i="9"/>
  <c r="AO30" i="9"/>
  <c r="BU30" i="9"/>
  <c r="CG29" i="9"/>
  <c r="DC12" i="19" s="1"/>
  <c r="CG30" i="9"/>
  <c r="DC13" i="19" s="1"/>
  <c r="BI29" i="9"/>
  <c r="AZ30" i="9"/>
  <c r="BB29" i="9"/>
  <c r="Y29" i="9"/>
  <c r="CL29" i="9"/>
  <c r="BN29" i="9"/>
  <c r="AK29" i="9"/>
  <c r="G29" i="9"/>
  <c r="AM29" i="9"/>
  <c r="BS29" i="9"/>
  <c r="L29" i="9"/>
  <c r="AR29" i="9"/>
  <c r="BX29" i="9"/>
  <c r="BG30" i="9"/>
  <c r="AD30" i="9"/>
  <c r="CQ30" i="9"/>
  <c r="BK30" i="9"/>
  <c r="AH30" i="9"/>
  <c r="H30" i="9"/>
  <c r="AN30" i="9"/>
  <c r="BT30" i="9"/>
  <c r="M30" i="9"/>
  <c r="AS30" i="9"/>
  <c r="BY30" i="9"/>
  <c r="CM29" i="9"/>
  <c r="BD29" i="9"/>
  <c r="CJ30" i="9"/>
  <c r="BJ29" i="9"/>
  <c r="AG29" i="9"/>
  <c r="J29" i="9"/>
  <c r="BV29" i="9"/>
  <c r="AS29" i="9"/>
  <c r="K29" i="9"/>
  <c r="AQ29" i="9"/>
  <c r="BW29" i="9"/>
  <c r="P29" i="9"/>
  <c r="AV29" i="9"/>
  <c r="CB29" i="9"/>
  <c r="BO30" i="9"/>
  <c r="AL30" i="9"/>
  <c r="G30" i="9"/>
  <c r="BS30" i="9"/>
  <c r="AP30" i="9"/>
  <c r="L30" i="9"/>
  <c r="AR30" i="9"/>
  <c r="BX30" i="9"/>
  <c r="Q30" i="9"/>
  <c r="AW30" i="9"/>
  <c r="CC30" i="9"/>
  <c r="BZ29" i="9"/>
  <c r="CE29" i="9"/>
  <c r="W30" i="9"/>
  <c r="CL30" i="9"/>
  <c r="F29" i="9"/>
  <c r="BR29" i="9"/>
  <c r="AO29" i="9"/>
  <c r="R29" i="9"/>
  <c r="CD29" i="9"/>
  <c r="BA29" i="9"/>
  <c r="O29" i="9"/>
  <c r="AU29" i="9"/>
  <c r="CA29" i="9"/>
  <c r="T29" i="9"/>
  <c r="AZ29" i="9"/>
  <c r="CF29" i="9"/>
  <c r="K30" i="9"/>
  <c r="BW30" i="9"/>
  <c r="AT30" i="9"/>
  <c r="O30" i="9"/>
  <c r="CA30" i="9"/>
  <c r="AX30" i="9"/>
  <c r="P30" i="9"/>
  <c r="AV30" i="9"/>
  <c r="CB30" i="9"/>
  <c r="U30" i="9"/>
  <c r="BA30" i="9"/>
  <c r="CH30" i="9"/>
  <c r="N29" i="9"/>
  <c r="Z29" i="9"/>
  <c r="X29" i="9"/>
  <c r="T30" i="9"/>
  <c r="S29" i="9"/>
  <c r="S30" i="9"/>
  <c r="CF30" i="9"/>
  <c r="V29" i="9"/>
  <c r="CI29" i="9"/>
  <c r="BE29" i="9"/>
  <c r="AH29" i="9"/>
  <c r="E29" i="9"/>
  <c r="BQ29" i="9"/>
  <c r="W29" i="9"/>
  <c r="BC29" i="9"/>
  <c r="CJ29" i="9"/>
  <c r="AB29" i="9"/>
  <c r="BH29" i="9"/>
  <c r="CO29" i="9"/>
  <c r="AA30" i="9"/>
  <c r="CN30" i="9"/>
  <c r="BJ30" i="9"/>
  <c r="AE30" i="9"/>
  <c r="CR30" i="9"/>
  <c r="BN30" i="9"/>
  <c r="X30" i="9"/>
  <c r="BD30" i="9"/>
  <c r="CK30" i="9"/>
  <c r="AC30" i="9"/>
  <c r="BI30" i="9"/>
  <c r="CP30" i="9"/>
  <c r="AW29" i="9"/>
  <c r="AY29" i="9"/>
  <c r="CK29" i="9"/>
  <c r="CE30" i="9"/>
  <c r="Y30" i="9"/>
  <c r="AD29" i="9"/>
  <c r="CQ29" i="9"/>
  <c r="BM29" i="9"/>
  <c r="AP29" i="9"/>
  <c r="M29" i="9"/>
  <c r="BY29" i="9"/>
  <c r="AA29" i="9"/>
  <c r="BG29" i="9"/>
  <c r="CN29" i="9"/>
  <c r="AF29" i="9"/>
  <c r="BL29" i="9"/>
  <c r="AI30" i="9"/>
  <c r="F30" i="9"/>
  <c r="BR30" i="9"/>
  <c r="AM30" i="9"/>
  <c r="J30" i="9"/>
  <c r="BV30" i="9"/>
  <c r="AB30" i="9"/>
  <c r="BH30" i="9"/>
  <c r="CO30" i="9"/>
  <c r="AG30" i="9"/>
  <c r="BM30" i="9"/>
  <c r="BF30" i="9"/>
  <c r="AL29" i="9"/>
  <c r="I29" i="9"/>
  <c r="BU29" i="9"/>
  <c r="AX29" i="9"/>
  <c r="U29" i="9"/>
  <c r="CH29" i="9"/>
  <c r="AE29" i="9"/>
  <c r="BK29" i="9"/>
  <c r="CR29" i="9"/>
  <c r="AJ29" i="9"/>
  <c r="BP29" i="9"/>
  <c r="AQ30" i="9"/>
  <c r="N30" i="9"/>
  <c r="BZ30" i="9"/>
  <c r="AU30" i="9"/>
  <c r="R30" i="9"/>
  <c r="CD30" i="9"/>
  <c r="AF30" i="9"/>
  <c r="BL30" i="9"/>
  <c r="E30" i="9"/>
  <c r="AK30" i="9"/>
  <c r="BQ30" i="9"/>
  <c r="Y28" i="9"/>
  <c r="CL28" i="9"/>
  <c r="BP28" i="9"/>
  <c r="AK28" i="9"/>
  <c r="H28" i="9"/>
  <c r="BT28" i="9"/>
  <c r="Z28" i="9"/>
  <c r="BF28" i="9"/>
  <c r="CM28" i="9"/>
  <c r="AE28" i="9"/>
  <c r="BK28" i="9"/>
  <c r="CR28" i="9"/>
  <c r="CG28" i="9"/>
  <c r="DC11" i="19" s="1"/>
  <c r="CB28" i="9"/>
  <c r="AS28" i="9"/>
  <c r="AD28" i="9"/>
  <c r="AO28" i="9"/>
  <c r="T28" i="9"/>
  <c r="CF28" i="9"/>
  <c r="BA28" i="9"/>
  <c r="X28" i="9"/>
  <c r="CK28" i="9"/>
  <c r="AH28" i="9"/>
  <c r="BN28" i="9"/>
  <c r="G28" i="9"/>
  <c r="AM28" i="9"/>
  <c r="BS28" i="9"/>
  <c r="L28" i="9"/>
  <c r="CQ28" i="9"/>
  <c r="AW28" i="9"/>
  <c r="AB28" i="9"/>
  <c r="CO28" i="9"/>
  <c r="BI28" i="9"/>
  <c r="AF28" i="9"/>
  <c r="F28" i="9"/>
  <c r="AL28" i="9"/>
  <c r="BR28" i="9"/>
  <c r="K28" i="9"/>
  <c r="AQ28" i="9"/>
  <c r="BW28" i="9"/>
  <c r="AG28" i="9"/>
  <c r="BO28" i="9"/>
  <c r="BE28" i="9"/>
  <c r="AJ28" i="9"/>
  <c r="E28" i="9"/>
  <c r="BQ28" i="9"/>
  <c r="AN28" i="9"/>
  <c r="J28" i="9"/>
  <c r="AP28" i="9"/>
  <c r="BV28" i="9"/>
  <c r="O28" i="9"/>
  <c r="AU28" i="9"/>
  <c r="CA28" i="9"/>
  <c r="BX28" i="9"/>
  <c r="BJ28" i="9"/>
  <c r="BM28" i="9"/>
  <c r="AR28" i="9"/>
  <c r="M28" i="9"/>
  <c r="BY28" i="9"/>
  <c r="AV28" i="9"/>
  <c r="N28" i="9"/>
  <c r="AT28" i="9"/>
  <c r="BZ28" i="9"/>
  <c r="S28" i="9"/>
  <c r="AY28" i="9"/>
  <c r="CE28" i="9"/>
  <c r="P28" i="9"/>
  <c r="I28" i="9"/>
  <c r="BU28" i="9"/>
  <c r="AZ28" i="9"/>
  <c r="U28" i="9"/>
  <c r="CH28" i="9"/>
  <c r="BD28" i="9"/>
  <c r="R28" i="9"/>
  <c r="AX28" i="9"/>
  <c r="CD28" i="9"/>
  <c r="W28" i="9"/>
  <c r="BC28" i="9"/>
  <c r="CJ28" i="9"/>
  <c r="AI28" i="9"/>
  <c r="Q28" i="9"/>
  <c r="CC28" i="9"/>
  <c r="BH28" i="9"/>
  <c r="AC28" i="9"/>
  <c r="CP28" i="9"/>
  <c r="BL28" i="9"/>
  <c r="V28" i="9"/>
  <c r="BB28" i="9"/>
  <c r="CI28" i="9"/>
  <c r="AA28" i="9"/>
  <c r="BG28" i="9"/>
  <c r="CN28" i="9"/>
  <c r="CA26" i="9"/>
  <c r="CF26" i="9"/>
  <c r="H27" i="9"/>
  <c r="AX27" i="9"/>
  <c r="BC26" i="9"/>
  <c r="Z26" i="9"/>
  <c r="CM26" i="9"/>
  <c r="BO26" i="9"/>
  <c r="AL26" i="9"/>
  <c r="H26" i="9"/>
  <c r="AN26" i="9"/>
  <c r="BT26" i="9"/>
  <c r="M26" i="9"/>
  <c r="AS26" i="9"/>
  <c r="BY26" i="9"/>
  <c r="AR27" i="9"/>
  <c r="O27" i="9"/>
  <c r="CA27" i="9"/>
  <c r="AV27" i="9"/>
  <c r="AA27" i="9"/>
  <c r="CN27" i="9"/>
  <c r="AG27" i="9"/>
  <c r="BM27" i="9"/>
  <c r="F27" i="9"/>
  <c r="AL27" i="9"/>
  <c r="BR27" i="9"/>
  <c r="AA26" i="9"/>
  <c r="CL26" i="9"/>
  <c r="CD27" i="9"/>
  <c r="BK26" i="9"/>
  <c r="AH26" i="9"/>
  <c r="K26" i="9"/>
  <c r="BW26" i="9"/>
  <c r="AT26" i="9"/>
  <c r="L26" i="9"/>
  <c r="AR26" i="9"/>
  <c r="BX26" i="9"/>
  <c r="Q26" i="9"/>
  <c r="AW26" i="9"/>
  <c r="CC26" i="9"/>
  <c r="AZ27" i="9"/>
  <c r="W27" i="9"/>
  <c r="CJ27" i="9"/>
  <c r="BD27" i="9"/>
  <c r="AI27" i="9"/>
  <c r="E27" i="9"/>
  <c r="AK27" i="9"/>
  <c r="BQ27" i="9"/>
  <c r="J27" i="9"/>
  <c r="AP27" i="9"/>
  <c r="BV27" i="9"/>
  <c r="CG27" i="9"/>
  <c r="DC10" i="19" s="1"/>
  <c r="BJ26" i="9"/>
  <c r="M27" i="9"/>
  <c r="G26" i="9"/>
  <c r="BS26" i="9"/>
  <c r="AP26" i="9"/>
  <c r="S26" i="9"/>
  <c r="CE26" i="9"/>
  <c r="BB26" i="9"/>
  <c r="P26" i="9"/>
  <c r="AV26" i="9"/>
  <c r="CB26" i="9"/>
  <c r="U26" i="9"/>
  <c r="BA26" i="9"/>
  <c r="CH26" i="9"/>
  <c r="BH27" i="9"/>
  <c r="AE27" i="9"/>
  <c r="CR27" i="9"/>
  <c r="BL27" i="9"/>
  <c r="AQ27" i="9"/>
  <c r="I27" i="9"/>
  <c r="AO27" i="9"/>
  <c r="BU27" i="9"/>
  <c r="N27" i="9"/>
  <c r="AT27" i="9"/>
  <c r="BZ27" i="9"/>
  <c r="AX26" i="9"/>
  <c r="BE26" i="9"/>
  <c r="BT27" i="9"/>
  <c r="CG26" i="9"/>
  <c r="DC9" i="19" s="1"/>
  <c r="AZ26" i="9"/>
  <c r="AM27" i="9"/>
  <c r="BY27" i="9"/>
  <c r="W26" i="9"/>
  <c r="CJ26" i="9"/>
  <c r="BF26" i="9"/>
  <c r="AI26" i="9"/>
  <c r="F26" i="9"/>
  <c r="BR26" i="9"/>
  <c r="X26" i="9"/>
  <c r="BD26" i="9"/>
  <c r="CK26" i="9"/>
  <c r="AC26" i="9"/>
  <c r="BI26" i="9"/>
  <c r="CP26" i="9"/>
  <c r="L27" i="9"/>
  <c r="BX27" i="9"/>
  <c r="AU27" i="9"/>
  <c r="P27" i="9"/>
  <c r="CB27" i="9"/>
  <c r="BG27" i="9"/>
  <c r="Q27" i="9"/>
  <c r="AW27" i="9"/>
  <c r="CC27" i="9"/>
  <c r="V27" i="9"/>
  <c r="BB27" i="9"/>
  <c r="CI27" i="9"/>
  <c r="CN26" i="9"/>
  <c r="AY27" i="9"/>
  <c r="AE26" i="9"/>
  <c r="CR26" i="9"/>
  <c r="BN26" i="9"/>
  <c r="AQ26" i="9"/>
  <c r="N26" i="9"/>
  <c r="BZ26" i="9"/>
  <c r="AB26" i="9"/>
  <c r="BH26" i="9"/>
  <c r="CO26" i="9"/>
  <c r="AG26" i="9"/>
  <c r="BM26" i="9"/>
  <c r="T27" i="9"/>
  <c r="CF27" i="9"/>
  <c r="BC27" i="9"/>
  <c r="X27" i="9"/>
  <c r="CK27" i="9"/>
  <c r="BO27" i="9"/>
  <c r="U27" i="9"/>
  <c r="BA27" i="9"/>
  <c r="CH27" i="9"/>
  <c r="Z27" i="9"/>
  <c r="BF27" i="9"/>
  <c r="CM27" i="9"/>
  <c r="T26" i="9"/>
  <c r="BP27" i="9"/>
  <c r="R27" i="9"/>
  <c r="AM26" i="9"/>
  <c r="J26" i="9"/>
  <c r="BV26" i="9"/>
  <c r="AY26" i="9"/>
  <c r="V26" i="9"/>
  <c r="CI26" i="9"/>
  <c r="AF26" i="9"/>
  <c r="BL26" i="9"/>
  <c r="E26" i="9"/>
  <c r="AK26" i="9"/>
  <c r="BQ26" i="9"/>
  <c r="AB27" i="9"/>
  <c r="CO27" i="9"/>
  <c r="BK27" i="9"/>
  <c r="AF27" i="9"/>
  <c r="K27" i="9"/>
  <c r="BW27" i="9"/>
  <c r="Y27" i="9"/>
  <c r="BE27" i="9"/>
  <c r="CL27" i="9"/>
  <c r="AD27" i="9"/>
  <c r="BJ27" i="9"/>
  <c r="CQ27" i="9"/>
  <c r="O26" i="9"/>
  <c r="Y26" i="9"/>
  <c r="AS27" i="9"/>
  <c r="AU26" i="9"/>
  <c r="R26" i="9"/>
  <c r="CD26" i="9"/>
  <c r="BG26" i="9"/>
  <c r="AD26" i="9"/>
  <c r="CQ26" i="9"/>
  <c r="AJ26" i="9"/>
  <c r="BP26" i="9"/>
  <c r="I26" i="9"/>
  <c r="AO26" i="9"/>
  <c r="BU26" i="9"/>
  <c r="AJ27" i="9"/>
  <c r="G27" i="9"/>
  <c r="BS27" i="9"/>
  <c r="AN27" i="9"/>
  <c r="S27" i="9"/>
  <c r="CE27" i="9"/>
  <c r="AC27" i="9"/>
  <c r="BI27" i="9"/>
  <c r="CP27" i="9"/>
  <c r="AH27" i="9"/>
  <c r="BN27" i="9"/>
  <c r="BF25" i="9"/>
  <c r="AC25" i="9"/>
  <c r="CP25" i="9"/>
  <c r="BJ25" i="9"/>
  <c r="AG25" i="9"/>
  <c r="G25" i="9"/>
  <c r="AM25" i="9"/>
  <c r="BS25" i="9"/>
  <c r="L25" i="9"/>
  <c r="AR25" i="9"/>
  <c r="BX25" i="9"/>
  <c r="K22" i="9"/>
  <c r="BW22" i="9"/>
  <c r="AT22" i="9"/>
  <c r="O22" i="9"/>
  <c r="CA22" i="9"/>
  <c r="AX22" i="9"/>
  <c r="P22" i="9"/>
  <c r="AV22" i="9"/>
  <c r="CB22" i="9"/>
  <c r="U22" i="9"/>
  <c r="BA22" i="9"/>
  <c r="CH22" i="9"/>
  <c r="BA24" i="9"/>
  <c r="X24" i="9"/>
  <c r="CK24" i="9"/>
  <c r="BM24" i="9"/>
  <c r="AR24" i="9"/>
  <c r="J24" i="9"/>
  <c r="AP24" i="9"/>
  <c r="BV24" i="9"/>
  <c r="O24" i="9"/>
  <c r="AU24" i="9"/>
  <c r="CA24" i="9"/>
  <c r="H23" i="9"/>
  <c r="BT23" i="9"/>
  <c r="AY23" i="9"/>
  <c r="AB23" i="9"/>
  <c r="CO23" i="9"/>
  <c r="BK23" i="9"/>
  <c r="Q23" i="9"/>
  <c r="AW23" i="9"/>
  <c r="CC23" i="9"/>
  <c r="V23" i="9"/>
  <c r="BB23" i="9"/>
  <c r="CI23" i="9"/>
  <c r="BN25" i="9"/>
  <c r="AK25" i="9"/>
  <c r="F25" i="9"/>
  <c r="BR25" i="9"/>
  <c r="AO25" i="9"/>
  <c r="K25" i="9"/>
  <c r="AQ25" i="9"/>
  <c r="BW25" i="9"/>
  <c r="P25" i="9"/>
  <c r="AV25" i="9"/>
  <c r="CB25" i="9"/>
  <c r="S22" i="9"/>
  <c r="CE22" i="9"/>
  <c r="BB22" i="9"/>
  <c r="W22" i="9"/>
  <c r="CJ22" i="9"/>
  <c r="BF22" i="9"/>
  <c r="T22" i="9"/>
  <c r="AZ22" i="9"/>
  <c r="CF22" i="9"/>
  <c r="Y22" i="9"/>
  <c r="BE22" i="9"/>
  <c r="CL22" i="9"/>
  <c r="BI24" i="9"/>
  <c r="AF24" i="9"/>
  <c r="I24" i="9"/>
  <c r="BU24" i="9"/>
  <c r="AZ24" i="9"/>
  <c r="N24" i="9"/>
  <c r="AT24" i="9"/>
  <c r="BZ24" i="9"/>
  <c r="S24" i="9"/>
  <c r="AY24" i="9"/>
  <c r="CE24" i="9"/>
  <c r="P23" i="9"/>
  <c r="CB23" i="9"/>
  <c r="BG23" i="9"/>
  <c r="AJ23" i="9"/>
  <c r="G23" i="9"/>
  <c r="BS23" i="9"/>
  <c r="U23" i="9"/>
  <c r="BA23" i="9"/>
  <c r="CH23" i="9"/>
  <c r="Z23" i="9"/>
  <c r="BF23" i="9"/>
  <c r="CM23" i="9"/>
  <c r="J25" i="9"/>
  <c r="BV25" i="9"/>
  <c r="AS25" i="9"/>
  <c r="N25" i="9"/>
  <c r="BZ25" i="9"/>
  <c r="AW25" i="9"/>
  <c r="O25" i="9"/>
  <c r="AU25" i="9"/>
  <c r="CA25" i="9"/>
  <c r="T25" i="9"/>
  <c r="AZ25" i="9"/>
  <c r="CF25" i="9"/>
  <c r="AA22" i="9"/>
  <c r="CN22" i="9"/>
  <c r="BJ22" i="9"/>
  <c r="AE22" i="9"/>
  <c r="CR22" i="9"/>
  <c r="BN22" i="9"/>
  <c r="X22" i="9"/>
  <c r="BD22" i="9"/>
  <c r="CK22" i="9"/>
  <c r="AC22" i="9"/>
  <c r="BI22" i="9"/>
  <c r="CP22" i="9"/>
  <c r="E24" i="9"/>
  <c r="BQ24" i="9"/>
  <c r="AN24" i="9"/>
  <c r="Q24" i="9"/>
  <c r="CC24" i="9"/>
  <c r="BH24" i="9"/>
  <c r="R24" i="9"/>
  <c r="AX24" i="9"/>
  <c r="CD24" i="9"/>
  <c r="W24" i="9"/>
  <c r="BC24" i="9"/>
  <c r="CJ24" i="9"/>
  <c r="X23" i="9"/>
  <c r="CK23" i="9"/>
  <c r="BO23" i="9"/>
  <c r="AR23" i="9"/>
  <c r="O23" i="9"/>
  <c r="CA23" i="9"/>
  <c r="Y23" i="9"/>
  <c r="BE23" i="9"/>
  <c r="CL23" i="9"/>
  <c r="AD23" i="9"/>
  <c r="BJ23" i="9"/>
  <c r="CQ23" i="9"/>
  <c r="CG22" i="9"/>
  <c r="DC5" i="19" s="1"/>
  <c r="CG23" i="9"/>
  <c r="DC6" i="19" s="1"/>
  <c r="R25" i="9"/>
  <c r="CD25" i="9"/>
  <c r="BA25" i="9"/>
  <c r="V25" i="9"/>
  <c r="CI25" i="9"/>
  <c r="BE25" i="9"/>
  <c r="S25" i="9"/>
  <c r="AY25" i="9"/>
  <c r="CE25" i="9"/>
  <c r="X25" i="9"/>
  <c r="BD25" i="9"/>
  <c r="CK25" i="9"/>
  <c r="AI22" i="9"/>
  <c r="F22" i="9"/>
  <c r="BR22" i="9"/>
  <c r="AM22" i="9"/>
  <c r="J22" i="9"/>
  <c r="BV22" i="9"/>
  <c r="AB22" i="9"/>
  <c r="BH22" i="9"/>
  <c r="CO22" i="9"/>
  <c r="AG22" i="9"/>
  <c r="BM22" i="9"/>
  <c r="M24" i="9"/>
  <c r="BY24" i="9"/>
  <c r="AV24" i="9"/>
  <c r="Y24" i="9"/>
  <c r="CL24" i="9"/>
  <c r="BP24" i="9"/>
  <c r="V24" i="9"/>
  <c r="BB24" i="9"/>
  <c r="CI24" i="9"/>
  <c r="AA24" i="9"/>
  <c r="BG24" i="9"/>
  <c r="CN24" i="9"/>
  <c r="AF23" i="9"/>
  <c r="K23" i="9"/>
  <c r="BW23" i="9"/>
  <c r="AZ23" i="9"/>
  <c r="W23" i="9"/>
  <c r="CJ23" i="9"/>
  <c r="AC23" i="9"/>
  <c r="BI23" i="9"/>
  <c r="CP23" i="9"/>
  <c r="AH23" i="9"/>
  <c r="BN23" i="9"/>
  <c r="Z25" i="9"/>
  <c r="CM25" i="9"/>
  <c r="BI25" i="9"/>
  <c r="AD25" i="9"/>
  <c r="CQ25" i="9"/>
  <c r="BM25" i="9"/>
  <c r="W25" i="9"/>
  <c r="BC25" i="9"/>
  <c r="CJ25" i="9"/>
  <c r="AB25" i="9"/>
  <c r="BH25" i="9"/>
  <c r="CO25" i="9"/>
  <c r="AQ22" i="9"/>
  <c r="N22" i="9"/>
  <c r="BZ22" i="9"/>
  <c r="AU22" i="9"/>
  <c r="R22" i="9"/>
  <c r="CD22" i="9"/>
  <c r="AF22" i="9"/>
  <c r="BL22" i="9"/>
  <c r="E22" i="9"/>
  <c r="AK22" i="9"/>
  <c r="BQ22" i="9"/>
  <c r="U24" i="9"/>
  <c r="CH24" i="9"/>
  <c r="BD24" i="9"/>
  <c r="AG24" i="9"/>
  <c r="L24" i="9"/>
  <c r="BX24" i="9"/>
  <c r="Z24" i="9"/>
  <c r="BF24" i="9"/>
  <c r="CM24" i="9"/>
  <c r="AE24" i="9"/>
  <c r="BK24" i="9"/>
  <c r="CR24" i="9"/>
  <c r="AN23" i="9"/>
  <c r="S23" i="9"/>
  <c r="CE23" i="9"/>
  <c r="BH23" i="9"/>
  <c r="AE23" i="9"/>
  <c r="CR23" i="9"/>
  <c r="AG23" i="9"/>
  <c r="BM23" i="9"/>
  <c r="F23" i="9"/>
  <c r="AL23" i="9"/>
  <c r="BR23" i="9"/>
  <c r="CG24" i="9"/>
  <c r="DC7" i="19" s="1"/>
  <c r="AH25" i="9"/>
  <c r="E25" i="9"/>
  <c r="BQ25" i="9"/>
  <c r="AL25" i="9"/>
  <c r="I25" i="9"/>
  <c r="BU25" i="9"/>
  <c r="AA25" i="9"/>
  <c r="BG25" i="9"/>
  <c r="CN25" i="9"/>
  <c r="AF25" i="9"/>
  <c r="BL25" i="9"/>
  <c r="AY22" i="9"/>
  <c r="V22" i="9"/>
  <c r="CI22" i="9"/>
  <c r="BC22" i="9"/>
  <c r="Z22" i="9"/>
  <c r="CM22" i="9"/>
  <c r="AJ22" i="9"/>
  <c r="BP22" i="9"/>
  <c r="I22" i="9"/>
  <c r="AO22" i="9"/>
  <c r="BU22" i="9"/>
  <c r="AC24" i="9"/>
  <c r="CP24" i="9"/>
  <c r="BL24" i="9"/>
  <c r="AO24" i="9"/>
  <c r="T24" i="9"/>
  <c r="CF24" i="9"/>
  <c r="AD24" i="9"/>
  <c r="BJ24" i="9"/>
  <c r="CQ24" i="9"/>
  <c r="AI24" i="9"/>
  <c r="BO24" i="9"/>
  <c r="AV23" i="9"/>
  <c r="AA23" i="9"/>
  <c r="CN23" i="9"/>
  <c r="BP23" i="9"/>
  <c r="AM23" i="9"/>
  <c r="E23" i="9"/>
  <c r="AK23" i="9"/>
  <c r="BQ23" i="9"/>
  <c r="J23" i="9"/>
  <c r="AP23" i="9"/>
  <c r="BV23" i="9"/>
  <c r="AP25" i="9"/>
  <c r="M25" i="9"/>
  <c r="BY25" i="9"/>
  <c r="AT25" i="9"/>
  <c r="Q25" i="9"/>
  <c r="CC25" i="9"/>
  <c r="AE25" i="9"/>
  <c r="BK25" i="9"/>
  <c r="CR25" i="9"/>
  <c r="AJ25" i="9"/>
  <c r="BP25" i="9"/>
  <c r="BG22" i="9"/>
  <c r="AD22" i="9"/>
  <c r="CQ22" i="9"/>
  <c r="BK22" i="9"/>
  <c r="AH22" i="9"/>
  <c r="H22" i="9"/>
  <c r="AN22" i="9"/>
  <c r="BT22" i="9"/>
  <c r="M22" i="9"/>
  <c r="AS22" i="9"/>
  <c r="BY22" i="9"/>
  <c r="AK24" i="9"/>
  <c r="H24" i="9"/>
  <c r="BT24" i="9"/>
  <c r="AW24" i="9"/>
  <c r="AB24" i="9"/>
  <c r="CO24" i="9"/>
  <c r="AH24" i="9"/>
  <c r="BN24" i="9"/>
  <c r="G24" i="9"/>
  <c r="AM24" i="9"/>
  <c r="BS24" i="9"/>
  <c r="BD23" i="9"/>
  <c r="AI23" i="9"/>
  <c r="L23" i="9"/>
  <c r="BX23" i="9"/>
  <c r="AU23" i="9"/>
  <c r="I23" i="9"/>
  <c r="AO23" i="9"/>
  <c r="BU23" i="9"/>
  <c r="N23" i="9"/>
  <c r="AT23" i="9"/>
  <c r="BZ23" i="9"/>
  <c r="AX25" i="9"/>
  <c r="U25" i="9"/>
  <c r="CH25" i="9"/>
  <c r="BB25" i="9"/>
  <c r="Y25" i="9"/>
  <c r="CL25" i="9"/>
  <c r="AI25" i="9"/>
  <c r="BO25" i="9"/>
  <c r="H25" i="9"/>
  <c r="AN25" i="9"/>
  <c r="BT25" i="9"/>
  <c r="BO22" i="9"/>
  <c r="AL22" i="9"/>
  <c r="G22" i="9"/>
  <c r="BS22" i="9"/>
  <c r="AP22" i="9"/>
  <c r="L22" i="9"/>
  <c r="AR22" i="9"/>
  <c r="BX22" i="9"/>
  <c r="Q22" i="9"/>
  <c r="AW22" i="9"/>
  <c r="CC22" i="9"/>
  <c r="AS24" i="9"/>
  <c r="P24" i="9"/>
  <c r="CB24" i="9"/>
  <c r="BE24" i="9"/>
  <c r="AJ24" i="9"/>
  <c r="F24" i="9"/>
  <c r="AL24" i="9"/>
  <c r="BR24" i="9"/>
  <c r="K24" i="9"/>
  <c r="AQ24" i="9"/>
  <c r="BW24" i="9"/>
  <c r="BL23" i="9"/>
  <c r="AQ23" i="9"/>
  <c r="T23" i="9"/>
  <c r="CF23" i="9"/>
  <c r="BC23" i="9"/>
  <c r="M23" i="9"/>
  <c r="AS23" i="9"/>
  <c r="BY23" i="9"/>
  <c r="R23" i="9"/>
  <c r="AX23" i="9"/>
  <c r="CD23" i="9"/>
  <c r="CG25" i="9"/>
  <c r="DC8" i="19" s="1"/>
  <c r="BY21" i="9"/>
  <c r="N21" i="9"/>
  <c r="BZ21" i="9"/>
  <c r="AW21" i="9"/>
  <c r="Z21" i="9"/>
  <c r="CM21" i="9"/>
  <c r="BI21" i="9"/>
  <c r="S21" i="9"/>
  <c r="AY21" i="9"/>
  <c r="CE21" i="9"/>
  <c r="X21" i="9"/>
  <c r="BD21" i="9"/>
  <c r="CK21" i="9"/>
  <c r="CG21" i="9"/>
  <c r="DC4" i="19" s="1"/>
  <c r="AA21" i="9"/>
  <c r="V21" i="9"/>
  <c r="CI21" i="9"/>
  <c r="BE21" i="9"/>
  <c r="AH21" i="9"/>
  <c r="E21" i="9"/>
  <c r="BQ21" i="9"/>
  <c r="W21" i="9"/>
  <c r="BC21" i="9"/>
  <c r="CJ21" i="9"/>
  <c r="AB21" i="9"/>
  <c r="BH21" i="9"/>
  <c r="CO21" i="9"/>
  <c r="BM21" i="9"/>
  <c r="BG21" i="9"/>
  <c r="AL21" i="9"/>
  <c r="I21" i="9"/>
  <c r="BU21" i="9"/>
  <c r="AX21" i="9"/>
  <c r="U21" i="9"/>
  <c r="CH21" i="9"/>
  <c r="AE21" i="9"/>
  <c r="BK21" i="9"/>
  <c r="CR21" i="9"/>
  <c r="AJ21" i="9"/>
  <c r="BP21" i="9"/>
  <c r="CQ21" i="9"/>
  <c r="BL21" i="9"/>
  <c r="AT21" i="9"/>
  <c r="Q21" i="9"/>
  <c r="CC21" i="9"/>
  <c r="BF21" i="9"/>
  <c r="AC21" i="9"/>
  <c r="CP21" i="9"/>
  <c r="AI21" i="9"/>
  <c r="BO21" i="9"/>
  <c r="H21" i="9"/>
  <c r="AN21" i="9"/>
  <c r="BT21" i="9"/>
  <c r="M21" i="9"/>
  <c r="BB21" i="9"/>
  <c r="Y21" i="9"/>
  <c r="CL21" i="9"/>
  <c r="BN21" i="9"/>
  <c r="AK21" i="9"/>
  <c r="G21" i="9"/>
  <c r="AM21" i="9"/>
  <c r="BS21" i="9"/>
  <c r="L21" i="9"/>
  <c r="AR21" i="9"/>
  <c r="BX21" i="9"/>
  <c r="AP21" i="9"/>
  <c r="AF21" i="9"/>
  <c r="BJ21" i="9"/>
  <c r="AG21" i="9"/>
  <c r="J21" i="9"/>
  <c r="BV21" i="9"/>
  <c r="AS21" i="9"/>
  <c r="K21" i="9"/>
  <c r="AQ21" i="9"/>
  <c r="BW21" i="9"/>
  <c r="P21" i="9"/>
  <c r="AV21" i="9"/>
  <c r="CB21" i="9"/>
  <c r="AD21" i="9"/>
  <c r="CN21" i="9"/>
  <c r="F21" i="9"/>
  <c r="BR21" i="9"/>
  <c r="AO21" i="9"/>
  <c r="R21" i="9"/>
  <c r="CD21" i="9"/>
  <c r="BA21" i="9"/>
  <c r="O21" i="9"/>
  <c r="AU21" i="9"/>
  <c r="CA21" i="9"/>
  <c r="T21" i="9"/>
  <c r="AZ21" i="9"/>
  <c r="CF21" i="9"/>
  <c r="E20" i="9"/>
  <c r="O20" i="9"/>
  <c r="BM20" i="9"/>
  <c r="AR20" i="9"/>
  <c r="M20" i="9"/>
  <c r="BY20" i="9"/>
  <c r="AV20" i="9"/>
  <c r="N20" i="9"/>
  <c r="AT20" i="9"/>
  <c r="BZ20" i="9"/>
  <c r="S20" i="9"/>
  <c r="AY20" i="9"/>
  <c r="CE20" i="9"/>
  <c r="BE20" i="9"/>
  <c r="J20" i="9"/>
  <c r="K14" i="5"/>
  <c r="I20" i="9"/>
  <c r="BU20" i="9"/>
  <c r="AZ20" i="9"/>
  <c r="U20" i="9"/>
  <c r="CH20" i="9"/>
  <c r="BD20" i="9"/>
  <c r="R20" i="9"/>
  <c r="AX20" i="9"/>
  <c r="CD20" i="9"/>
  <c r="W20" i="9"/>
  <c r="BC20" i="9"/>
  <c r="CJ20" i="9"/>
  <c r="BQ20" i="9"/>
  <c r="AP20" i="9"/>
  <c r="Q20" i="9"/>
  <c r="CC20" i="9"/>
  <c r="BH20" i="9"/>
  <c r="AC20" i="9"/>
  <c r="CP20" i="9"/>
  <c r="BL20" i="9"/>
  <c r="V20" i="9"/>
  <c r="BB20" i="9"/>
  <c r="CI20" i="9"/>
  <c r="AA20" i="9"/>
  <c r="BG20" i="9"/>
  <c r="CN20" i="9"/>
  <c r="AJ20" i="9"/>
  <c r="AU20" i="9"/>
  <c r="K14" i="18"/>
  <c r="Y20" i="9"/>
  <c r="CL20" i="9"/>
  <c r="BP20" i="9"/>
  <c r="AK20" i="9"/>
  <c r="H20" i="9"/>
  <c r="BT20" i="9"/>
  <c r="Z20" i="9"/>
  <c r="BF20" i="9"/>
  <c r="CM20" i="9"/>
  <c r="AE20" i="9"/>
  <c r="BK20" i="9"/>
  <c r="CR20" i="9"/>
  <c r="K14" i="15"/>
  <c r="BV20" i="9"/>
  <c r="AG20" i="9"/>
  <c r="L20" i="9"/>
  <c r="BX20" i="9"/>
  <c r="AS20" i="9"/>
  <c r="P20" i="9"/>
  <c r="CB20" i="9"/>
  <c r="AD20" i="9"/>
  <c r="BJ20" i="9"/>
  <c r="CQ20" i="9"/>
  <c r="AI20" i="9"/>
  <c r="BO20" i="9"/>
  <c r="K14" i="22"/>
  <c r="AN20" i="9"/>
  <c r="CA20" i="9"/>
  <c r="AO20" i="9"/>
  <c r="T20" i="9"/>
  <c r="CF20" i="9"/>
  <c r="BA20" i="9"/>
  <c r="X20" i="9"/>
  <c r="CK20" i="9"/>
  <c r="AH20" i="9"/>
  <c r="BN20" i="9"/>
  <c r="G20" i="9"/>
  <c r="AM20" i="9"/>
  <c r="BS20" i="9"/>
  <c r="AW20" i="9"/>
  <c r="AB20" i="9"/>
  <c r="CO20" i="9"/>
  <c r="BI20" i="9"/>
  <c r="AF20" i="9"/>
  <c r="F20" i="9"/>
  <c r="AL20" i="9"/>
  <c r="BR20" i="9"/>
  <c r="K20" i="9"/>
  <c r="AQ20" i="9"/>
  <c r="BW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P8" i="9"/>
  <c r="L8" i="9"/>
  <c r="L10"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210" i="14"/>
  <c r="AO55" i="9"/>
  <c r="CJ55" i="9"/>
  <c r="I514" i="14"/>
  <c r="CK55" i="9"/>
  <c r="H1692" i="21"/>
  <c r="AU55" i="9"/>
  <c r="BC55" i="9"/>
  <c r="BS55" i="9"/>
  <c r="G362" i="14"/>
  <c r="AP55" i="9"/>
  <c r="Z55" i="9"/>
  <c r="H628" i="14"/>
  <c r="I324" i="14"/>
  <c r="BA55" i="9"/>
  <c r="AH55" i="9"/>
  <c r="I172" i="14"/>
  <c r="V55" i="9"/>
  <c r="AE55" i="9"/>
  <c r="AQ55" i="9"/>
  <c r="H704" i="14"/>
  <c r="BN55" i="9"/>
  <c r="AC55" i="9"/>
  <c r="I172" i="15"/>
  <c r="E55" i="9"/>
  <c r="AG55" i="9"/>
  <c r="CR55" i="9"/>
  <c r="BP55" i="9"/>
  <c r="AA55" i="9"/>
  <c r="BV55" i="9"/>
  <c r="AX55" i="9"/>
  <c r="CM55" i="9"/>
  <c r="Y55" i="9"/>
  <c r="BH55" i="9"/>
  <c r="H210" i="14"/>
  <c r="BU55" i="9"/>
  <c r="F628" i="14"/>
  <c r="I628" i="14"/>
  <c r="BL55" i="9"/>
  <c r="G514" i="14"/>
  <c r="BE55" i="9"/>
  <c r="BR55" i="9"/>
  <c r="H362" i="14"/>
  <c r="G55" i="9"/>
  <c r="G172" i="15"/>
  <c r="AJ55" i="9"/>
  <c r="I362" i="14"/>
  <c r="H666" i="14"/>
  <c r="G286" i="14"/>
  <c r="J96" i="14"/>
  <c r="F1882" i="22"/>
  <c r="H514" i="14"/>
  <c r="CD55" i="9"/>
  <c r="F134" i="14"/>
  <c r="I400" i="14"/>
  <c r="I55" i="9"/>
  <c r="J210" i="14"/>
  <c r="CA55" i="9"/>
  <c r="G134" i="14"/>
  <c r="J172" i="14"/>
  <c r="H248" i="14"/>
  <c r="O55" i="9"/>
  <c r="J324" i="14"/>
  <c r="G666" i="14"/>
  <c r="AV55" i="9"/>
  <c r="BX55" i="9"/>
  <c r="F210" i="14"/>
  <c r="H55" i="9"/>
  <c r="F134" i="15"/>
  <c r="G134" i="15"/>
  <c r="J666" i="14"/>
  <c r="I134" i="15"/>
  <c r="I1882" i="22"/>
  <c r="BG55" i="9"/>
  <c r="CB55" i="9"/>
  <c r="BY55" i="9"/>
  <c r="CC55" i="9"/>
  <c r="AK55" i="9"/>
  <c r="I666" i="14"/>
  <c r="J55" i="9"/>
  <c r="H172" i="14"/>
  <c r="F362" i="14"/>
  <c r="CF55" i="9"/>
  <c r="CQ55" i="9"/>
  <c r="BF55" i="9"/>
  <c r="H134" i="15"/>
  <c r="H134" i="14"/>
  <c r="AF55" i="9"/>
  <c r="AI55" i="9"/>
  <c r="CL55" i="9"/>
  <c r="BO55" i="9"/>
  <c r="AS55" i="9"/>
  <c r="J704" i="14"/>
  <c r="AZ55" i="9"/>
  <c r="U55" i="9"/>
  <c r="W55" i="9"/>
  <c r="J286" i="14"/>
  <c r="BD55" i="9"/>
  <c r="AY55" i="9"/>
  <c r="BJ55" i="9"/>
  <c r="H172" i="15"/>
  <c r="G1692" i="21"/>
  <c r="I96" i="14"/>
  <c r="G324" i="14"/>
  <c r="L55" i="9"/>
  <c r="F286" i="14"/>
  <c r="BZ55" i="9"/>
  <c r="X55" i="9"/>
  <c r="I286" i="14"/>
  <c r="G704" i="14"/>
  <c r="AM55" i="9"/>
  <c r="F704" i="14"/>
  <c r="BT55" i="9"/>
  <c r="BB55" i="9"/>
  <c r="J514" i="14"/>
  <c r="S55" i="9"/>
  <c r="I134" i="14"/>
  <c r="J1692" i="21"/>
  <c r="AN55" i="9"/>
  <c r="J134" i="15"/>
  <c r="AR55" i="9"/>
  <c r="CH55" i="9"/>
  <c r="J1882" i="22"/>
  <c r="CI55" i="9"/>
  <c r="F514" i="14"/>
  <c r="BW55" i="9"/>
  <c r="CP55" i="9"/>
  <c r="J134" i="14"/>
  <c r="CG55" i="9"/>
  <c r="Q55" i="9"/>
  <c r="J362" i="14"/>
  <c r="AD55" i="9"/>
  <c r="J248" i="14"/>
  <c r="F248" i="14"/>
  <c r="F55" i="9"/>
  <c r="CN55" i="9"/>
  <c r="H96" i="14"/>
  <c r="AB55" i="9"/>
  <c r="T55" i="9"/>
  <c r="F666" i="14"/>
  <c r="G96" i="14"/>
  <c r="N55" i="9"/>
  <c r="H400" i="14"/>
  <c r="BK55" i="9"/>
  <c r="F324" i="14"/>
  <c r="H286" i="14"/>
  <c r="F96" i="14"/>
  <c r="I248" i="14"/>
  <c r="H1882" i="22"/>
  <c r="G1882" i="22"/>
  <c r="AT55" i="9"/>
  <c r="H324" i="14"/>
  <c r="CO55" i="9"/>
  <c r="R55" i="9"/>
  <c r="J400" i="14"/>
  <c r="CE55" i="9"/>
  <c r="G172" i="14"/>
  <c r="G400" i="14"/>
  <c r="BM55" i="9"/>
  <c r="F172" i="15"/>
  <c r="J172" i="15"/>
  <c r="G628" i="14"/>
  <c r="I704" i="14"/>
  <c r="I1692" i="21"/>
  <c r="K55" i="9"/>
  <c r="G248" i="14"/>
  <c r="G210" i="14"/>
  <c r="M55" i="9"/>
  <c r="AW55" i="9"/>
  <c r="P55" i="9"/>
  <c r="F400" i="14"/>
  <c r="BQ55" i="9"/>
  <c r="AL55" i="9"/>
  <c r="F172" i="14"/>
  <c r="F1692" i="21"/>
  <c r="BI55" i="9"/>
  <c r="J628"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844" i="22"/>
  <c r="G970" i="21"/>
  <c r="H1616" i="21"/>
  <c r="F970" i="22"/>
  <c r="I1616" i="21"/>
  <c r="I1008" i="22"/>
  <c r="G1426" i="22"/>
  <c r="F1540" i="22"/>
  <c r="J1578" i="22"/>
  <c r="H1426" i="22"/>
  <c r="G1844" i="22"/>
  <c r="I1844" i="22"/>
  <c r="G970" i="22"/>
  <c r="H970" i="21"/>
  <c r="J970" i="21"/>
  <c r="H1654" i="21"/>
  <c r="F1122" i="22"/>
  <c r="F1350" i="21"/>
  <c r="G1350" i="21"/>
  <c r="F1654" i="21"/>
  <c r="J1540" i="22"/>
  <c r="I970" i="21"/>
  <c r="H1578" i="22"/>
  <c r="I1350" i="21"/>
  <c r="G1540" i="22"/>
  <c r="J1426" i="22"/>
  <c r="F1426" i="22"/>
  <c r="J1350" i="21"/>
  <c r="G1008" i="22"/>
  <c r="G1654" i="21"/>
  <c r="J1654" i="21"/>
  <c r="H1540" i="22"/>
  <c r="J1616" i="21"/>
  <c r="H1122" i="22"/>
  <c r="J1122" i="22"/>
  <c r="I1540" i="22"/>
  <c r="H1008" i="22"/>
  <c r="I1426" i="22"/>
  <c r="I1122" i="22"/>
  <c r="F1616" i="21"/>
  <c r="F1578" i="22"/>
  <c r="F1844" i="22"/>
  <c r="F1008" i="22"/>
  <c r="H970" i="22"/>
  <c r="G1122" i="22"/>
  <c r="J970" i="22"/>
  <c r="H1350" i="21"/>
  <c r="I970" i="22"/>
  <c r="G1578" i="22"/>
  <c r="I1654" i="21"/>
  <c r="I1578" i="22"/>
  <c r="G1616" i="21"/>
  <c r="F970" i="21"/>
  <c r="J1008" i="22"/>
  <c r="J1844"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274" i="21"/>
  <c r="I286" i="21"/>
  <c r="J590" i="22"/>
  <c r="I400" i="22"/>
  <c r="I818" i="21"/>
  <c r="G438" i="21"/>
  <c r="G248" i="22"/>
  <c r="J134" i="21"/>
  <c r="J818" i="21"/>
  <c r="F1312" i="22"/>
  <c r="F134" i="21"/>
  <c r="J1084" i="21"/>
  <c r="J1350" i="22"/>
  <c r="F704" i="22"/>
  <c r="J286" i="22"/>
  <c r="J134" i="18"/>
  <c r="F1046" i="21"/>
  <c r="H552" i="22"/>
  <c r="F1692" i="22"/>
  <c r="F1122" i="21"/>
  <c r="J1692" i="22"/>
  <c r="J20" i="5"/>
  <c r="F210" i="21"/>
  <c r="H1616" i="22"/>
  <c r="H324" i="21"/>
  <c r="F58" i="15"/>
  <c r="I20" i="21"/>
  <c r="J362" i="22"/>
  <c r="I590" i="14"/>
  <c r="I438" i="14"/>
  <c r="I1540" i="21"/>
  <c r="H1388" i="22"/>
  <c r="J1540" i="21"/>
  <c r="F1046" i="22"/>
  <c r="F1084" i="22"/>
  <c r="F856" i="21"/>
  <c r="I20" i="13"/>
  <c r="G1084" i="21"/>
  <c r="F780" i="21"/>
  <c r="J1426" i="21"/>
  <c r="I1388" i="22"/>
  <c r="J1198" i="21"/>
  <c r="J400" i="21"/>
  <c r="I932" i="22"/>
  <c r="I856" i="22"/>
  <c r="F324" i="15"/>
  <c r="F20" i="5"/>
  <c r="H20" i="21"/>
  <c r="F20" i="21"/>
  <c r="F362" i="21"/>
  <c r="G324" i="15"/>
  <c r="F172" i="21"/>
  <c r="F1768" i="22"/>
  <c r="F1274" i="22"/>
  <c r="J20" i="14"/>
  <c r="J1388" i="21"/>
  <c r="H1084" i="21"/>
  <c r="F286" i="15"/>
  <c r="H20" i="5"/>
  <c r="I1008" i="21"/>
  <c r="I248" i="15"/>
  <c r="J1388" i="22"/>
  <c r="J476" i="14"/>
  <c r="H1464" i="22"/>
  <c r="J248" i="21"/>
  <c r="H1236" i="22"/>
  <c r="F514" i="21"/>
  <c r="F286" i="21"/>
  <c r="F248" i="15"/>
  <c r="H1464" i="21"/>
  <c r="G1008" i="21"/>
  <c r="J1654" i="22"/>
  <c r="H1046" i="21"/>
  <c r="I1350" i="22"/>
  <c r="G514" i="22"/>
  <c r="G590" i="22"/>
  <c r="J210" i="21"/>
  <c r="G1312" i="22"/>
  <c r="G894" i="21"/>
  <c r="J1236" i="22"/>
  <c r="G172" i="18"/>
  <c r="H818" i="22"/>
  <c r="F1426" i="21"/>
  <c r="H1198" i="22"/>
  <c r="J932" i="22"/>
  <c r="H590" i="22"/>
  <c r="H1274" i="22"/>
  <c r="G1502" i="22"/>
  <c r="J134" i="22"/>
  <c r="H362" i="21"/>
  <c r="F134" i="22"/>
  <c r="H20" i="14"/>
  <c r="G58" i="13"/>
  <c r="H134" i="22"/>
  <c r="G780" i="22"/>
  <c r="F1160" i="21"/>
  <c r="G628" i="21"/>
  <c r="F210" i="22"/>
  <c r="J1122" i="21"/>
  <c r="I362" i="22"/>
  <c r="F552" i="14"/>
  <c r="I1730" i="22"/>
  <c r="J172" i="18"/>
  <c r="G58" i="14"/>
  <c r="F1730" i="22"/>
  <c r="J1274" i="21"/>
  <c r="J818" i="22"/>
  <c r="J96" i="13"/>
  <c r="G96" i="18"/>
  <c r="G856" i="21"/>
  <c r="H400" i="22"/>
  <c r="F96" i="13"/>
  <c r="H894" i="21"/>
  <c r="J324" i="15"/>
  <c r="I704" i="22"/>
  <c r="I1654" i="22"/>
  <c r="F58" i="18"/>
  <c r="G628" i="22"/>
  <c r="H134" i="21"/>
  <c r="I552" i="22"/>
  <c r="H476" i="14"/>
  <c r="H362" i="22"/>
  <c r="F590" i="22"/>
  <c r="G96" i="15"/>
  <c r="G780" i="21"/>
  <c r="I1160" i="21"/>
  <c r="F476" i="21"/>
  <c r="I210" i="15"/>
  <c r="J1008" i="21"/>
  <c r="G704" i="21"/>
  <c r="H58" i="22"/>
  <c r="J1464" i="21"/>
  <c r="G1502" i="21"/>
  <c r="G1160" i="21"/>
  <c r="I58" i="13"/>
  <c r="F1616" i="22"/>
  <c r="J780" i="21"/>
  <c r="F1274" i="21"/>
  <c r="G400" i="22"/>
  <c r="G552" i="14"/>
  <c r="J590" i="21"/>
  <c r="I96" i="18"/>
  <c r="H856" i="22"/>
  <c r="F210" i="15"/>
  <c r="I1236" i="22"/>
  <c r="J628" i="22"/>
  <c r="I20" i="18"/>
  <c r="F286" i="22"/>
  <c r="I1122" i="21"/>
  <c r="F628" i="22"/>
  <c r="H1806" i="22"/>
  <c r="H742" i="22"/>
  <c r="J666" i="21"/>
  <c r="H438" i="22"/>
  <c r="I476" i="21"/>
  <c r="I1464" i="22"/>
  <c r="G286" i="22"/>
  <c r="H58" i="18"/>
  <c r="F1008" i="21"/>
  <c r="J1084" i="22"/>
  <c r="H1312" i="21"/>
  <c r="H476" i="22"/>
  <c r="J856" i="21"/>
  <c r="J894" i="22"/>
  <c r="G58" i="22"/>
  <c r="H172" i="22"/>
  <c r="F894" i="21"/>
  <c r="F1578" i="21"/>
  <c r="I704" i="21"/>
  <c r="G58" i="15"/>
  <c r="J20" i="18"/>
  <c r="F818" i="22"/>
  <c r="G1160" i="22"/>
  <c r="I96" i="13"/>
  <c r="J1464" i="22"/>
  <c r="J704" i="21"/>
  <c r="I1312" i="22"/>
  <c r="I134" i="5"/>
  <c r="H1008" i="21"/>
  <c r="G704" i="22"/>
  <c r="I58" i="21"/>
  <c r="H476" i="21"/>
  <c r="I552" i="14"/>
  <c r="F1350" i="22"/>
  <c r="I628" i="22"/>
  <c r="H58" i="14"/>
  <c r="G1388" i="22"/>
  <c r="F1388" i="21"/>
  <c r="G1540" i="21"/>
  <c r="I1084" i="21"/>
  <c r="J1046" i="22"/>
  <c r="I1312" i="21"/>
  <c r="J1768" i="22"/>
  <c r="J324" i="21"/>
  <c r="G1388" i="21"/>
  <c r="G1274" i="21"/>
  <c r="G1198" i="21"/>
  <c r="H1160" i="21"/>
  <c r="I552" i="21"/>
  <c r="H1426" i="21"/>
  <c r="H780" i="22"/>
  <c r="H1312" i="22"/>
  <c r="I666" i="21"/>
  <c r="J1236" i="21"/>
  <c r="G894" i="22"/>
  <c r="J96" i="5"/>
  <c r="H96" i="21"/>
  <c r="I134" i="18"/>
  <c r="J1160" i="22"/>
  <c r="G1464" i="22"/>
  <c r="I1502" i="22"/>
  <c r="H932" i="21"/>
  <c r="G210" i="21"/>
  <c r="I1046" i="21"/>
  <c r="G134" i="22"/>
  <c r="J286" i="21"/>
  <c r="H1654" i="22"/>
  <c r="I742" i="22"/>
  <c r="G96" i="13"/>
  <c r="G742" i="21"/>
  <c r="I1578" i="21"/>
  <c r="H1198" i="21"/>
  <c r="G818" i="22"/>
  <c r="I1692" i="22"/>
  <c r="J96" i="21"/>
  <c r="I400" i="21"/>
  <c r="H552" i="14"/>
  <c r="H704" i="22"/>
  <c r="G20" i="13"/>
  <c r="I362" i="21"/>
  <c r="J58" i="22"/>
  <c r="F1084" i="21"/>
  <c r="F590" i="21"/>
  <c r="G324" i="22"/>
  <c r="F1464" i="21"/>
  <c r="I20" i="22"/>
  <c r="G1312" i="21"/>
  <c r="G248" i="21"/>
  <c r="H856" i="21"/>
  <c r="F856" i="22"/>
  <c r="G286" i="21"/>
  <c r="G1768" i="22"/>
  <c r="H400" i="21"/>
  <c r="F438" i="22"/>
  <c r="H286" i="21"/>
  <c r="J628" i="21"/>
  <c r="H96" i="18"/>
  <c r="F134" i="18"/>
  <c r="J20" i="22"/>
  <c r="H1122" i="21"/>
  <c r="I818" i="22"/>
  <c r="I1274" i="22"/>
  <c r="I514" i="22"/>
  <c r="I324" i="15"/>
  <c r="G20" i="14"/>
  <c r="J58" i="18"/>
  <c r="J438" i="21"/>
  <c r="J20" i="15"/>
  <c r="G58" i="18"/>
  <c r="H58" i="21"/>
  <c r="G1616" i="22"/>
  <c r="H704" i="21"/>
  <c r="H438" i="14"/>
  <c r="J1312" i="21"/>
  <c r="H286" i="22"/>
  <c r="I514" i="21"/>
  <c r="G210" i="15"/>
  <c r="G96" i="22"/>
  <c r="F818" i="21"/>
  <c r="J1616" i="22"/>
  <c r="G1198" i="22"/>
  <c r="I210" i="22"/>
  <c r="G400" i="21"/>
  <c r="G20" i="22"/>
  <c r="F58" i="22"/>
  <c r="F438" i="14"/>
  <c r="F20" i="14"/>
  <c r="F58" i="13"/>
  <c r="G1122" i="21"/>
  <c r="G590" i="14"/>
  <c r="H1692" i="22"/>
  <c r="J742" i="21"/>
  <c r="I1768" i="22"/>
  <c r="H666" i="22"/>
  <c r="F1654" i="22"/>
  <c r="J438" i="14"/>
  <c r="H1084" i="22"/>
  <c r="F210" i="5"/>
  <c r="F628" i="21"/>
  <c r="H96" i="15"/>
  <c r="H1768" i="22"/>
  <c r="F172" i="22"/>
  <c r="J1274" i="22"/>
  <c r="F666" i="21"/>
  <c r="F590" i="14"/>
  <c r="J20" i="13"/>
  <c r="I96" i="5"/>
  <c r="G1046" i="21"/>
  <c r="H1540" i="21"/>
  <c r="H1160" i="22"/>
  <c r="F742" i="22"/>
  <c r="F552" i="22"/>
  <c r="I1160" i="22"/>
  <c r="I210" i="21"/>
  <c r="H1730" i="22"/>
  <c r="G58" i="5"/>
  <c r="H20" i="13"/>
  <c r="H780" i="21"/>
  <c r="G134" i="5"/>
  <c r="J286" i="15"/>
  <c r="H58" i="5"/>
  <c r="H1502" i="22"/>
  <c r="J96" i="15"/>
  <c r="I134" i="21"/>
  <c r="F932" i="21"/>
  <c r="G1692" i="22"/>
  <c r="G286" i="15"/>
  <c r="G514" i="21"/>
  <c r="I476" i="22"/>
  <c r="G476" i="14"/>
  <c r="G438" i="14"/>
  <c r="F172" i="5"/>
  <c r="G476" i="21"/>
  <c r="J1046" i="21"/>
  <c r="G1236" i="21"/>
  <c r="H628" i="22"/>
  <c r="J58" i="13"/>
  <c r="F704" i="21"/>
  <c r="F324" i="22"/>
  <c r="F1236" i="21"/>
  <c r="F476" i="14"/>
  <c r="G552" i="21"/>
  <c r="F1160" i="22"/>
  <c r="G96" i="21"/>
  <c r="J476" i="22"/>
  <c r="G1730" i="22"/>
  <c r="F552" i="21"/>
  <c r="J134" i="5"/>
  <c r="J58" i="15"/>
  <c r="I856" i="21"/>
  <c r="G1236" i="22"/>
  <c r="I1426" i="21"/>
  <c r="G58" i="21"/>
  <c r="G134" i="18"/>
  <c r="J96" i="18"/>
  <c r="H894" i="22"/>
  <c r="H20" i="18"/>
  <c r="J324" i="22"/>
  <c r="I1806" i="22"/>
  <c r="J20" i="21"/>
  <c r="H742" i="21"/>
  <c r="H514" i="21"/>
  <c r="F1502" i="21"/>
  <c r="F58" i="21"/>
  <c r="I172" i="18"/>
  <c r="F1388" i="22"/>
  <c r="H172" i="5"/>
  <c r="I172" i="22"/>
  <c r="I324" i="22"/>
  <c r="I476" i="14"/>
  <c r="F514" i="22"/>
  <c r="J1502" i="22"/>
  <c r="G20" i="21"/>
  <c r="H514" i="22"/>
  <c r="I248" i="21"/>
  <c r="G248" i="15"/>
  <c r="I210" i="5"/>
  <c r="G666" i="21"/>
  <c r="H1236" i="21"/>
  <c r="I742" i="21"/>
  <c r="I324" i="21"/>
  <c r="F96" i="18"/>
  <c r="F248" i="22"/>
  <c r="H210" i="5"/>
  <c r="H96" i="22"/>
  <c r="I172" i="21"/>
  <c r="F1502" i="22"/>
  <c r="F96" i="21"/>
  <c r="F1540" i="21"/>
  <c r="J248" i="22"/>
  <c r="J172" i="21"/>
  <c r="F20" i="15"/>
  <c r="H134" i="18"/>
  <c r="I58" i="18"/>
  <c r="F742" i="21"/>
  <c r="G172" i="5"/>
  <c r="G1578" i="21"/>
  <c r="I932" i="21"/>
  <c r="H134" i="5"/>
  <c r="I96" i="21"/>
  <c r="J514" i="21"/>
  <c r="I1616" i="22"/>
  <c r="J894" i="21"/>
  <c r="I1198" i="22"/>
  <c r="H324" i="15"/>
  <c r="F134" i="5"/>
  <c r="J248" i="15"/>
  <c r="J1806" i="22"/>
  <c r="G856" i="22"/>
  <c r="J742" i="22"/>
  <c r="G210" i="22"/>
  <c r="I58" i="15"/>
  <c r="J438" i="22"/>
  <c r="H666" i="21"/>
  <c r="H96" i="5"/>
  <c r="H172" i="18"/>
  <c r="H210" i="22"/>
  <c r="G324" i="21"/>
  <c r="H590" i="14"/>
  <c r="I590" i="21"/>
  <c r="F400" i="22"/>
  <c r="H1578" i="21"/>
  <c r="I286" i="15"/>
  <c r="G666" i="22"/>
  <c r="I134" i="22"/>
  <c r="F96" i="5"/>
  <c r="H1502" i="21"/>
  <c r="J780" i="22"/>
  <c r="F666" i="22"/>
  <c r="F172" i="18"/>
  <c r="G20" i="15"/>
  <c r="G20" i="18"/>
  <c r="H58" i="13"/>
  <c r="H172" i="21"/>
  <c r="H286" i="15"/>
  <c r="H552" i="21"/>
  <c r="H324" i="22"/>
  <c r="G552" i="22"/>
  <c r="I1084" i="22"/>
  <c r="J932" i="21"/>
  <c r="I1388" i="21"/>
  <c r="F96" i="15"/>
  <c r="J476" i="21"/>
  <c r="H248" i="21"/>
  <c r="H1046" i="22"/>
  <c r="J704" i="22"/>
  <c r="F1464" i="22"/>
  <c r="F96" i="22"/>
  <c r="F438" i="21"/>
  <c r="H248" i="15"/>
  <c r="J1198" i="22"/>
  <c r="I20" i="5"/>
  <c r="G20" i="5"/>
  <c r="G438" i="22"/>
  <c r="F894" i="22"/>
  <c r="F1198" i="22"/>
  <c r="G818" i="21"/>
  <c r="H1274" i="21"/>
  <c r="G742" i="22"/>
  <c r="H20" i="15"/>
  <c r="H210" i="15"/>
  <c r="I20" i="15"/>
  <c r="F932" i="22"/>
  <c r="I438" i="22"/>
  <c r="J1312" i="22"/>
  <c r="F362" i="22"/>
  <c r="G172" i="21"/>
  <c r="G362" i="22"/>
  <c r="F1236" i="22"/>
  <c r="J210" i="5"/>
  <c r="I172" i="5"/>
  <c r="J58" i="21"/>
  <c r="H932" i="22"/>
  <c r="G1350" i="22"/>
  <c r="H628" i="21"/>
  <c r="J856" i="22"/>
  <c r="J552" i="22"/>
  <c r="J400" i="22"/>
  <c r="G1046" i="22"/>
  <c r="J1578" i="21"/>
  <c r="F1806" i="22"/>
  <c r="H248" i="22"/>
  <c r="F58" i="5"/>
  <c r="J1502" i="21"/>
  <c r="J666" i="22"/>
  <c r="G134" i="21"/>
  <c r="I780" i="21"/>
  <c r="I1198" i="21"/>
  <c r="H96" i="13"/>
  <c r="F20" i="18"/>
  <c r="H818" i="21"/>
  <c r="J172" i="5"/>
  <c r="J514" i="22"/>
  <c r="H20" i="22"/>
  <c r="J590" i="14"/>
  <c r="J210" i="15"/>
  <c r="F58" i="14"/>
  <c r="J552" i="14"/>
  <c r="H590" i="21"/>
  <c r="I20" i="14"/>
  <c r="J96" i="22"/>
  <c r="H438" i="21"/>
  <c r="J1160" i="21"/>
  <c r="I58" i="22"/>
  <c r="G590" i="21"/>
  <c r="I780" i="22"/>
  <c r="I58" i="5"/>
  <c r="G362" i="21"/>
  <c r="F324" i="21"/>
  <c r="I1236" i="21"/>
  <c r="I286" i="22"/>
  <c r="G932" i="22"/>
  <c r="I438" i="21"/>
  <c r="J362" i="21"/>
  <c r="G1084" i="22"/>
  <c r="G1806" i="22"/>
  <c r="I628" i="21"/>
  <c r="I248" i="22"/>
  <c r="J1730" i="22"/>
  <c r="H1350" i="22"/>
  <c r="I1046" i="22"/>
  <c r="G476" i="22"/>
  <c r="F20" i="13"/>
  <c r="G932" i="21"/>
  <c r="I96" i="22"/>
  <c r="J552" i="21"/>
  <c r="F400" i="21"/>
  <c r="G1426" i="21"/>
  <c r="I96" i="15"/>
  <c r="G1654" i="22"/>
  <c r="J58" i="14"/>
  <c r="F476" i="22"/>
  <c r="G172" i="22"/>
  <c r="H58" i="15"/>
  <c r="I1502" i="21"/>
  <c r="I1464" i="21"/>
  <c r="G210" i="5"/>
  <c r="H210" i="21"/>
  <c r="F1198" i="21"/>
  <c r="I58" i="14"/>
  <c r="G1274" i="22"/>
  <c r="G1464" i="21"/>
  <c r="J172" i="22"/>
  <c r="F1312" i="21"/>
  <c r="H1388" i="21"/>
  <c r="F20" i="22"/>
  <c r="I666" i="22"/>
  <c r="G96" i="5"/>
  <c r="I590" i="22"/>
  <c r="J58" i="5"/>
  <c r="I894" i="21"/>
  <c r="F780" i="22"/>
  <c r="F248" i="21"/>
  <c r="J210" i="22"/>
  <c r="I894" i="22"/>
  <c r="G12" i="15" l="1"/>
  <c r="K13" i="14"/>
  <c r="K13" i="21"/>
  <c r="G14" i="5"/>
  <c r="G12" i="13"/>
  <c r="K13" i="18"/>
  <c r="K12" i="18"/>
  <c r="K12" i="21"/>
  <c r="G12" i="5"/>
  <c r="K12" i="13"/>
  <c r="G13" i="18"/>
  <c r="G12" i="21"/>
  <c r="K12" i="5"/>
  <c r="G13" i="14"/>
  <c r="G13" i="5"/>
  <c r="K13" i="5"/>
  <c r="G14" i="22"/>
  <c r="G13" i="22"/>
  <c r="G14" i="18"/>
  <c r="G14" i="21"/>
  <c r="G14" i="15"/>
  <c r="K12" i="22"/>
  <c r="G12" i="18"/>
  <c r="K13" i="22"/>
  <c r="G13" i="21"/>
  <c r="G14" i="13"/>
  <c r="G12" i="14"/>
  <c r="K12" i="15"/>
  <c r="K13" i="15"/>
  <c r="G13" i="15"/>
  <c r="K12" i="14"/>
  <c r="G13" i="13"/>
  <c r="K13" i="13"/>
  <c r="G12" i="22"/>
  <c r="G14" i="14"/>
  <c r="G15" i="22" l="1"/>
  <c r="K15" i="14"/>
  <c r="K15" i="18"/>
  <c r="G15" i="18"/>
  <c r="K15" i="21"/>
  <c r="K15" i="15"/>
  <c r="K15" i="22"/>
  <c r="K15" i="5"/>
  <c r="G15" i="13"/>
  <c r="G15" i="21"/>
  <c r="G15" i="14"/>
  <c r="K15" i="13"/>
  <c r="G15" i="5"/>
  <c r="G15" i="15"/>
  <c r="L12" i="22" l="1"/>
  <c r="H14" i="18"/>
  <c r="L14" i="18"/>
  <c r="L12" i="18"/>
  <c r="L13" i="18"/>
  <c r="H13" i="18"/>
  <c r="H12" i="18"/>
  <c r="H13" i="22"/>
  <c r="L14" i="22"/>
  <c r="H14" i="22"/>
  <c r="H12" i="22"/>
  <c r="H13" i="15"/>
  <c r="H14" i="15"/>
  <c r="L13" i="15"/>
  <c r="L14" i="15"/>
  <c r="L12" i="15"/>
  <c r="H12" i="15"/>
  <c r="L13" i="22"/>
  <c r="H12" i="5"/>
  <c r="L12" i="5"/>
  <c r="L14" i="5"/>
  <c r="L13" i="5"/>
  <c r="H13" i="5"/>
  <c r="H14" i="5"/>
  <c r="L14" i="14"/>
  <c r="H12" i="14"/>
  <c r="L12" i="14"/>
  <c r="L13" i="14"/>
  <c r="H14" i="14"/>
  <c r="H13" i="14"/>
  <c r="L13" i="13"/>
  <c r="H12" i="13"/>
  <c r="L14" i="13"/>
  <c r="H14" i="13"/>
  <c r="H13" i="13"/>
  <c r="L12" i="13"/>
  <c r="H13" i="21"/>
  <c r="L13" i="21"/>
  <c r="H14" i="21"/>
  <c r="H12" i="21"/>
  <c r="L14" i="21"/>
  <c r="L12" i="21"/>
  <c r="L15" i="22" l="1"/>
  <c r="H15" i="18"/>
  <c r="L15" i="18"/>
  <c r="H15" i="22"/>
  <c r="L15" i="13"/>
  <c r="H15" i="5"/>
  <c r="L15" i="14"/>
  <c r="L15" i="5"/>
  <c r="L15" i="21"/>
  <c r="L15" i="15"/>
  <c r="H15" i="14"/>
  <c r="H15" i="15"/>
  <c r="H15" i="13"/>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<sst xmlns="http://schemas.openxmlformats.org/spreadsheetml/2006/main" count="4123" uniqueCount="567">
  <si>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</si>
  <si>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</si>
  <si>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</si>
  <si>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</si>
  <si>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</si>
  <si>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</si>
  <si>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</si>
  <si>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</si>
  <si>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</si>
  <si>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</si>
  <si>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</si>
  <si>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</si>
  <si>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</si>
  <si>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</si>
  <si>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</si>
  <si>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</si>
  <si>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</si>
  <si>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</si>
  <si>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</si>
  <si>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</si>
  <si>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</si>
  <si>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</si>
  <si>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</si>
  <si>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</si>
  <si>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</si>
  <si>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</si>
  <si>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</si>
  <si>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</si>
  <si>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</si>
  <si>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</si>
  <si>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</si>
  <si>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</si>
  <si>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</si>
  <si>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</si>
  <si>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</si>
  <si>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</si>
  <si>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</si>
  <si>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</si>
  <si>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</si>
  <si>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</si>
  <si>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</si>
  <si>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</si>
  <si>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</si>
  <si>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</si>
  <si>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</si>
  <si>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</si>
  <si>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</si>
  <si>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</si>
  <si>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</si>
  <si>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</si>
  <si>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</si>
  <si>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</si>
  <si>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</si>
  <si>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</si>
  <si>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</si>
  <si>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</si>
  <si>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</si>
  <si>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</si>
  <si>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</si>
  <si>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</si>
  <si>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</si>
  <si>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</si>
  <si>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</si>
  <si>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</si>
  <si>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</si>
  <si>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</si>
  <si>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</si>
  <si>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</si>
  <si>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</si>
  <si>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</si>
  <si>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</si>
  <si>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</si>
  <si>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</si>
  <si>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</si>
  <si>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</si>
  <si>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</si>
  <si>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</si>
  <si>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</si>
  <si>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</si>
  <si>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</si>
  <si>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</si>
  <si>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</si>
  <si>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</si>
  <si>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</si>
  <si>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</si>
  <si>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</si>
  <si>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</si>
  <si>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</si>
  <si>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</si>
  <si>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</si>
  <si>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</si>
  <si>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</si>
  <si>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</si>
  <si>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</si>
  <si>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</si>
  <si>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</si>
  <si>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</si>
  <si>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</si>
  <si>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</si>
  <si>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</si>
  <si>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</si>
  <si>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</si>
  <si>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</si>
  <si>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</si>
  <si>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</si>
  <si>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</si>
  <si>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</si>
  <si>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</si>
  <si>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</si>
  <si>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</si>
  <si>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</si>
  <si>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</si>
  <si>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</si>
  <si>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</si>
  <si>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</si>
  <si>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</si>
  <si>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</si>
  <si>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</si>
  <si>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</si>
  <si>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</si>
  <si>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</si>
  <si>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</si>
  <si>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</si>
  <si>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</si>
  <si>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</si>
  <si>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</si>
  <si>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</si>
  <si>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</si>
  <si>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</si>
  <si>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</si>
  <si>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</si>
  <si>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</si>
  <si>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</si>
  <si>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</si>
  <si>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</si>
  <si>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</si>
  <si>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</si>
  <si>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</si>
  <si>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</si>
  <si>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</si>
  <si>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</si>
  <si>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</si>
  <si>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</si>
  <si>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</si>
  <si>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</si>
  <si>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</si>
  <si>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</si>
  <si>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</si>
  <si>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</si>
  <si>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</si>
  <si>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</si>
  <si>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</si>
  <si>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</si>
  <si>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</si>
  <si>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</si>
  <si>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</si>
  <si>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</si>
  <si>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</si>
  <si>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</si>
  <si>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</si>
  <si>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</si>
  <si>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</si>
  <si>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</si>
  <si>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</si>
  <si>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</si>
  <si>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</si>
  <si>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</si>
  <si>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</si>
  <si>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</si>
  <si>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</si>
  <si>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</si>
  <si>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</si>
  <si>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</si>
  <si>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</si>
  <si>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</si>
  <si>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</si>
  <si>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</si>
  <si>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</si>
  <si>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</si>
  <si>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</si>
  <si>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</si>
  <si>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</si>
  <si>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</si>
  <si>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</si>
  <si>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</si>
  <si>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</si>
  <si>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</si>
  <si>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</si>
  <si>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</si>
  <si>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</si>
  <si>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</si>
  <si>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</si>
  <si>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</si>
  <si>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</si>
  <si>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</si>
  <si>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</si>
  <si>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</si>
  <si>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</si>
  <si>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</si>
  <si>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</si>
  <si>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</si>
  <si>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</si>
  <si>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</si>
  <si>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</si>
  <si>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</si>
  <si>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</si>
  <si>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</si>
  <si>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</si>
  <si>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</si>
  <si>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</si>
  <si>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</si>
  <si>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</si>
  <si>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</si>
  <si>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</si>
  <si>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</si>
  <si>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</si>
  <si>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</si>
  <si>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</si>
  <si>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</si>
  <si>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</si>
  <si>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</si>
  <si>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</si>
  <si>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</si>
  <si>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</si>
  <si>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</si>
  <si>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</si>
  <si>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</si>
  <si>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</si>
  <si>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</si>
  <si>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</si>
  <si>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</si>
  <si>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</si>
  <si>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</si>
  <si>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</si>
  <si>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</si>
  <si>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</si>
  <si>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</si>
  <si>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</si>
  <si>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</si>
  <si>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</si>
  <si>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</si>
  <si>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</si>
  <si>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</si>
  <si>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</si>
  <si>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</si>
  <si>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</si>
  <si>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</si>
  <si>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</si>
  <si>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</si>
  <si>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</si>
  <si>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</si>
  <si>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</si>
  <si>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</si>
  <si>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</si>
  <si>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</si>
  <si>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</si>
  <si>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</si>
  <si>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</si>
  <si>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</si>
  <si>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</si>
  <si>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</si>
  <si>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</si>
  <si>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</si>
  <si>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</si>
  <si>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</si>
  <si>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</si>
  <si>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</si>
  <si>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</si>
  <si>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</si>
  <si>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</si>
  <si>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</si>
  <si>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</si>
  <si>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</si>
  <si>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</si>
  <si>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</si>
  <si>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</si>
  <si>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</si>
  <si>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</si>
  <si>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</si>
  <si>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</si>
  <si>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</si>
  <si>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</si>
  <si>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</si>
  <si>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</si>
  <si>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</si>
  <si>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</si>
  <si>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</si>
  <si>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</si>
  <si>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</si>
  <si>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</si>
  <si>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</si>
  <si>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</si>
  <si>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</si>
  <si>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</si>
  <si>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</si>
  <si>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</si>
  <si>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</si>
  <si>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</si>
  <si>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</si>
  <si>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</si>
  <si>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</si>
  <si>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</si>
  <si>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</si>
  <si>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</si>
  <si>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</si>
  <si>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</si>
  <si>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</si>
  <si>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</si>
  <si>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</si>
  <si>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</si>
  <si>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</si>
  <si>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</si>
  <si>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</si>
  <si>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</si>
  <si>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</si>
  <si>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</si>
  <si>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</si>
  <si>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</si>
  <si>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</si>
  <si>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</si>
  <si>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</si>
  <si>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</si>
  <si>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</si>
  <si>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</si>
  <si>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</si>
  <si>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</si>
  <si>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</si>
  <si>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</si>
  <si>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</si>
  <si>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</si>
  <si>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</si>
  <si>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</si>
  <si>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</si>
  <si>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</si>
  <si>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</si>
  <si>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</si>
  <si>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</si>
  <si>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</si>
  <si>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</si>
  <si>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</si>
  <si>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</si>
  <si>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</si>
  <si>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</si>
  <si>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</si>
  <si>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</si>
  <si>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</si>
  <si>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</si>
  <si>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</si>
  <si>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</si>
  <si>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</si>
  <si>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</si>
  <si>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</si>
  <si>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</si>
  <si>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</si>
  <si>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</si>
  <si>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</si>
  <si>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</si>
  <si>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</si>
  <si>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</si>
  <si>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</si>
  <si>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</si>
  <si>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</si>
  <si>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</si>
  <si>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</si>
  <si>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</si>
  <si>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</si>
  <si>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</si>
  <si>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</si>
  <si>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</si>
  <si>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</si>
  <si>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</si>
  <si>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</si>
  <si>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</si>
  <si>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</si>
  <si>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</si>
  <si>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</si>
  <si>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</si>
  <si>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</si>
  <si>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</si>
  <si>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</si>
  <si>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</si>
  <si>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</si>
  <si>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</si>
  <si>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</si>
  <si>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</si>
  <si>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</si>
  <si>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</si>
  <si>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</si>
  <si>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</si>
  <si>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</si>
  <si>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</si>
  <si>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</si>
  <si>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</si>
  <si>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</si>
  <si>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</si>
  <si>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</si>
  <si>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</si>
  <si>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</si>
  <si>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</si>
  <si>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</si>
  <si>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</si>
  <si>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</si>
  <si>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</si>
  <si>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</si>
  <si>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</si>
  <si>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</si>
  <si>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</si>
  <si>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</si>
  <si>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</si>
  <si>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</si>
  <si>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</si>
  <si>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</si>
  <si>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</si>
  <si>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</si>
  <si>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</si>
  <si>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</si>
  <si>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</si>
  <si>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</si>
  <si>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</si>
  <si>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</si>
  <si>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</si>
  <si>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</si>
  <si>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</si>
  <si>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</si>
  <si>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</si>
  <si>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</si>
  <si>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</si>
  <si>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</si>
  <si>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</si>
  <si>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</si>
  <si>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</si>
  <si>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</si>
  <si>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</si>
  <si>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</si>
  <si>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</si>
  <si>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</si>
  <si>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</si>
  <si>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</si>
  <si>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</si>
  <si>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</si>
  <si>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</si>
  <si>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</si>
  <si>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</si>
  <si>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</si>
  <si>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</si>
  <si>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</si>
  <si>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</si>
  <si>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</si>
  <si>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</si>
  <si>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</si>
  <si>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</si>
  <si>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</si>
  <si>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</si>
  <si>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</si>
  <si>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</si>
  <si>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</si>
  <si>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</si>
  <si>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</si>
  <si>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</si>
  <si>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</si>
  <si>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</si>
  <si>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</si>
  <si>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</si>
  <si>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</si>
  <si>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</si>
  <si>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</si>
  <si>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</si>
  <si>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</si>
  <si>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</si>
  <si>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</si>
  <si>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</si>
  <si>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</si>
  <si>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</si>
  <si>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</si>
  <si>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</si>
  <si>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</si>
  <si>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</si>
  <si>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</si>
  <si>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</si>
  <si>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</si>
  <si>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</si>
  <si>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Inicio</t>
  </si>
  <si>
    <t>Madrid Digital</t>
  </si>
  <si>
    <t>Home</t>
  </si>
  <si>
    <t>Hospital Universitario José Germain</t>
  </si>
  <si>
    <t>https://www.comunidad.madrid/hospital/josegermain/</t>
  </si>
  <si>
    <t>Ofrecer información sobre los servicios del hospital y facilitar la gestión de citas y el contacto con los usuarios</t>
  </si>
  <si>
    <t>PHP/Drupal</t>
  </si>
  <si>
    <t>https://www.drupal.org/project/drupal/releases/8.0.0</t>
  </si>
  <si>
    <t>Imágenes / Textos / Tablas / Listas / Enlaces / Botones / Menú Navegación</t>
  </si>
  <si>
    <t>https://www.comunidad.madrid/hospital/josegermain/comunicacion/contacto</t>
  </si>
  <si>
    <t>Home &gt; Contacto</t>
  </si>
  <si>
    <t>Imágenes, Email</t>
  </si>
  <si>
    <t>Buscador</t>
  </si>
  <si>
    <t>https://www.comunidad.madrid/hospital/josegermain/buscar?search_api_fulltext=&amp;nombre=</t>
  </si>
  <si>
    <t>Home &gt; Icono lupa &gt; Icono lupa</t>
  </si>
  <si>
    <t>Texto</t>
  </si>
  <si>
    <t>Aviso Legal-Privacidad</t>
  </si>
  <si>
    <t>https://www.comunidad.madrid/hospital/josegermain/ciudadanos/aviso-legal-privacidad</t>
  </si>
  <si>
    <t>Home &gt; Aviso Legal-Privacidad</t>
  </si>
  <si>
    <t>https://www.comunidad.madrid/hospital/josegermain/sitemap</t>
  </si>
  <si>
    <t>Home &gt; Mapa web</t>
  </si>
  <si>
    <t>Imágenes, listas, menú navegación, enlaces, botones</t>
  </si>
  <si>
    <t>Accesibilidad</t>
  </si>
  <si>
    <t>https://www.comunidad.madrid/hospital/josegermain/declaracion-accesibilidad</t>
  </si>
  <si>
    <t>Home &gt; Accesibilidad</t>
  </si>
  <si>
    <t>Listas, menú navegación, enlaces, botones</t>
  </si>
  <si>
    <t>Ciudadanos</t>
  </si>
  <si>
    <t>https://www.comunidad.madrid/hospital/josegermain/ciudadanos</t>
  </si>
  <si>
    <t>Home &gt; Ciudadanos</t>
  </si>
  <si>
    <t>Imágenes / Textos / Botones / Menú navegación / Listas / Enlaces / Mapa</t>
  </si>
  <si>
    <t>Servicio de Admisión</t>
  </si>
  <si>
    <t>https://www.comunidad.madrid/hospital/josegermain/profesionales/otros-servicios/admision</t>
  </si>
  <si>
    <t>Home &gt; Ciudadanos &gt; Servicio de Admisión</t>
  </si>
  <si>
    <t>Imágenes / Textos / Botones / Menú navegación / Listas / Enlaces / Formulario / Iconos RRSS</t>
  </si>
  <si>
    <t>Atención al Paciente</t>
  </si>
  <si>
    <t>https://www.comunidad.madrid/hospital/josegermain/ciudadanos/atencion-paciente</t>
  </si>
  <si>
    <t>Home &gt; Ciudadanos &gt; Atención al Paciente</t>
  </si>
  <si>
    <t>Imágenes / Textos / Botones / Menú navegación / Listas / Enlaces / Iconos RRSS</t>
  </si>
  <si>
    <t>Profesionales</t>
  </si>
  <si>
    <t>https://www.comunidad.madrid/hospital/josegermain/profesionales</t>
  </si>
  <si>
    <t>Home &gt; Profesionales</t>
  </si>
  <si>
    <t>Imágenes / Textos / Botones / Menú navegación / Enlaces</t>
  </si>
  <si>
    <t>Unidades Asistenciales</t>
  </si>
  <si>
    <t>https://www.comunidad.madrid/hospital/josegermain/profesionales/unidades-asistenciales</t>
  </si>
  <si>
    <t>Home &gt; Profesionales &gt; Unidades Asistenciales</t>
  </si>
  <si>
    <t>Imágenes / Textos / Botones / Menú navegación / Enlaces / Iconos RRSS</t>
  </si>
  <si>
    <t>Recursos Humanos</t>
  </si>
  <si>
    <t>https://www.comunidad.madrid/hospital/josegermain/profesionales/otros-servicios/departamento-recursos-humanos</t>
  </si>
  <si>
    <t>Home &gt; Profesionales &gt; Recursos Humanos</t>
  </si>
  <si>
    <t>Imágenes / Textos / Botones / Menú navegación / Enlaces / Iconos RRSS / Desplegables</t>
  </si>
  <si>
    <t>Centro de Salud Mental</t>
  </si>
  <si>
    <t>https://www.comunidad.madrid/hospital/josegermain/profesionales/unidades-asistenciales-ipjg/centro-salud-mental-leganes</t>
  </si>
  <si>
    <t>Comunicación</t>
  </si>
  <si>
    <t>https://www.comunidad.madrid/hospital/josegermain/comunicacion</t>
  </si>
  <si>
    <t>Home &gt; Comunicación</t>
  </si>
  <si>
    <t>Imágenes / Textos / Botones / Menú navegación / Enlaces / Tabla</t>
  </si>
  <si>
    <t>Noticias</t>
  </si>
  <si>
    <t>https://www.comunidad.madrid/hospital/josegermain/comunicacion/noticias</t>
  </si>
  <si>
    <t>Home &gt; Comunicación &gt; Noticias de Actualidad</t>
  </si>
  <si>
    <t>Imágenes / Textos / Botones / Menú navegación / Enlaces / Calendario / Paginación</t>
  </si>
  <si>
    <t>RSS</t>
  </si>
  <si>
    <t>https://www.comunidad.madrid/hospital/josegermain/comunicacion/sindicacion-ultimos-contenidos</t>
  </si>
  <si>
    <t>Home &gt; Comunicación &gt; RSS. Últimos contenidos</t>
  </si>
  <si>
    <t>Imágenes / Textos / Botones / Menú navegación / Enlaces /  Iconos RRSS</t>
  </si>
  <si>
    <t>Home &gt; Comunicación &gt; Galería de imágenes</t>
  </si>
  <si>
    <t>https://www.comunidad.madrid/hospital/josegermain/comunicacion/galeria-imagenes/galeria-imagenes</t>
  </si>
  <si>
    <t>Galería de Imágenes</t>
  </si>
  <si>
    <t>Nosotros</t>
  </si>
  <si>
    <t>https://www.comunidad.madrid/hospital/josegermain/nosotros</t>
  </si>
  <si>
    <t>Home &gt; Nosotros</t>
  </si>
  <si>
    <t>Imágenes / Textos / Botones / Menú navegación / Listas / Enlaces / Pestañas</t>
  </si>
  <si>
    <t>Home &gt; Nosotros &gt; Localización y acceso</t>
  </si>
  <si>
    <t>https://www.comunidad.madrid/hospital/josegermain/nosotros/localizacion-acceso</t>
  </si>
  <si>
    <t>Localización y acceso</t>
  </si>
  <si>
    <t>https://www.comunidad.madrid/hospital/josegermain/profesionales/otros-servicios/mantenimiento</t>
  </si>
  <si>
    <t>Home &gt; Profesionales &gt; Otras Unidades &gt; Mantenimiento</t>
  </si>
  <si>
    <t>Mantenimiento</t>
  </si>
  <si>
    <t>Home &gt;Profesionales &gt; Unidades Asistenciales &gt; Centro Salud Mental-CSM</t>
  </si>
  <si>
    <t xml:space="preserve">Sistema Operativo: Windows 11 Enterprise
Navegador: Google Chrome Versión 138.0.7204.158 (Build oficial) (64 bits)
Herramientas utilizadas: LightHouse,  Siteimprove, taba11y,  Contraste Checker, HeadingsMap, Live editor for CSS, Less &amp; Sass - Magic </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</si>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</sst>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600771</xdr:colOff>
      <xdr:row>19</xdr:row>
      <xdr:rowOff>105680</xdr:rowOff>
    </xdr:from>
    <xdr:to>
      <xdr:col>8</xdr:col>
      <xdr:colOff>332211</xdr:colOff>
      <xdr:row>24</xdr:row>
      <xdr:rowOff>28940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30028</xdr:colOff>
      <xdr:row>670</xdr:row>
      <xdr:rowOff>28660</xdr:rowOff>
    </xdr:from>
    <xdr:to>
      <xdr:col>11</xdr:col>
      <xdr:colOff>599228</xdr:colOff>
      <xdr:row>701</xdr:row>
      <xdr:rowOff>218442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27094</xdr:colOff>
      <xdr:row>708</xdr:row>
      <xdr:rowOff>64887</xdr:rowOff>
    </xdr:from>
    <xdr:to>
      <xdr:col>12</xdr:col>
      <xdr:colOff>524299</xdr:colOff>
      <xdr:row>739</xdr:row>
      <xdr:rowOff>255693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26642</xdr:colOff>
      <xdr:row>632</xdr:row>
      <xdr:rowOff>102968</xdr:rowOff>
    </xdr:from>
    <xdr:to>
      <xdr:col>11</xdr:col>
      <xdr:colOff>28191</xdr:colOff>
      <xdr:row>663</xdr:row>
      <xdr:rowOff>103717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66926</xdr:colOff>
      <xdr:row>623</xdr:row>
      <xdr:rowOff>66251</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105004</xdr:rowOff>
    </xdr:from>
    <xdr:to>
      <xdr:col>11</xdr:col>
      <xdr:colOff>66926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30371</xdr:rowOff>
    </xdr:from>
    <xdr:to>
      <xdr:col>11</xdr:col>
      <xdr:colOff>66926</xdr:colOff>
      <xdr:row>533</xdr:row>
      <xdr:rowOff>26882</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11</xdr:col>
      <xdr:colOff>2021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105515</xdr:rowOff>
    </xdr:from>
    <xdr:to>
      <xdr:col>11</xdr:col>
      <xdr:colOff>66835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25917</xdr:colOff>
      <xdr:row>405</xdr:row>
      <xdr:rowOff>25921</xdr:rowOff>
    </xdr:from>
    <xdr:to>
      <xdr:col>11</xdr:col>
      <xdr:colOff>29371</xdr:colOff>
      <xdr:row>427</xdr:row>
      <xdr:rowOff>67310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141681</xdr:rowOff>
    </xdr:from>
    <xdr:to>
      <xdr:col>11</xdr:col>
      <xdr:colOff>27556</xdr:colOff>
      <xdr:row>392</xdr:row>
      <xdr:rowOff>27729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5</xdr:col>
      <xdr:colOff>1173</xdr:colOff>
      <xdr:row>329</xdr:row>
      <xdr:rowOff>1530</xdr:rowOff>
    </xdr:from>
    <xdr:to>
      <xdr:col>11</xdr:col>
      <xdr:colOff>3516</xdr:colOff>
      <xdr:row>345</xdr:row>
      <xdr:rowOff>67310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67009</xdr:colOff>
      <xdr:row>290</xdr:row>
      <xdr:rowOff>104171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28456</xdr:colOff>
      <xdr:row>252</xdr:row>
      <xdr:rowOff>101952</xdr:rowOff>
    </xdr:from>
    <xdr:to>
      <xdr:col>11</xdr:col>
      <xdr:colOff>39530</xdr:colOff>
      <xdr:row>267</xdr:row>
      <xdr:rowOff>67310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28456</xdr:colOff>
      <xdr:row>214</xdr:row>
      <xdr:rowOff>27147</xdr:rowOff>
    </xdr:from>
    <xdr:to>
      <xdr:col>11</xdr:col>
      <xdr:colOff>39530</xdr:colOff>
      <xdr:row>229</xdr:row>
      <xdr:rowOff>27728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26642</xdr:colOff>
      <xdr:row>177</xdr:row>
      <xdr:rowOff>26958</xdr:rowOff>
    </xdr:from>
    <xdr:to>
      <xdr:col>11</xdr:col>
      <xdr:colOff>266700</xdr:colOff>
      <xdr:row>190</xdr:row>
      <xdr:rowOff>105641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67716</xdr:colOff>
      <xdr:row>139</xdr:row>
      <xdr:rowOff>27797</xdr:rowOff>
    </xdr:from>
    <xdr:to>
      <xdr:col>11</xdr:col>
      <xdr:colOff>67549</xdr:colOff>
      <xdr:row>157</xdr:row>
      <xdr:rowOff>143298</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67202</xdr:colOff>
      <xdr:row>100</xdr:row>
      <xdr:rowOff>68272</xdr:rowOff>
    </xdr:from>
    <xdr:to>
      <xdr:col>11</xdr:col>
      <xdr:colOff>68214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66329</xdr:colOff>
      <xdr:row>62</xdr:row>
      <xdr:rowOff>104428</xdr:rowOff>
    </xdr:from>
    <xdr:to>
      <xdr:col>11</xdr:col>
      <xdr:colOff>447675</xdr:colOff>
      <xdr:row>84</xdr:row>
      <xdr:rowOff>102870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599565</xdr:colOff>
      <xdr:row>57</xdr:row>
      <xdr:rowOff>142854</xdr:rowOff>
    </xdr:from>
    <xdr:to>
      <xdr:col>8</xdr:col>
      <xdr:colOff>371961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636898</xdr:colOff>
      <xdr:row>95</xdr:row>
      <xdr:rowOff>141678</xdr:rowOff>
    </xdr:from>
    <xdr:to>
      <xdr:col>8</xdr:col>
      <xdr:colOff>370243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597415</xdr:colOff>
      <xdr:row>134</xdr:row>
      <xdr:rowOff>27176</xdr:rowOff>
    </xdr:from>
    <xdr:to>
      <xdr:col>8</xdr:col>
      <xdr:colOff>340285</xdr:colOff>
      <xdr:row>138</xdr:row>
      <xdr:rowOff>103890</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66727</xdr:rowOff>
    </xdr:from>
    <xdr:to>
      <xdr:col>8</xdr:col>
      <xdr:colOff>269679</xdr:colOff>
      <xdr:row>176</xdr:row>
      <xdr:rowOff>141929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103825</xdr:rowOff>
    </xdr:from>
    <xdr:to>
      <xdr:col>8</xdr:col>
      <xdr:colOff>296138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332258</xdr:colOff>
      <xdr:row>252</xdr:row>
      <xdr:rowOff>105512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597856</xdr:colOff>
      <xdr:row>285</xdr:row>
      <xdr:rowOff>112981</xdr:rowOff>
    </xdr:from>
    <xdr:to>
      <xdr:col>8</xdr:col>
      <xdr:colOff>333106</xdr:colOff>
      <xdr:row>290</xdr:row>
      <xdr:rowOff>66721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559272</xdr:colOff>
      <xdr:row>324</xdr:row>
      <xdr:rowOff>26396</xdr:rowOff>
    </xdr:from>
    <xdr:to>
      <xdr:col>8</xdr:col>
      <xdr:colOff>294522</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521218</xdr:colOff>
      <xdr:row>361</xdr:row>
      <xdr:rowOff>142384</xdr:rowOff>
    </xdr:from>
    <xdr:to>
      <xdr:col>8</xdr:col>
      <xdr:colOff>295519</xdr:colOff>
      <xdr:row>366</xdr:row>
      <xdr:rowOff>66373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561844</xdr:colOff>
      <xdr:row>400</xdr:row>
      <xdr:rowOff>28382</xdr:rowOff>
    </xdr:from>
    <xdr:to>
      <xdr:col>8</xdr:col>
      <xdr:colOff>295189</xdr:colOff>
      <xdr:row>404</xdr:row>
      <xdr:rowOff>104041</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560497</xdr:colOff>
      <xdr:row>438</xdr:row>
      <xdr:rowOff>27771</xdr:rowOff>
    </xdr:from>
    <xdr:to>
      <xdr:col>8</xdr:col>
      <xdr:colOff>332893</xdr:colOff>
      <xdr:row>442</xdr:row>
      <xdr:rowOff>105397</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562867</xdr:colOff>
      <xdr:row>476</xdr:row>
      <xdr:rowOff>35424</xdr:rowOff>
    </xdr:from>
    <xdr:to>
      <xdr:col>8</xdr:col>
      <xdr:colOff>296212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521323</xdr:colOff>
      <xdr:row>513</xdr:row>
      <xdr:rowOff>142151</xdr:rowOff>
    </xdr:from>
    <xdr:to>
      <xdr:col>8</xdr:col>
      <xdr:colOff>295624</xdr:colOff>
      <xdr:row>518</xdr:row>
      <xdr:rowOff>66561</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141668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560029</xdr:colOff>
      <xdr:row>590</xdr:row>
      <xdr:rowOff>143382</xdr:rowOff>
    </xdr:from>
    <xdr:to>
      <xdr:col>8</xdr:col>
      <xdr:colOff>293374</xdr:colOff>
      <xdr:row>595</xdr:row>
      <xdr:rowOff>67036</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560029</xdr:colOff>
      <xdr:row>628</xdr:row>
      <xdr:rowOff>29823</xdr:rowOff>
    </xdr:from>
    <xdr:to>
      <xdr:col>8</xdr:col>
      <xdr:colOff>293374</xdr:colOff>
      <xdr:row>632</xdr:row>
      <xdr:rowOff>104203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523020</xdr:colOff>
      <xdr:row>703</xdr:row>
      <xdr:rowOff>141250</xdr:rowOff>
    </xdr:from>
    <xdr:to>
      <xdr:col>8</xdr:col>
      <xdr:colOff>254460</xdr:colOff>
      <xdr:row>708</xdr:row>
      <xdr:rowOff>64721</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562890</xdr:colOff>
      <xdr:row>665</xdr:row>
      <xdr:rowOff>141581</xdr:rowOff>
    </xdr:from>
    <xdr:to>
      <xdr:col>8</xdr:col>
      <xdr:colOff>296235</xdr:colOff>
      <xdr:row>670</xdr:row>
      <xdr:rowOff>27921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28748</xdr:colOff>
      <xdr:row>24</xdr:row>
      <xdr:rowOff>65949</xdr:rowOff>
    </xdr:from>
    <xdr:to>
      <xdr:col>19</xdr:col>
      <xdr:colOff>599228</xdr:colOff>
      <xdr:row>55</xdr:row>
      <xdr:rowOff>296141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66762</xdr:rowOff>
    </xdr:from>
    <xdr:to>
      <xdr:col>12</xdr:col>
      <xdr:colOff>103717</xdr:colOff>
      <xdr:row>777</xdr:row>
      <xdr:rowOff>27730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5</xdr:col>
      <xdr:colOff>182</xdr:colOff>
      <xdr:row>936</xdr:row>
      <xdr:rowOff>103456</xdr:rowOff>
    </xdr:from>
    <xdr:to>
      <xdr:col>11</xdr:col>
      <xdr:colOff>332150</xdr:colOff>
      <xdr:row>959</xdr:row>
      <xdr:rowOff>144356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5</xdr:col>
      <xdr:colOff>1757</xdr:colOff>
      <xdr:row>824</xdr:row>
      <xdr:rowOff>66549</xdr:rowOff>
    </xdr:from>
    <xdr:to>
      <xdr:col>11</xdr:col>
      <xdr:colOff>28156</xdr:colOff>
      <xdr:row>852</xdr:row>
      <xdr:rowOff>66251</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104211</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295820</xdr:colOff>
      <xdr:row>746</xdr:row>
      <xdr:rowOff>65959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561269</xdr:colOff>
      <xdr:row>779</xdr:row>
      <xdr:rowOff>142118</xdr:rowOff>
    </xdr:from>
    <xdr:to>
      <xdr:col>8</xdr:col>
      <xdr:colOff>295705</xdr:colOff>
      <xdr:row>784</xdr:row>
      <xdr:rowOff>63908</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66094</xdr:rowOff>
    </xdr:from>
    <xdr:to>
      <xdr:col>8</xdr:col>
      <xdr:colOff>334513</xdr:colOff>
      <xdr:row>822</xdr:row>
      <xdr:rowOff>144451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561612</xdr:colOff>
      <xdr:row>855</xdr:row>
      <xdr:rowOff>143262</xdr:rowOff>
    </xdr:from>
    <xdr:to>
      <xdr:col>8</xdr:col>
      <xdr:colOff>334962</xdr:colOff>
      <xdr:row>860</xdr:row>
      <xdr:rowOff>104678</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105329</xdr:rowOff>
    </xdr:from>
    <xdr:to>
      <xdr:col>8</xdr:col>
      <xdr:colOff>339626</xdr:colOff>
      <xdr:row>936</xdr:row>
      <xdr:rowOff>102520</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561188</xdr:colOff>
      <xdr:row>1083</xdr:row>
      <xdr:rowOff>105721</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560466</xdr:colOff>
      <xdr:row>1159</xdr:row>
      <xdr:rowOff>80005</xdr:rowOff>
    </xdr:from>
    <xdr:to>
      <xdr:col>8</xdr:col>
      <xdr:colOff>296807</xdr:colOff>
      <xdr:row>1164</xdr:row>
      <xdr:rowOff>103250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562912</xdr:colOff>
      <xdr:row>1197</xdr:row>
      <xdr:rowOff>140475</xdr:rowOff>
    </xdr:from>
    <xdr:to>
      <xdr:col>8</xdr:col>
      <xdr:colOff>305994</xdr:colOff>
      <xdr:row>1203</xdr:row>
      <xdr:rowOff>30240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561996</xdr:colOff>
      <xdr:row>1236</xdr:row>
      <xdr:rowOff>28524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598880</xdr:colOff>
      <xdr:row>1273</xdr:row>
      <xdr:rowOff>140057</xdr:rowOff>
    </xdr:from>
    <xdr:to>
      <xdr:col>8</xdr:col>
      <xdr:colOff>331411</xdr:colOff>
      <xdr:row>1278</xdr:row>
      <xdr:rowOff>26041</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523102</xdr:colOff>
      <xdr:row>1312</xdr:row>
      <xdr:rowOff>38906</xdr:rowOff>
    </xdr:from>
    <xdr:to>
      <xdr:col>8</xdr:col>
      <xdr:colOff>292854</xdr:colOff>
      <xdr:row>1316</xdr:row>
      <xdr:rowOff>142257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561202</xdr:colOff>
      <xdr:row>1349</xdr:row>
      <xdr:rowOff>105589</xdr:rowOff>
    </xdr:from>
    <xdr:to>
      <xdr:col>8</xdr:col>
      <xdr:colOff>332859</xdr:colOff>
      <xdr:row>1354</xdr:row>
      <xdr:rowOff>67052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335163</xdr:colOff>
      <xdr:row>860</xdr:row>
      <xdr:rowOff>27323</xdr:rowOff>
    </xdr:from>
    <xdr:to>
      <xdr:col>15</xdr:col>
      <xdr:colOff>330834</xdr:colOff>
      <xdr:row>891</xdr:row>
      <xdr:rowOff>218228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27729</xdr:colOff>
      <xdr:row>929</xdr:row>
      <xdr:rowOff>218230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292600</xdr:colOff>
      <xdr:row>1050</xdr:row>
      <xdr:rowOff>143547</xdr:rowOff>
    </xdr:from>
    <xdr:to>
      <xdr:col>10</xdr:col>
      <xdr:colOff>941209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29244</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143177</xdr:rowOff>
    </xdr:from>
    <xdr:to>
      <xdr:col>11</xdr:col>
      <xdr:colOff>28251</xdr:colOff>
      <xdr:row>1182</xdr:row>
      <xdr:rowOff>105641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67045</xdr:rowOff>
    </xdr:from>
    <xdr:to>
      <xdr:col>11</xdr:col>
      <xdr:colOff>29338</xdr:colOff>
      <xdr:row>1218</xdr:row>
      <xdr:rowOff>28748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28947</xdr:colOff>
      <xdr:row>1241</xdr:row>
      <xdr:rowOff>142549</xdr:rowOff>
    </xdr:from>
    <xdr:to>
      <xdr:col>11</xdr:col>
      <xdr:colOff>68498</xdr:colOff>
      <xdr:row>1258</xdr:row>
      <xdr:rowOff>67310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5</xdr:col>
      <xdr:colOff>144</xdr:colOff>
      <xdr:row>1277</xdr:row>
      <xdr:rowOff>102883</xdr:rowOff>
    </xdr:from>
    <xdr:to>
      <xdr:col>11</xdr:col>
      <xdr:colOff>486834</xdr:colOff>
      <xdr:row>1308</xdr:row>
      <xdr:rowOff>66252</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331628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28733</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559804</xdr:colOff>
      <xdr:row>1387</xdr:row>
      <xdr:rowOff>144251</xdr:rowOff>
    </xdr:from>
    <xdr:to>
      <xdr:col>8</xdr:col>
      <xdr:colOff>332226</xdr:colOff>
      <xdr:row>1392</xdr:row>
      <xdr:rowOff>103934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561587</xdr:colOff>
      <xdr:row>1464</xdr:row>
      <xdr:rowOff>27160</xdr:rowOff>
    </xdr:from>
    <xdr:to>
      <xdr:col>8</xdr:col>
      <xdr:colOff>308292</xdr:colOff>
      <xdr:row>1468</xdr:row>
      <xdr:rowOff>142190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524756</xdr:colOff>
      <xdr:row>1501</xdr:row>
      <xdr:rowOff>114724</xdr:rowOff>
    </xdr:from>
    <xdr:to>
      <xdr:col>8</xdr:col>
      <xdr:colOff>258126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562226</xdr:colOff>
      <xdr:row>1616</xdr:row>
      <xdr:rowOff>29833</xdr:rowOff>
    </xdr:from>
    <xdr:to>
      <xdr:col>8</xdr:col>
      <xdr:colOff>294326</xdr:colOff>
      <xdr:row>1620</xdr:row>
      <xdr:rowOff>141053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562861</xdr:colOff>
      <xdr:row>1653</xdr:row>
      <xdr:rowOff>102401</xdr:rowOff>
    </xdr:from>
    <xdr:to>
      <xdr:col>8</xdr:col>
      <xdr:colOff>296866</xdr:colOff>
      <xdr:row>1658</xdr:row>
      <xdr:rowOff>67176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524998</xdr:colOff>
      <xdr:row>1692</xdr:row>
      <xdr:rowOff>65594</xdr:rowOff>
    </xdr:from>
    <xdr:to>
      <xdr:col>8</xdr:col>
      <xdr:colOff>268528</xdr:colOff>
      <xdr:row>1697</xdr:row>
      <xdr:rowOff>27576</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28939</xdr:rowOff>
    </xdr:from>
    <xdr:to>
      <xdr:col>10</xdr:col>
      <xdr:colOff>943927</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29527</xdr:colOff>
      <xdr:row>1506</xdr:row>
      <xdr:rowOff>141592</xdr:rowOff>
    </xdr:from>
    <xdr:to>
      <xdr:col>11</xdr:col>
      <xdr:colOff>2268</xdr:colOff>
      <xdr:row>1523</xdr:row>
      <xdr:rowOff>65194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26988</xdr:colOff>
      <xdr:row>1620</xdr:row>
      <xdr:rowOff>143672</xdr:rowOff>
    </xdr:from>
    <xdr:to>
      <xdr:col>10</xdr:col>
      <xdr:colOff>902018</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26988</xdr:colOff>
      <xdr:row>1658</xdr:row>
      <xdr:rowOff>78630</xdr:rowOff>
    </xdr:from>
    <xdr:to>
      <xdr:col>10</xdr:col>
      <xdr:colOff>942023</xdr:colOff>
      <xdr:row>1671</xdr:row>
      <xdr:rowOff>65290</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30268</xdr:colOff>
      <xdr:row>1697</xdr:row>
      <xdr:rowOff>105240</xdr:rowOff>
    </xdr:from>
    <xdr:to>
      <xdr:col>10</xdr:col>
      <xdr:colOff>906039</xdr:colOff>
      <xdr:row>1714</xdr:row>
      <xdr:rowOff>27728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5</xdr:col>
      <xdr:colOff>1931</xdr:colOff>
      <xdr:row>1734</xdr:row>
      <xdr:rowOff>143191</xdr:rowOff>
    </xdr:from>
    <xdr:to>
      <xdr:col>12</xdr:col>
      <xdr:colOff>562611</xdr:colOff>
      <xdr:row>1762</xdr:row>
      <xdr:rowOff>140335</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26625</xdr:colOff>
      <xdr:row>1772</xdr:row>
      <xdr:rowOff>142269</xdr:rowOff>
    </xdr:from>
    <xdr:to>
      <xdr:col>10</xdr:col>
      <xdr:colOff>865976</xdr:colOff>
      <xdr:row>1799</xdr:row>
      <xdr:rowOff>140335</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27203</xdr:colOff>
      <xdr:row>1810</xdr:row>
      <xdr:rowOff>143306</xdr:rowOff>
    </xdr:from>
    <xdr:to>
      <xdr:col>11</xdr:col>
      <xdr:colOff>3810</xdr:colOff>
      <xdr:row>1841</xdr:row>
      <xdr:rowOff>140335</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561896</xdr:colOff>
      <xdr:row>1768</xdr:row>
      <xdr:rowOff>30004</xdr:rowOff>
    </xdr:from>
    <xdr:to>
      <xdr:col>8</xdr:col>
      <xdr:colOff>294446</xdr:colOff>
      <xdr:row>1772</xdr:row>
      <xdr:rowOff>104059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521989</xdr:colOff>
      <xdr:row>1805</xdr:row>
      <xdr:rowOff>141610</xdr:rowOff>
    </xdr:from>
    <xdr:to>
      <xdr:col>8</xdr:col>
      <xdr:colOff>258349</xdr:colOff>
      <xdr:row>1810</xdr:row>
      <xdr:rowOff>104270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26988</xdr:colOff>
      <xdr:row>974</xdr:row>
      <xdr:rowOff>142728</xdr:rowOff>
    </xdr:from>
    <xdr:to>
      <xdr:col>11</xdr:col>
      <xdr:colOff>67618</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637243</xdr:colOff>
      <xdr:row>970</xdr:row>
      <xdr:rowOff>26035</xdr:rowOff>
    </xdr:from>
    <xdr:to>
      <xdr:col>8</xdr:col>
      <xdr:colOff>371223</xdr:colOff>
      <xdr:row>974</xdr:row>
      <xdr:rowOff>68040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27623</xdr:colOff>
      <xdr:row>1012</xdr:row>
      <xdr:rowOff>41395</xdr:rowOff>
    </xdr:from>
    <xdr:to>
      <xdr:col>11</xdr:col>
      <xdr:colOff>104988</xdr:colOff>
      <xdr:row>1025</xdr:row>
      <xdr:rowOff>27456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105410</xdr:rowOff>
    </xdr:from>
    <xdr:to>
      <xdr:col>8</xdr:col>
      <xdr:colOff>345728</xdr:colOff>
      <xdr:row>1012</xdr:row>
      <xdr:rowOff>28275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599123</xdr:colOff>
      <xdr:row>1046</xdr:row>
      <xdr:rowOff>26035</xdr:rowOff>
    </xdr:from>
    <xdr:to>
      <xdr:col>8</xdr:col>
      <xdr:colOff>333103</xdr:colOff>
      <xdr:row>1050</xdr:row>
      <xdr:rowOff>68280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27623</xdr:colOff>
      <xdr:row>1126</xdr:row>
      <xdr:rowOff>78645</xdr:rowOff>
    </xdr:from>
    <xdr:to>
      <xdr:col>11</xdr:col>
      <xdr:colOff>40084</xdr:colOff>
      <xdr:row>1142</xdr:row>
      <xdr:rowOff>144356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637649</xdr:colOff>
      <xdr:row>1122</xdr:row>
      <xdr:rowOff>28575</xdr:rowOff>
    </xdr:from>
    <xdr:to>
      <xdr:col>8</xdr:col>
      <xdr:colOff>369724</xdr:colOff>
      <xdr:row>1126</xdr:row>
      <xdr:rowOff>102965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28258</xdr:colOff>
      <xdr:row>1430</xdr:row>
      <xdr:rowOff>102559</xdr:rowOff>
    </xdr:from>
    <xdr:to>
      <xdr:col>10</xdr:col>
      <xdr:colOff>905828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597648</xdr:colOff>
      <xdr:row>1425</xdr:row>
      <xdr:rowOff>140970</xdr:rowOff>
    </xdr:from>
    <xdr:to>
      <xdr:col>8</xdr:col>
      <xdr:colOff>332288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27623</xdr:colOff>
      <xdr:row>1544</xdr:row>
      <xdr:rowOff>143861</xdr:rowOff>
    </xdr:from>
    <xdr:to>
      <xdr:col>10</xdr:col>
      <xdr:colOff>829628</xdr:colOff>
      <xdr:row>1563</xdr:row>
      <xdr:rowOff>26882</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67310</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522712</xdr:colOff>
      <xdr:row>1578</xdr:row>
      <xdr:rowOff>2116</xdr:rowOff>
    </xdr:from>
    <xdr:to>
      <xdr:col>8</xdr:col>
      <xdr:colOff>294817</xdr:colOff>
      <xdr:row>1582</xdr:row>
      <xdr:rowOff>140627</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142451</xdr:rowOff>
    </xdr:from>
    <xdr:to>
      <xdr:col>14</xdr:col>
      <xdr:colOff>599266</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561023</xdr:colOff>
      <xdr:row>1729</xdr:row>
      <xdr:rowOff>140970</xdr:rowOff>
    </xdr:from>
    <xdr:to>
      <xdr:col>8</xdr:col>
      <xdr:colOff>293573</xdr:colOff>
      <xdr:row>1734</xdr:row>
      <xdr:rowOff>105535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106244</xdr:rowOff>
    </xdr:from>
    <xdr:to>
      <xdr:col>10</xdr:col>
      <xdr:colOff>941858</xdr:colOff>
      <xdr:row>1865</xdr:row>
      <xdr:rowOff>67143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560333</xdr:colOff>
      <xdr:row>1843</xdr:row>
      <xdr:rowOff>112712</xdr:rowOff>
    </xdr:from>
    <xdr:to>
      <xdr:col>8</xdr:col>
      <xdr:colOff>296058</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561145</xdr:colOff>
      <xdr:row>893</xdr:row>
      <xdr:rowOff>106139</xdr:rowOff>
    </xdr:from>
    <xdr:to>
      <xdr:col>8</xdr:col>
      <xdr:colOff>332612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103901</xdr:rowOff>
    </xdr:from>
    <xdr:to>
      <xdr:col>11</xdr:col>
      <xdr:colOff>2964</xdr:colOff>
      <xdr:row>1923</xdr:row>
      <xdr:rowOff>102548</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601955</xdr:colOff>
      <xdr:row>1882</xdr:row>
      <xdr:rowOff>68036</xdr:rowOff>
    </xdr:from>
    <xdr:to>
      <xdr:col>8</xdr:col>
      <xdr:colOff>332026</xdr:colOff>
      <xdr:row>1887</xdr:row>
      <xdr:rowOff>65504</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7265625" customWidth="1"/>
    <col min="14" max="14" width="18.269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6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N234" sqref="N234"/>
    </sheetView>
  </sheetViews>
  <sheetFormatPr baseColWidth="10" defaultColWidth="11.54296875" defaultRowHeight="12.5"/>
  <cols>
    <col min="1" max="1" width="7.81640625" style="14" customWidth="1"/>
    <col min="2" max="2" width="16.1796875" style="14" customWidth="1"/>
    <col min="3" max="3" width="71"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9" customHeight="1">
      <c r="B8" s="232" t="s">
        <v>238</v>
      </c>
      <c r="C8" s="232"/>
      <c r="D8" s="232"/>
      <c r="E8" s="232"/>
      <c r="F8" s="232"/>
      <c r="G8" s="232"/>
      <c r="H8" s="232"/>
      <c r="I8" s="232"/>
      <c r="J8" s="232"/>
      <c r="K8" s="232"/>
      <c r="L8" s="232"/>
      <c r="M8" s="232"/>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0</v>
      </c>
      <c r="H12" s="42">
        <f ca="1">IF(($G$15+$K$15)=0,0,G12/($G$15+$K$15))</f>
        <v>0</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20</v>
      </c>
      <c r="H13" s="42">
        <f ca="1">IF(($G$15+$K$15)=0,0,G13/($G$15+$K$15))</f>
        <v>0.16666666666666666</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100</v>
      </c>
      <c r="H14" s="42">
        <f ca="1">IF(($G$15+$K$15)=0,0,G14/($G$15+$K$15))</f>
        <v>0.83333333333333337</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120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https://www.comunidad.madrid/hospital/josegermain/</v>
      </c>
      <c r="D19" s="99" t="s">
        <v>93</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https://www.comunidad.madrid/hospital/josegermain/ciudadanos</v>
      </c>
      <c r="D20" s="99" t="s">
        <v>93</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Servicio de Admisión</v>
      </c>
      <c r="C21" s="85" t="str" cm="1">
        <f t="array" ref="C21">IFERROR(INDEX('03.Muestra'!$F$8:$F$42,SMALL(IF("Página Web"='03.Muestra'!$D$8:$D$42,ROW('03.Muestra'!$F$8:$F$42)-MIN(ROW('03.Muestra'!$D$8:$D$42))+1,""),ROW()-18)),"")</f>
        <v>https://www.comunidad.madrid/hospital/josegermain/profesionales/otros-servicios/admision</v>
      </c>
      <c r="D21" s="99" t="s">
        <v>93</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Atención al Paciente</v>
      </c>
      <c r="C22" s="85" t="str" cm="1">
        <f t="array" ref="C22">IFERROR(INDEX('03.Muestra'!$F$8:$F$42,SMALL(IF("Página Web"='03.Muestra'!$D$8:$D$42,ROW('03.Muestra'!$F$8:$F$42)-MIN(ROW('03.Muestra'!$D$8:$D$42))+1,""),ROW()-18)),"")</f>
        <v>https://www.comunidad.madrid/hospital/josegermain/ciudadanos/atencion-paciente</v>
      </c>
      <c r="D22" s="99" t="s">
        <v>93</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Profesionales</v>
      </c>
      <c r="C23" s="85" t="str" cm="1">
        <f t="array" ref="C23">IFERROR(INDEX('03.Muestra'!$F$8:$F$42,SMALL(IF("Página Web"='03.Muestra'!$D$8:$D$42,ROW('03.Muestra'!$F$8:$F$42)-MIN(ROW('03.Muestra'!$D$8:$D$42))+1,""),ROW()-18)),"")</f>
        <v>https://www.comunidad.madrid/hospital/josegermain/profesionales</v>
      </c>
      <c r="D23" s="99" t="s">
        <v>93</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Unidades Asistenciales</v>
      </c>
      <c r="C24" s="85" t="str" cm="1">
        <f t="array" ref="C24">IFERROR(INDEX('03.Muestra'!$F$8:$F$42,SMALL(IF("Página Web"='03.Muestra'!$D$8:$D$42,ROW('03.Muestra'!$F$8:$F$42)-MIN(ROW('03.Muestra'!$D$8:$D$42))+1,""),ROW()-18)),"")</f>
        <v>https://www.comunidad.madrid/hospital/josegermain/profesionales/unidades-asistenciales</v>
      </c>
      <c r="D24" s="99" t="s">
        <v>93</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Recursos Humanos</v>
      </c>
      <c r="C25" s="85" t="str" cm="1">
        <f t="array" ref="C25">IFERROR(INDEX('03.Muestra'!$F$8:$F$42,SMALL(IF("Página Web"='03.Muestra'!$D$8:$D$42,ROW('03.Muestra'!$F$8:$F$42)-MIN(ROW('03.Muestra'!$D$8:$D$42))+1,""),ROW()-18)),"")</f>
        <v>https://www.comunidad.madrid/hospital/josegermain/profesionales/otros-servicios/departamento-recursos-humanos</v>
      </c>
      <c r="D25" s="99" t="s">
        <v>93</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Centro de Salud Mental</v>
      </c>
      <c r="C26" s="85" t="str" cm="1">
        <f t="array" ref="C26">IFERROR(INDEX('03.Muestra'!$F$8:$F$42,SMALL(IF("Página Web"='03.Muestra'!$D$8:$D$42,ROW('03.Muestra'!$F$8:$F$42)-MIN(ROW('03.Muestra'!$D$8:$D$42))+1,""),ROW()-18)),"")</f>
        <v>https://www.comunidad.madrid/hospital/josegermain/profesionales/unidades-asistenciales-ipjg/centro-salud-mental-leganes</v>
      </c>
      <c r="D26" s="99" t="s">
        <v>93</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Mantenimiento</v>
      </c>
      <c r="C27" s="85" t="str" cm="1">
        <f t="array" ref="C27">IFERROR(INDEX('03.Muestra'!$F$8:$F$42,SMALL(IF("Página Web"='03.Muestra'!$D$8:$D$42,ROW('03.Muestra'!$F$8:$F$42)-MIN(ROW('03.Muestra'!$D$8:$D$42))+1,""),ROW()-18)),"")</f>
        <v>https://www.comunidad.madrid/hospital/josegermain/profesionales/otros-servicios/mantenimiento</v>
      </c>
      <c r="D27" s="99" t="s">
        <v>93</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Comunicación</v>
      </c>
      <c r="C28" s="85" t="str" cm="1">
        <f t="array" ref="C28">IFERROR(INDEX('03.Muestra'!$F$8:$F$42,SMALL(IF("Página Web"='03.Muestra'!$D$8:$D$42,ROW('03.Muestra'!$F$8:$F$42)-MIN(ROW('03.Muestra'!$D$8:$D$42))+1,""),ROW()-18)),"")</f>
        <v>https://www.comunidad.madrid/hospital/josegermain/comunicacion</v>
      </c>
      <c r="D28" s="99" t="s">
        <v>93</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https://www.comunidad.madrid/hospital/josegermain/comunicacion/noticias</v>
      </c>
      <c r="D29" s="99" t="s">
        <v>93</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RSS</v>
      </c>
      <c r="C30" s="85" t="str" cm="1">
        <f t="array" ref="C30">IFERROR(INDEX('03.Muestra'!$F$8:$F$42,SMALL(IF("Página Web"='03.Muestra'!$D$8:$D$42,ROW('03.Muestra'!$F$8:$F$42)-MIN(ROW('03.Muestra'!$D$8:$D$42))+1,""),ROW()-18)),"")</f>
        <v>https://www.comunidad.madrid/hospital/josegermain/comunicacion/sindicacion-ultimos-contenidos</v>
      </c>
      <c r="D30" s="99" t="s">
        <v>93</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Galería de Imágenes</v>
      </c>
      <c r="C31" s="85" t="str" cm="1">
        <f t="array" ref="C31">IFERROR(INDEX('03.Muestra'!$F$8:$F$42,SMALL(IF("Página Web"='03.Muestra'!$D$8:$D$42,ROW('03.Muestra'!$F$8:$F$42)-MIN(ROW('03.Muestra'!$D$8:$D$42))+1,""),ROW()-18)),"")</f>
        <v>https://www.comunidad.madrid/hospital/josegermain/comunicacion/galeria-imagenes/galeria-imagenes</v>
      </c>
      <c r="D31" s="99" t="s">
        <v>93</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Nosotros</v>
      </c>
      <c r="C32" s="85" t="str" cm="1">
        <f t="array" ref="C32">IFERROR(INDEX('03.Muestra'!$F$8:$F$42,SMALL(IF("Página Web"='03.Muestra'!$D$8:$D$42,ROW('03.Muestra'!$F$8:$F$42)-MIN(ROW('03.Muestra'!$D$8:$D$42))+1,""),ROW()-18)),"")</f>
        <v>https://www.comunidad.madrid/hospital/josegermain/nosotros</v>
      </c>
      <c r="D32" s="99" t="s">
        <v>93</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Localización y acceso</v>
      </c>
      <c r="C33" s="85" t="str" cm="1">
        <f t="array" ref="C33">IFERROR(INDEX('03.Muestra'!$F$8:$F$42,SMALL(IF("Página Web"='03.Muestra'!$D$8:$D$42,ROW('03.Muestra'!$F$8:$F$42)-MIN(ROW('03.Muestra'!$D$8:$D$42))+1,""),ROW()-18)),"")</f>
        <v>https://www.comunidad.madrid/hospital/josegermain/nosotros/localizacion-acceso</v>
      </c>
      <c r="D33" s="99" t="s">
        <v>93</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https://www.comunidad.madrid/hospital/josegermain/comunicacion/contacto</v>
      </c>
      <c r="D34" s="99" t="s">
        <v>93</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https://www.comunidad.madrid/hospital/josegermain/buscar?search_api_fulltext=&amp;nombre=</v>
      </c>
      <c r="D35" s="99" t="s">
        <v>93</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https://www.comunidad.madrid/hospital/josegermain/ciudadanos/aviso-legal-privacidad</v>
      </c>
      <c r="D36" s="99" t="s">
        <v>93</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https://www.comunidad.madrid/hospital/josegermain/sitemap</v>
      </c>
      <c r="D37" s="99" t="s">
        <v>93</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https://www.comunidad.madrid/hospital/josegermain/declaracion-accesibilidad</v>
      </c>
      <c r="D38" s="99" t="s">
        <v>93</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https://www.comunidad.madrid/hospital/josegermain/</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https://www.comunidad.madrid/hospital/josegermain/ciudadanos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Servicio de Admisión</v>
      </c>
      <c r="C59" s="85" t="str" cm="1">
        <f t="array" ref="C59">IFERROR(INDEX('03.Muestra'!$F$8:$F$42,SMALL(IF("Página Web"='03.Muestra'!$D$8:$D$42,ROW('03.Muestra'!$F$8:$F$42)-MIN(ROW('03.Muestra'!$D$8:$D$42))+1,""),ROW()-56)),"")</f>
        <v>https://www.comunidad.madrid/hospital/josegermain/profesionales/otros-servicios/admision</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Atención al Paciente</v>
      </c>
      <c r="C60" s="85" t="str" cm="1">
        <f t="array" ref="C60">IFERROR(INDEX('03.Muestra'!$F$8:$F$42,SMALL(IF("Página Web"='03.Muestra'!$D$8:$D$42,ROW('03.Muestra'!$F$8:$F$42)-MIN(ROW('03.Muestra'!$D$8:$D$42))+1,""),ROW()-56)),"")</f>
        <v>https://www.comunidad.madrid/hospital/josegermain/ciudadanos/atencion-paciente</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Profesionales</v>
      </c>
      <c r="C61" s="85" t="str" cm="1">
        <f t="array" ref="C61">IFERROR(INDEX('03.Muestra'!$F$8:$F$42,SMALL(IF("Página Web"='03.Muestra'!$D$8:$D$42,ROW('03.Muestra'!$F$8:$F$42)-MIN(ROW('03.Muestra'!$D$8:$D$42))+1,""),ROW()-56)),"")</f>
        <v>https://www.comunidad.madrid/hospital/josegermain/profesionales</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Unidades Asistenciales</v>
      </c>
      <c r="C62" s="85" t="str" cm="1">
        <f t="array" ref="C62">IFERROR(INDEX('03.Muestra'!$F$8:$F$42,SMALL(IF("Página Web"='03.Muestra'!$D$8:$D$42,ROW('03.Muestra'!$F$8:$F$42)-MIN(ROW('03.Muestra'!$D$8:$D$42))+1,""),ROW()-56)),"")</f>
        <v>https://www.comunidad.madrid/hospital/josegermain/profesionales/unidades-asistenciales</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Recursos Humanos</v>
      </c>
      <c r="C63" s="85" t="str" cm="1">
        <f t="array" ref="C63">IFERROR(INDEX('03.Muestra'!$F$8:$F$42,SMALL(IF("Página Web"='03.Muestra'!$D$8:$D$42,ROW('03.Muestra'!$F$8:$F$42)-MIN(ROW('03.Muestra'!$D$8:$D$42))+1,""),ROW()-56)),"")</f>
        <v>https://www.comunidad.madrid/hospital/josegermain/profesionales/otros-servicios/departamento-recursos-humanos</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Centro de Salud Mental</v>
      </c>
      <c r="C64" s="85" t="str" cm="1">
        <f t="array" ref="C64">IFERROR(INDEX('03.Muestra'!$F$8:$F$42,SMALL(IF("Página Web"='03.Muestra'!$D$8:$D$42,ROW('03.Muestra'!$F$8:$F$42)-MIN(ROW('03.Muestra'!$D$8:$D$42))+1,""),ROW()-56)),"")</f>
        <v>https://www.comunidad.madrid/hospital/josegermain/profesionales/unidades-asistenciales-ipjg/centro-salud-mental-leganes</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Mantenimiento</v>
      </c>
      <c r="C65" s="85" t="str" cm="1">
        <f t="array" ref="C65">IFERROR(INDEX('03.Muestra'!$F$8:$F$42,SMALL(IF("Página Web"='03.Muestra'!$D$8:$D$42,ROW('03.Muestra'!$F$8:$F$42)-MIN(ROW('03.Muestra'!$D$8:$D$42))+1,""),ROW()-56)),"")</f>
        <v>https://www.comunidad.madrid/hospital/josegermain/profesionales/otros-servicios/mantenimiento</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Comunicación</v>
      </c>
      <c r="C66" s="85" t="str" cm="1">
        <f t="array" ref="C66">IFERROR(INDEX('03.Muestra'!$F$8:$F$42,SMALL(IF("Página Web"='03.Muestra'!$D$8:$D$42,ROW('03.Muestra'!$F$8:$F$42)-MIN(ROW('03.Muestra'!$D$8:$D$42))+1,""),ROW()-56)),"")</f>
        <v>https://www.comunidad.madrid/hospital/josegermain/comunicacion</v>
      </c>
      <c r="D66" s="99" t="s">
        <v>103</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https://www.comunidad.madrid/hospital/josegermain/comunicacion/noticias</v>
      </c>
      <c r="D67" s="99" t="s">
        <v>103</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RSS</v>
      </c>
      <c r="C68" s="85" t="str" cm="1">
        <f t="array" ref="C68">IFERROR(INDEX('03.Muestra'!$F$8:$F$42,SMALL(IF("Página Web"='03.Muestra'!$D$8:$D$42,ROW('03.Muestra'!$F$8:$F$42)-MIN(ROW('03.Muestra'!$D$8:$D$42))+1,""),ROW()-56)),"")</f>
        <v>https://www.comunidad.madrid/hospital/josegermain/comunicacion/sindicacion-ultimos-contenidos</v>
      </c>
      <c r="D68" s="99" t="s">
        <v>103</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Galería de Imágenes</v>
      </c>
      <c r="C69" s="85" t="str" cm="1">
        <f t="array" ref="C69">IFERROR(INDEX('03.Muestra'!$F$8:$F$42,SMALL(IF("Página Web"='03.Muestra'!$D$8:$D$42,ROW('03.Muestra'!$F$8:$F$42)-MIN(ROW('03.Muestra'!$D$8:$D$42))+1,""),ROW()-56)),"")</f>
        <v>https://www.comunidad.madrid/hospital/josegermain/comunicacion/galeria-imagenes/galeria-imagenes</v>
      </c>
      <c r="D69" s="99" t="s">
        <v>103</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Nosotros</v>
      </c>
      <c r="C70" s="85" t="str" cm="1">
        <f t="array" ref="C70">IFERROR(INDEX('03.Muestra'!$F$8:$F$42,SMALL(IF("Página Web"='03.Muestra'!$D$8:$D$42,ROW('03.Muestra'!$F$8:$F$42)-MIN(ROW('03.Muestra'!$D$8:$D$42))+1,""),ROW()-56)),"")</f>
        <v>https://www.comunidad.madrid/hospital/josegermain/nosotros</v>
      </c>
      <c r="D70" s="99" t="s">
        <v>103</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Localización y acceso</v>
      </c>
      <c r="C71" s="85" t="str" cm="1">
        <f t="array" ref="C71">IFERROR(INDEX('03.Muestra'!$F$8:$F$42,SMALL(IF("Página Web"='03.Muestra'!$D$8:$D$42,ROW('03.Muestra'!$F$8:$F$42)-MIN(ROW('03.Muestra'!$D$8:$D$42))+1,""),ROW()-56)),"")</f>
        <v>https://www.comunidad.madrid/hospital/josegermain/nosotros/localizacion-acceso</v>
      </c>
      <c r="D71" s="99" t="s">
        <v>103</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https://www.comunidad.madrid/hospital/josegermain/comunicacion/contacto</v>
      </c>
      <c r="D72" s="99" t="s">
        <v>103</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https://www.comunidad.madrid/hospital/josegermain/buscar?search_api_fulltext=&amp;nombre=</v>
      </c>
      <c r="D73" s="99" t="s">
        <v>103</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https://www.comunidad.madrid/hospital/josegermain/ciudadanos/aviso-legal-privacidad</v>
      </c>
      <c r="D74" s="99" t="s">
        <v>103</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https://www.comunidad.madrid/hospital/josegermain/sitemap</v>
      </c>
      <c r="D75" s="99" t="s">
        <v>103</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https://www.comunidad.madrid/hospital/josegermain/declaracion-accesibilidad</v>
      </c>
      <c r="D76" s="99" t="s">
        <v>103</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https://www.comunidad.madrid/hospital/josegermain/</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https://www.comunidad.madrid/hospital/josegermain/ciudadanos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Servicio de Admisión</v>
      </c>
      <c r="C97" s="85" t="str" cm="1">
        <f t="array" ref="C97">IFERROR(INDEX('03.Muestra'!$F$8:$F$42,SMALL(IF("Página Web"='03.Muestra'!$D$8:$D$42,ROW('03.Muestra'!$F$8:$F$42)-MIN(ROW('03.Muestra'!$D$8:$D$42))+1,""),ROW()-94)),"")</f>
        <v>https://www.comunidad.madrid/hospital/josegermain/profesionales/otros-servicios/admision</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Atención al Paciente</v>
      </c>
      <c r="C98" s="85" t="str" cm="1">
        <f t="array" ref="C98">IFERROR(INDEX('03.Muestra'!$F$8:$F$42,SMALL(IF("Página Web"='03.Muestra'!$D$8:$D$42,ROW('03.Muestra'!$F$8:$F$42)-MIN(ROW('03.Muestra'!$D$8:$D$42))+1,""),ROW()-94)),"")</f>
        <v>https://www.comunidad.madrid/hospital/josegermain/ciudadanos/atencion-paciente</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Profesionales</v>
      </c>
      <c r="C99" s="85" t="str" cm="1">
        <f t="array" ref="C99">IFERROR(INDEX('03.Muestra'!$F$8:$F$42,SMALL(IF("Página Web"='03.Muestra'!$D$8:$D$42,ROW('03.Muestra'!$F$8:$F$42)-MIN(ROW('03.Muestra'!$D$8:$D$42))+1,""),ROW()-94)),"")</f>
        <v>https://www.comunidad.madrid/hospital/josegermain/profesionales</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Unidades Asistenciales</v>
      </c>
      <c r="C100" s="85" t="str" cm="1">
        <f t="array" ref="C100">IFERROR(INDEX('03.Muestra'!$F$8:$F$42,SMALL(IF("Página Web"='03.Muestra'!$D$8:$D$42,ROW('03.Muestra'!$F$8:$F$42)-MIN(ROW('03.Muestra'!$D$8:$D$42))+1,""),ROW()-94)),"")</f>
        <v>https://www.comunidad.madrid/hospital/josegermain/profesionales/unidades-asistenciales</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Recursos Humanos</v>
      </c>
      <c r="C101" s="85" t="str" cm="1">
        <f t="array" ref="C101">IFERROR(INDEX('03.Muestra'!$F$8:$F$42,SMALL(IF("Página Web"='03.Muestra'!$D$8:$D$42,ROW('03.Muestra'!$F$8:$F$42)-MIN(ROW('03.Muestra'!$D$8:$D$42))+1,""),ROW()-94)),"")</f>
        <v>https://www.comunidad.madrid/hospital/josegermain/profesionales/otros-servicios/departamento-recursos-humanos</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Centro de Salud Mental</v>
      </c>
      <c r="C102" s="85" t="str" cm="1">
        <f t="array" ref="C102">IFERROR(INDEX('03.Muestra'!$F$8:$F$42,SMALL(IF("Página Web"='03.Muestra'!$D$8:$D$42,ROW('03.Muestra'!$F$8:$F$42)-MIN(ROW('03.Muestra'!$D$8:$D$42))+1,""),ROW()-94)),"")</f>
        <v>https://www.comunidad.madrid/hospital/josegermain/profesionales/unidades-asistenciales-ipjg/centro-salud-mental-leganes</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Mantenimiento</v>
      </c>
      <c r="C103" s="85" t="str" cm="1">
        <f t="array" ref="C103">IFERROR(INDEX('03.Muestra'!$F$8:$F$42,SMALL(IF("Página Web"='03.Muestra'!$D$8:$D$42,ROW('03.Muestra'!$F$8:$F$42)-MIN(ROW('03.Muestra'!$D$8:$D$42))+1,""),ROW()-94)),"")</f>
        <v>https://www.comunidad.madrid/hospital/josegermain/profesionales/otros-servicios/mantenimiento</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Comunicación</v>
      </c>
      <c r="C104" s="85" t="str" cm="1">
        <f t="array" ref="C104">IFERROR(INDEX('03.Muestra'!$F$8:$F$42,SMALL(IF("Página Web"='03.Muestra'!$D$8:$D$42,ROW('03.Muestra'!$F$8:$F$42)-MIN(ROW('03.Muestra'!$D$8:$D$42))+1,""),ROW()-94)),"")</f>
        <v>https://www.comunidad.madrid/hospital/josegermain/comunicacion</v>
      </c>
      <c r="D104" s="99" t="s">
        <v>103</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https://www.comunidad.madrid/hospital/josegermain/comunicacion/noticias</v>
      </c>
      <c r="D105" s="99" t="s">
        <v>103</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RSS</v>
      </c>
      <c r="C106" s="85" t="str" cm="1">
        <f t="array" ref="C106">IFERROR(INDEX('03.Muestra'!$F$8:$F$42,SMALL(IF("Página Web"='03.Muestra'!$D$8:$D$42,ROW('03.Muestra'!$F$8:$F$42)-MIN(ROW('03.Muestra'!$D$8:$D$42))+1,""),ROW()-94)),"")</f>
        <v>https://www.comunidad.madrid/hospital/josegermain/comunicacion/sindicacion-ultimos-contenidos</v>
      </c>
      <c r="D106" s="99" t="s">
        <v>103</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Galería de Imágenes</v>
      </c>
      <c r="C107" s="85" t="str" cm="1">
        <f t="array" ref="C107">IFERROR(INDEX('03.Muestra'!$F$8:$F$42,SMALL(IF("Página Web"='03.Muestra'!$D$8:$D$42,ROW('03.Muestra'!$F$8:$F$42)-MIN(ROW('03.Muestra'!$D$8:$D$42))+1,""),ROW()-94)),"")</f>
        <v>https://www.comunidad.madrid/hospital/josegermain/comunicacion/galeria-imagenes/galeria-imagenes</v>
      </c>
      <c r="D107" s="99" t="s">
        <v>103</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Nosotros</v>
      </c>
      <c r="C108" s="85" t="str" cm="1">
        <f t="array" ref="C108">IFERROR(INDEX('03.Muestra'!$F$8:$F$42,SMALL(IF("Página Web"='03.Muestra'!$D$8:$D$42,ROW('03.Muestra'!$F$8:$F$42)-MIN(ROW('03.Muestra'!$D$8:$D$42))+1,""),ROW()-94)),"")</f>
        <v>https://www.comunidad.madrid/hospital/josegermain/nosotros</v>
      </c>
      <c r="D108" s="99" t="s">
        <v>103</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Localización y acceso</v>
      </c>
      <c r="C109" s="85" t="str" cm="1">
        <f t="array" ref="C109">IFERROR(INDEX('03.Muestra'!$F$8:$F$42,SMALL(IF("Página Web"='03.Muestra'!$D$8:$D$42,ROW('03.Muestra'!$F$8:$F$42)-MIN(ROW('03.Muestra'!$D$8:$D$42))+1,""),ROW()-94)),"")</f>
        <v>https://www.comunidad.madrid/hospital/josegermain/nosotros/localizacion-acceso</v>
      </c>
      <c r="D109" s="99" t="s">
        <v>103</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https://www.comunidad.madrid/hospital/josegermain/comunicacion/contacto</v>
      </c>
      <c r="D110" s="99" t="s">
        <v>103</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https://www.comunidad.madrid/hospital/josegermain/buscar?search_api_fulltext=&amp;nombre=</v>
      </c>
      <c r="D111" s="99" t="s">
        <v>103</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https://www.comunidad.madrid/hospital/josegermain/ciudadanos/aviso-legal-privacidad</v>
      </c>
      <c r="D112" s="99" t="s">
        <v>103</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https://www.comunidad.madrid/hospital/josegermain/sitemap</v>
      </c>
      <c r="D113" s="99" t="s">
        <v>103</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https://www.comunidad.madrid/hospital/josegermain/declaracion-accesibilidad</v>
      </c>
      <c r="D114" s="99" t="s">
        <v>103</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https://www.comunidad.madrid/hospital/josegermain/</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https://www.comunidad.madrid/hospital/josegermain/ciudadanos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Servicio de Admisión</v>
      </c>
      <c r="C135" s="85" t="str" cm="1">
        <f t="array" ref="C135">IFERROR(INDEX('03.Muestra'!$F$8:$F$42,SMALL(IF("Página Web"='03.Muestra'!$D$8:$D$42,ROW('03.Muestra'!$F$8:$F$42)-MIN(ROW('03.Muestra'!$D$8:$D$42))+1,""),ROW()-132)),"")</f>
        <v>https://www.comunidad.madrid/hospital/josegermain/profesionales/otros-servicios/admision</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Atención al Paciente</v>
      </c>
      <c r="C136" s="85" t="str" cm="1">
        <f t="array" ref="C136">IFERROR(INDEX('03.Muestra'!$F$8:$F$42,SMALL(IF("Página Web"='03.Muestra'!$D$8:$D$42,ROW('03.Muestra'!$F$8:$F$42)-MIN(ROW('03.Muestra'!$D$8:$D$42))+1,""),ROW()-132)),"")</f>
        <v>https://www.comunidad.madrid/hospital/josegermain/ciudadanos/atencion-paciente</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Profesionales</v>
      </c>
      <c r="C137" s="85" t="str" cm="1">
        <f t="array" ref="C137">IFERROR(INDEX('03.Muestra'!$F$8:$F$42,SMALL(IF("Página Web"='03.Muestra'!$D$8:$D$42,ROW('03.Muestra'!$F$8:$F$42)-MIN(ROW('03.Muestra'!$D$8:$D$42))+1,""),ROW()-132)),"")</f>
        <v>https://www.comunidad.madrid/hospital/josegermain/profesionales</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Unidades Asistenciales</v>
      </c>
      <c r="C138" s="85" t="str" cm="1">
        <f t="array" ref="C138">IFERROR(INDEX('03.Muestra'!$F$8:$F$42,SMALL(IF("Página Web"='03.Muestra'!$D$8:$D$42,ROW('03.Muestra'!$F$8:$F$42)-MIN(ROW('03.Muestra'!$D$8:$D$42))+1,""),ROW()-132)),"")</f>
        <v>https://www.comunidad.madrid/hospital/josegermain/profesionales/unidades-asistenciales</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Recursos Humanos</v>
      </c>
      <c r="C139" s="85" t="str" cm="1">
        <f t="array" ref="C139">IFERROR(INDEX('03.Muestra'!$F$8:$F$42,SMALL(IF("Página Web"='03.Muestra'!$D$8:$D$42,ROW('03.Muestra'!$F$8:$F$42)-MIN(ROW('03.Muestra'!$D$8:$D$42))+1,""),ROW()-132)),"")</f>
        <v>https://www.comunidad.madrid/hospital/josegermain/profesionales/otros-servicios/departamento-recursos-humanos</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Centro de Salud Mental</v>
      </c>
      <c r="C140" s="85" t="str" cm="1">
        <f t="array" ref="C140">IFERROR(INDEX('03.Muestra'!$F$8:$F$42,SMALL(IF("Página Web"='03.Muestra'!$D$8:$D$42,ROW('03.Muestra'!$F$8:$F$42)-MIN(ROW('03.Muestra'!$D$8:$D$42))+1,""),ROW()-132)),"")</f>
        <v>https://www.comunidad.madrid/hospital/josegermain/profesionales/unidades-asistenciales-ipjg/centro-salud-mental-leganes</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Mantenimiento</v>
      </c>
      <c r="C141" s="85" t="str" cm="1">
        <f t="array" ref="C141">IFERROR(INDEX('03.Muestra'!$F$8:$F$42,SMALL(IF("Página Web"='03.Muestra'!$D$8:$D$42,ROW('03.Muestra'!$F$8:$F$42)-MIN(ROW('03.Muestra'!$D$8:$D$42))+1,""),ROW()-132)),"")</f>
        <v>https://www.comunidad.madrid/hospital/josegermain/profesionales/otros-servicios/mantenimiento</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Comunicación</v>
      </c>
      <c r="C142" s="85" t="str" cm="1">
        <f t="array" ref="C142">IFERROR(INDEX('03.Muestra'!$F$8:$F$42,SMALL(IF("Página Web"='03.Muestra'!$D$8:$D$42,ROW('03.Muestra'!$F$8:$F$42)-MIN(ROW('03.Muestra'!$D$8:$D$42))+1,""),ROW()-132)),"")</f>
        <v>https://www.comunidad.madrid/hospital/josegermain/comunicacion</v>
      </c>
      <c r="D142" s="99" t="s">
        <v>103</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https://www.comunidad.madrid/hospital/josegermain/comunicacion/noticias</v>
      </c>
      <c r="D143" s="99" t="s">
        <v>103</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RSS</v>
      </c>
      <c r="C144" s="85" t="str" cm="1">
        <f t="array" ref="C144">IFERROR(INDEX('03.Muestra'!$F$8:$F$42,SMALL(IF("Página Web"='03.Muestra'!$D$8:$D$42,ROW('03.Muestra'!$F$8:$F$42)-MIN(ROW('03.Muestra'!$D$8:$D$42))+1,""),ROW()-132)),"")</f>
        <v>https://www.comunidad.madrid/hospital/josegermain/comunicacion/sindicacion-ultimos-contenidos</v>
      </c>
      <c r="D144" s="99" t="s">
        <v>103</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Galería de Imágenes</v>
      </c>
      <c r="C145" s="85" t="str" cm="1">
        <f t="array" ref="C145">IFERROR(INDEX('03.Muestra'!$F$8:$F$42,SMALL(IF("Página Web"='03.Muestra'!$D$8:$D$42,ROW('03.Muestra'!$F$8:$F$42)-MIN(ROW('03.Muestra'!$D$8:$D$42))+1,""),ROW()-132)),"")</f>
        <v>https://www.comunidad.madrid/hospital/josegermain/comunicacion/galeria-imagenes/galeria-imagenes</v>
      </c>
      <c r="D145" s="99" t="s">
        <v>103</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Nosotros</v>
      </c>
      <c r="C146" s="85" t="str" cm="1">
        <f t="array" ref="C146">IFERROR(INDEX('03.Muestra'!$F$8:$F$42,SMALL(IF("Página Web"='03.Muestra'!$D$8:$D$42,ROW('03.Muestra'!$F$8:$F$42)-MIN(ROW('03.Muestra'!$D$8:$D$42))+1,""),ROW()-132)),"")</f>
        <v>https://www.comunidad.madrid/hospital/josegermain/nosotros</v>
      </c>
      <c r="D146" s="99" t="s">
        <v>103</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Localización y acceso</v>
      </c>
      <c r="C147" s="85" t="str" cm="1">
        <f t="array" ref="C147">IFERROR(INDEX('03.Muestra'!$F$8:$F$42,SMALL(IF("Página Web"='03.Muestra'!$D$8:$D$42,ROW('03.Muestra'!$F$8:$F$42)-MIN(ROW('03.Muestra'!$D$8:$D$42))+1,""),ROW()-132)),"")</f>
        <v>https://www.comunidad.madrid/hospital/josegermain/nosotros/localizacion-acceso</v>
      </c>
      <c r="D147" s="99" t="s">
        <v>103</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https://www.comunidad.madrid/hospital/josegermain/comunicacion/contacto</v>
      </c>
      <c r="D148" s="99" t="s">
        <v>103</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https://www.comunidad.madrid/hospital/josegermain/buscar?search_api_fulltext=&amp;nombre=</v>
      </c>
      <c r="D149" s="99" t="s">
        <v>103</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https://www.comunidad.madrid/hospital/josegermain/ciudadanos/aviso-legal-privacidad</v>
      </c>
      <c r="D150" s="99" t="s">
        <v>103</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https://www.comunidad.madrid/hospital/josegermain/sitemap</v>
      </c>
      <c r="D151" s="99" t="s">
        <v>103</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https://www.comunidad.madrid/hospital/josegermain/declaracion-accesibilidad</v>
      </c>
      <c r="D152" s="99" t="s">
        <v>103</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https://www.comunidad.madrid/hospital/josegermain/</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https://www.comunidad.madrid/hospital/josegermain/ciudadanos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Servicio de Admisión</v>
      </c>
      <c r="C173" s="85" t="str" cm="1">
        <f t="array" ref="C173">IFERROR(INDEX('03.Muestra'!$F$8:$F$42,SMALL(IF("Página Web"='03.Muestra'!$D$8:$D$42,ROW('03.Muestra'!$F$8:$F$42)-MIN(ROW('03.Muestra'!$D$8:$D$42))+1,""),ROW()-170)),"")</f>
        <v>https://www.comunidad.madrid/hospital/josegermain/profesionales/otros-servicios/admision</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Atención al Paciente</v>
      </c>
      <c r="C174" s="85" t="str" cm="1">
        <f t="array" ref="C174">IFERROR(INDEX('03.Muestra'!$F$8:$F$42,SMALL(IF("Página Web"='03.Muestra'!$D$8:$D$42,ROW('03.Muestra'!$F$8:$F$42)-MIN(ROW('03.Muestra'!$D$8:$D$42))+1,""),ROW()-170)),"")</f>
        <v>https://www.comunidad.madrid/hospital/josegermain/ciudadanos/atencion-paciente</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Profesionales</v>
      </c>
      <c r="C175" s="85" t="str" cm="1">
        <f t="array" ref="C175">IFERROR(INDEX('03.Muestra'!$F$8:$F$42,SMALL(IF("Página Web"='03.Muestra'!$D$8:$D$42,ROW('03.Muestra'!$F$8:$F$42)-MIN(ROW('03.Muestra'!$D$8:$D$42))+1,""),ROW()-170)),"")</f>
        <v>https://www.comunidad.madrid/hospital/josegermain/profesionales</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Unidades Asistenciales</v>
      </c>
      <c r="C176" s="85" t="str" cm="1">
        <f t="array" ref="C176">IFERROR(INDEX('03.Muestra'!$F$8:$F$42,SMALL(IF("Página Web"='03.Muestra'!$D$8:$D$42,ROW('03.Muestra'!$F$8:$F$42)-MIN(ROW('03.Muestra'!$D$8:$D$42))+1,""),ROW()-170)),"")</f>
        <v>https://www.comunidad.madrid/hospital/josegermain/profesionales/unidades-asistenciales</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Recursos Humanos</v>
      </c>
      <c r="C177" s="85" t="str" cm="1">
        <f t="array" ref="C177">IFERROR(INDEX('03.Muestra'!$F$8:$F$42,SMALL(IF("Página Web"='03.Muestra'!$D$8:$D$42,ROW('03.Muestra'!$F$8:$F$42)-MIN(ROW('03.Muestra'!$D$8:$D$42))+1,""),ROW()-170)),"")</f>
        <v>https://www.comunidad.madrid/hospital/josegermain/profesionales/otros-servicios/departamento-recursos-humanos</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Centro de Salud Mental</v>
      </c>
      <c r="C178" s="85" t="str" cm="1">
        <f t="array" ref="C178">IFERROR(INDEX('03.Muestra'!$F$8:$F$42,SMALL(IF("Página Web"='03.Muestra'!$D$8:$D$42,ROW('03.Muestra'!$F$8:$F$42)-MIN(ROW('03.Muestra'!$D$8:$D$42))+1,""),ROW()-170)),"")</f>
        <v>https://www.comunidad.madrid/hospital/josegermain/profesionales/unidades-asistenciales-ipjg/centro-salud-mental-leganes</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Mantenimiento</v>
      </c>
      <c r="C179" s="85" t="str" cm="1">
        <f t="array" ref="C179">IFERROR(INDEX('03.Muestra'!$F$8:$F$42,SMALL(IF("Página Web"='03.Muestra'!$D$8:$D$42,ROW('03.Muestra'!$F$8:$F$42)-MIN(ROW('03.Muestra'!$D$8:$D$42))+1,""),ROW()-170)),"")</f>
        <v>https://www.comunidad.madrid/hospital/josegermain/profesionales/otros-servicios/mantenimiento</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Comunicación</v>
      </c>
      <c r="C180" s="85" t="str" cm="1">
        <f t="array" ref="C180">IFERROR(INDEX('03.Muestra'!$F$8:$F$42,SMALL(IF("Página Web"='03.Muestra'!$D$8:$D$42,ROW('03.Muestra'!$F$8:$F$42)-MIN(ROW('03.Muestra'!$D$8:$D$42))+1,""),ROW()-170)),"")</f>
        <v>https://www.comunidad.madrid/hospital/josegermain/comunicacion</v>
      </c>
      <c r="D180" s="99" t="s">
        <v>103</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https://www.comunidad.madrid/hospital/josegermain/comunicacion/noticias</v>
      </c>
      <c r="D181" s="99" t="s">
        <v>103</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RSS</v>
      </c>
      <c r="C182" s="85" t="str" cm="1">
        <f t="array" ref="C182">IFERROR(INDEX('03.Muestra'!$F$8:$F$42,SMALL(IF("Página Web"='03.Muestra'!$D$8:$D$42,ROW('03.Muestra'!$F$8:$F$42)-MIN(ROW('03.Muestra'!$D$8:$D$42))+1,""),ROW()-170)),"")</f>
        <v>https://www.comunidad.madrid/hospital/josegermain/comunicacion/sindicacion-ultimos-contenidos</v>
      </c>
      <c r="D182" s="99" t="s">
        <v>103</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Galería de Imágenes</v>
      </c>
      <c r="C183" s="85" t="str" cm="1">
        <f t="array" ref="C183">IFERROR(INDEX('03.Muestra'!$F$8:$F$42,SMALL(IF("Página Web"='03.Muestra'!$D$8:$D$42,ROW('03.Muestra'!$F$8:$F$42)-MIN(ROW('03.Muestra'!$D$8:$D$42))+1,""),ROW()-170)),"")</f>
        <v>https://www.comunidad.madrid/hospital/josegermain/comunicacion/galeria-imagenes/galeria-imagenes</v>
      </c>
      <c r="D183" s="99" t="s">
        <v>103</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Nosotros</v>
      </c>
      <c r="C184" s="85" t="str" cm="1">
        <f t="array" ref="C184">IFERROR(INDEX('03.Muestra'!$F$8:$F$42,SMALL(IF("Página Web"='03.Muestra'!$D$8:$D$42,ROW('03.Muestra'!$F$8:$F$42)-MIN(ROW('03.Muestra'!$D$8:$D$42))+1,""),ROW()-170)),"")</f>
        <v>https://www.comunidad.madrid/hospital/josegermain/nosotros</v>
      </c>
      <c r="D184" s="99" t="s">
        <v>103</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Localización y acceso</v>
      </c>
      <c r="C185" s="85" t="str" cm="1">
        <f t="array" ref="C185">IFERROR(INDEX('03.Muestra'!$F$8:$F$42,SMALL(IF("Página Web"='03.Muestra'!$D$8:$D$42,ROW('03.Muestra'!$F$8:$F$42)-MIN(ROW('03.Muestra'!$D$8:$D$42))+1,""),ROW()-170)),"")</f>
        <v>https://www.comunidad.madrid/hospital/josegermain/nosotros/localizacion-acceso</v>
      </c>
      <c r="D185" s="99" t="s">
        <v>103</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https://www.comunidad.madrid/hospital/josegermain/comunicacion/contacto</v>
      </c>
      <c r="D186" s="99" t="s">
        <v>103</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https://www.comunidad.madrid/hospital/josegermain/buscar?search_api_fulltext=&amp;nombre=</v>
      </c>
      <c r="D187" s="99" t="s">
        <v>103</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https://www.comunidad.madrid/hospital/josegermain/ciudadanos/aviso-legal-privacidad</v>
      </c>
      <c r="D188" s="99" t="s">
        <v>103</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https://www.comunidad.madrid/hospital/josegermain/sitemap</v>
      </c>
      <c r="D189" s="99" t="s">
        <v>103</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https://www.comunidad.madrid/hospital/josegermain/declaracion-accesibilidad</v>
      </c>
      <c r="D190" s="99" t="s">
        <v>103</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https://www.comunidad.madrid/hospital/josegermain/</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https://www.comunidad.madrid/hospital/josegermain/ciudadanos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Servicio de Admisión</v>
      </c>
      <c r="C211" s="85" t="str" cm="1">
        <f t="array" ref="C211">IFERROR(INDEX('03.Muestra'!$F$8:$F$42,SMALL(IF("Página Web"='03.Muestra'!$D$8:$D$42,ROW('03.Muestra'!$F$8:$F$42)-MIN(ROW('03.Muestra'!$D$8:$D$42))+1,""),ROW()-208)),"")</f>
        <v>https://www.comunidad.madrid/hospital/josegermain/profesionales/otros-servicios/admision</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Atención al Paciente</v>
      </c>
      <c r="C212" s="85" t="str" cm="1">
        <f t="array" ref="C212">IFERROR(INDEX('03.Muestra'!$F$8:$F$42,SMALL(IF("Página Web"='03.Muestra'!$D$8:$D$42,ROW('03.Muestra'!$F$8:$F$42)-MIN(ROW('03.Muestra'!$D$8:$D$42))+1,""),ROW()-208)),"")</f>
        <v>https://www.comunidad.madrid/hospital/josegermain/ciudadanos/atencion-paciente</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Profesionales</v>
      </c>
      <c r="C213" s="85" t="str" cm="1">
        <f t="array" ref="C213">IFERROR(INDEX('03.Muestra'!$F$8:$F$42,SMALL(IF("Página Web"='03.Muestra'!$D$8:$D$42,ROW('03.Muestra'!$F$8:$F$42)-MIN(ROW('03.Muestra'!$D$8:$D$42))+1,""),ROW()-208)),"")</f>
        <v>https://www.comunidad.madrid/hospital/josegermain/profesionales</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Unidades Asistenciales</v>
      </c>
      <c r="C214" s="85" t="str" cm="1">
        <f t="array" ref="C214">IFERROR(INDEX('03.Muestra'!$F$8:$F$42,SMALL(IF("Página Web"='03.Muestra'!$D$8:$D$42,ROW('03.Muestra'!$F$8:$F$42)-MIN(ROW('03.Muestra'!$D$8:$D$42))+1,""),ROW()-208)),"")</f>
        <v>https://www.comunidad.madrid/hospital/josegermain/profesionales/unidades-asistenciales</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Recursos Humanos</v>
      </c>
      <c r="C215" s="85" t="str" cm="1">
        <f t="array" ref="C215">IFERROR(INDEX('03.Muestra'!$F$8:$F$42,SMALL(IF("Página Web"='03.Muestra'!$D$8:$D$42,ROW('03.Muestra'!$F$8:$F$42)-MIN(ROW('03.Muestra'!$D$8:$D$42))+1,""),ROW()-208)),"")</f>
        <v>https://www.comunidad.madrid/hospital/josegermain/profesionales/otros-servicios/departamento-recursos-humanos</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Centro de Salud Mental</v>
      </c>
      <c r="C216" s="85" t="str" cm="1">
        <f t="array" ref="C216">IFERROR(INDEX('03.Muestra'!$F$8:$F$42,SMALL(IF("Página Web"='03.Muestra'!$D$8:$D$42,ROW('03.Muestra'!$F$8:$F$42)-MIN(ROW('03.Muestra'!$D$8:$D$42))+1,""),ROW()-208)),"")</f>
        <v>https://www.comunidad.madrid/hospital/josegermain/profesionales/unidades-asistenciales-ipjg/centro-salud-mental-leganes</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Mantenimiento</v>
      </c>
      <c r="C217" s="85" t="str" cm="1">
        <f t="array" ref="C217">IFERROR(INDEX('03.Muestra'!$F$8:$F$42,SMALL(IF("Página Web"='03.Muestra'!$D$8:$D$42,ROW('03.Muestra'!$F$8:$F$42)-MIN(ROW('03.Muestra'!$D$8:$D$42))+1,""),ROW()-208)),"")</f>
        <v>https://www.comunidad.madrid/hospital/josegermain/profesionales/otros-servicios/mantenimiento</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Comunicación</v>
      </c>
      <c r="C218" s="85" t="str" cm="1">
        <f t="array" ref="C218">IFERROR(INDEX('03.Muestra'!$F$8:$F$42,SMALL(IF("Página Web"='03.Muestra'!$D$8:$D$42,ROW('03.Muestra'!$F$8:$F$42)-MIN(ROW('03.Muestra'!$D$8:$D$42))+1,""),ROW()-208)),"")</f>
        <v>https://www.comunidad.madrid/hospital/josegermain/comunicacion</v>
      </c>
      <c r="D218" s="99" t="s">
        <v>103</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https://www.comunidad.madrid/hospital/josegermain/comunicacion/noticias</v>
      </c>
      <c r="D219" s="99" t="s">
        <v>103</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RSS</v>
      </c>
      <c r="C220" s="85" t="str" cm="1">
        <f t="array" ref="C220">IFERROR(INDEX('03.Muestra'!$F$8:$F$42,SMALL(IF("Página Web"='03.Muestra'!$D$8:$D$42,ROW('03.Muestra'!$F$8:$F$42)-MIN(ROW('03.Muestra'!$D$8:$D$42))+1,""),ROW()-208)),"")</f>
        <v>https://www.comunidad.madrid/hospital/josegermain/comunicacion/sindicacion-ultimos-contenidos</v>
      </c>
      <c r="D220" s="99" t="s">
        <v>103</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Galería de Imágenes</v>
      </c>
      <c r="C221" s="85" t="str" cm="1">
        <f t="array" ref="C221">IFERROR(INDEX('03.Muestra'!$F$8:$F$42,SMALL(IF("Página Web"='03.Muestra'!$D$8:$D$42,ROW('03.Muestra'!$F$8:$F$42)-MIN(ROW('03.Muestra'!$D$8:$D$42))+1,""),ROW()-208)),"")</f>
        <v>https://www.comunidad.madrid/hospital/josegermain/comunicacion/galeria-imagenes/galeria-imagenes</v>
      </c>
      <c r="D221" s="99" t="s">
        <v>103</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Nosotros</v>
      </c>
      <c r="C222" s="85" t="str" cm="1">
        <f t="array" ref="C222">IFERROR(INDEX('03.Muestra'!$F$8:$F$42,SMALL(IF("Página Web"='03.Muestra'!$D$8:$D$42,ROW('03.Muestra'!$F$8:$F$42)-MIN(ROW('03.Muestra'!$D$8:$D$42))+1,""),ROW()-208)),"")</f>
        <v>https://www.comunidad.madrid/hospital/josegermain/nosotros</v>
      </c>
      <c r="D222" s="99" t="s">
        <v>103</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Localización y acceso</v>
      </c>
      <c r="C223" s="85" t="str" cm="1">
        <f t="array" ref="C223">IFERROR(INDEX('03.Muestra'!$F$8:$F$42,SMALL(IF("Página Web"='03.Muestra'!$D$8:$D$42,ROW('03.Muestra'!$F$8:$F$42)-MIN(ROW('03.Muestra'!$D$8:$D$42))+1,""),ROW()-208)),"")</f>
        <v>https://www.comunidad.madrid/hospital/josegermain/nosotros/localizacion-acceso</v>
      </c>
      <c r="D223" s="99" t="s">
        <v>103</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https://www.comunidad.madrid/hospital/josegermain/comunicacion/contacto</v>
      </c>
      <c r="D224" s="99" t="s">
        <v>103</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https://www.comunidad.madrid/hospital/josegermain/buscar?search_api_fulltext=&amp;nombre=</v>
      </c>
      <c r="D225" s="99" t="s">
        <v>103</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https://www.comunidad.madrid/hospital/josegermain/ciudadanos/aviso-legal-privacidad</v>
      </c>
      <c r="D226" s="99" t="s">
        <v>103</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https://www.comunidad.madrid/hospital/josegermain/sitemap</v>
      </c>
      <c r="D227" s="99" t="s">
        <v>103</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https://www.comunidad.madrid/hospital/josegermain/declaracion-accesibilidad</v>
      </c>
      <c r="D228" s="99" t="s">
        <v>103</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disablePrompts="1"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F56" sqref="F56"/>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9" customHeight="1">
      <c r="B8" s="82" t="s">
        <v>245</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3</v>
      </c>
      <c r="H12" s="42">
        <f ca="1">IF(($G$15+$K$15)=0,0,G12/($G$15+$K$15))</f>
        <v>0.03</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2</v>
      </c>
      <c r="H13" s="42">
        <f ca="1">IF(($G$15+$K$15)=0,0,G13/($G$15+$K$15))</f>
        <v>0.02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95</v>
      </c>
      <c r="H14" s="42">
        <f ca="1">IF(($G$15+$K$15)=0,0,G14/($G$15+$K$15))</f>
        <v>0.95</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https://www.comunidad.madrid/hospital/josegermain/</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https://www.comunidad.madrid/hospital/josegermain/ciudadanos</v>
      </c>
      <c r="D20" s="99" t="s">
        <v>103</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Servicio de Admisión</v>
      </c>
      <c r="C21" s="85" t="str" cm="1">
        <f t="array" ref="C21">IFERROR(INDEX('03.Muestra'!$F$8:$F$42,SMALL(IF("Página Web"='03.Muestra'!$D$8:$D$42,ROW('03.Muestra'!$F$8:$F$42)-MIN(ROW('03.Muestra'!$D$8:$D$42))+1,""),ROW()-18)),"")</f>
        <v>https://www.comunidad.madrid/hospital/josegermain/profesionales/otros-servicios/admision</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Atención al Paciente</v>
      </c>
      <c r="C22" s="85" t="str" cm="1">
        <f t="array" ref="C22">IFERROR(INDEX('03.Muestra'!$F$8:$F$42,SMALL(IF("Página Web"='03.Muestra'!$D$8:$D$42,ROW('03.Muestra'!$F$8:$F$42)-MIN(ROW('03.Muestra'!$D$8:$D$42))+1,""),ROW()-18)),"")</f>
        <v>https://www.comunidad.madrid/hospital/josegermain/ciudadanos/atencion-paciente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Profesionales</v>
      </c>
      <c r="C23" s="85" t="str" cm="1">
        <f t="array" ref="C23">IFERROR(INDEX('03.Muestra'!$F$8:$F$42,SMALL(IF("Página Web"='03.Muestra'!$D$8:$D$42,ROW('03.Muestra'!$F$8:$F$42)-MIN(ROW('03.Muestra'!$D$8:$D$42))+1,""),ROW()-18)),"")</f>
        <v>https://www.comunidad.madrid/hospital/josegermain/profesionales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Unidades Asistenciales</v>
      </c>
      <c r="C24" s="85" t="str" cm="1">
        <f t="array" ref="C24">IFERROR(INDEX('03.Muestra'!$F$8:$F$42,SMALL(IF("Página Web"='03.Muestra'!$D$8:$D$42,ROW('03.Muestra'!$F$8:$F$42)-MIN(ROW('03.Muestra'!$D$8:$D$42))+1,""),ROW()-18)),"")</f>
        <v>https://www.comunidad.madrid/hospital/josegermain/profesionales/unidades-asistenciales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Recursos Humanos</v>
      </c>
      <c r="C25" s="85" t="str" cm="1">
        <f t="array" ref="C25">IFERROR(INDEX('03.Muestra'!$F$8:$F$42,SMALL(IF("Página Web"='03.Muestra'!$D$8:$D$42,ROW('03.Muestra'!$F$8:$F$42)-MIN(ROW('03.Muestra'!$D$8:$D$42))+1,""),ROW()-18)),"")</f>
        <v>https://www.comunidad.madrid/hospital/josegermain/profesionales/otros-servicios/departamento-recursos-humanos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Centro de Salud Mental</v>
      </c>
      <c r="C26" s="85" t="str" cm="1">
        <f t="array" ref="C26">IFERROR(INDEX('03.Muestra'!$F$8:$F$42,SMALL(IF("Página Web"='03.Muestra'!$D$8:$D$42,ROW('03.Muestra'!$F$8:$F$42)-MIN(ROW('03.Muestra'!$D$8:$D$42))+1,""),ROW()-18)),"")</f>
        <v>https://www.comunidad.madrid/hospital/josegermain/profesionales/unidades-asistenciales-ipjg/centro-salud-mental-leganes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Mantenimiento</v>
      </c>
      <c r="C27" s="85" t="str" cm="1">
        <f t="array" ref="C27">IFERROR(INDEX('03.Muestra'!$F$8:$F$42,SMALL(IF("Página Web"='03.Muestra'!$D$8:$D$42,ROW('03.Muestra'!$F$8:$F$42)-MIN(ROW('03.Muestra'!$D$8:$D$42))+1,""),ROW()-18)),"")</f>
        <v>https://www.comunidad.madrid/hospital/josegermain/profesionales/otros-servicios/mantenimiento</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Comunicación</v>
      </c>
      <c r="C28" s="85" t="str" cm="1">
        <f t="array" ref="C28">IFERROR(INDEX('03.Muestra'!$F$8:$F$42,SMALL(IF("Página Web"='03.Muestra'!$D$8:$D$42,ROW('03.Muestra'!$F$8:$F$42)-MIN(ROW('03.Muestra'!$D$8:$D$42))+1,""),ROW()-18)),"")</f>
        <v>https://www.comunidad.madrid/hospital/josegermain/comunicacion</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https://www.comunidad.madrid/hospital/josegermain/comunicacion/noticias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RSS</v>
      </c>
      <c r="C30" s="85" t="str" cm="1">
        <f t="array" ref="C30">IFERROR(INDEX('03.Muestra'!$F$8:$F$42,SMALL(IF("Página Web"='03.Muestra'!$D$8:$D$42,ROW('03.Muestra'!$F$8:$F$42)-MIN(ROW('03.Muestra'!$D$8:$D$42))+1,""),ROW()-18)),"")</f>
        <v>https://www.comunidad.madrid/hospital/josegermain/comunicacion/sindicacion-ultimos-contenidos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Galería de Imágenes</v>
      </c>
      <c r="C31" s="85" t="str" cm="1">
        <f t="array" ref="C31">IFERROR(INDEX('03.Muestra'!$F$8:$F$42,SMALL(IF("Página Web"='03.Muestra'!$D$8:$D$42,ROW('03.Muestra'!$F$8:$F$42)-MIN(ROW('03.Muestra'!$D$8:$D$42))+1,""),ROW()-18)),"")</f>
        <v>https://www.comunidad.madrid/hospital/josegermain/comunicacion/galeria-imagenes/galeria-imagenes</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Nosotros</v>
      </c>
      <c r="C32" s="85" t="str" cm="1">
        <f t="array" ref="C32">IFERROR(INDEX('03.Muestra'!$F$8:$F$42,SMALL(IF("Página Web"='03.Muestra'!$D$8:$D$42,ROW('03.Muestra'!$F$8:$F$42)-MIN(ROW('03.Muestra'!$D$8:$D$42))+1,""),ROW()-18)),"")</f>
        <v>https://www.comunidad.madrid/hospital/josegermain/nosotros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Localización y acceso</v>
      </c>
      <c r="C33" s="85" t="str" cm="1">
        <f t="array" ref="C33">IFERROR(INDEX('03.Muestra'!$F$8:$F$42,SMALL(IF("Página Web"='03.Muestra'!$D$8:$D$42,ROW('03.Muestra'!$F$8:$F$42)-MIN(ROW('03.Muestra'!$D$8:$D$42))+1,""),ROW()-18)),"")</f>
        <v>https://www.comunidad.madrid/hospital/josegermain/nosotros/localizacion-acceso</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https://www.comunidad.madrid/hospital/josegermain/comunicacion/contacto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https://www.comunidad.madrid/hospital/josegermain/buscar?search_api_fulltext=&amp;nombre=</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https://www.comunidad.madrid/hospital/josegermain/ciudadanos/aviso-legal-privacidad</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https://www.comunidad.madrid/hospital/josegermain/sitemap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https://www.comunidad.madrid/hospital/josegermain/declaracion-accesibilidad</v>
      </c>
      <c r="D38" s="211"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https://www.comunidad.madrid/hospital/josegermain/</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https://www.comunidad.madrid/hospital/josegermain/ciudadanos</v>
      </c>
      <c r="D58" s="99" t="s">
        <v>103</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Servicio de Admisión</v>
      </c>
      <c r="C59" s="85" t="str" cm="1">
        <f t="array" ref="C59">IFERROR(INDEX('03.Muestra'!$F$8:$F$42,SMALL(IF("Página Web"='03.Muestra'!$D$8:$D$42,ROW('03.Muestra'!$F$8:$F$42)-MIN(ROW('03.Muestra'!$D$8:$D$42))+1,""),ROW()-56)),"")</f>
        <v>https://www.comunidad.madrid/hospital/josegermain/profesionales/otros-servicios/admision</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Atención al Paciente</v>
      </c>
      <c r="C60" s="85" t="str" cm="1">
        <f t="array" ref="C60">IFERROR(INDEX('03.Muestra'!$F$8:$F$42,SMALL(IF("Página Web"='03.Muestra'!$D$8:$D$42,ROW('03.Muestra'!$F$8:$F$42)-MIN(ROW('03.Muestra'!$D$8:$D$42))+1,""),ROW()-56)),"")</f>
        <v>https://www.comunidad.madrid/hospital/josegermain/ciudadanos/atencion-paciente</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Profesionales</v>
      </c>
      <c r="C61" s="85" t="str" cm="1">
        <f t="array" ref="C61">IFERROR(INDEX('03.Muestra'!$F$8:$F$42,SMALL(IF("Página Web"='03.Muestra'!$D$8:$D$42,ROW('03.Muestra'!$F$8:$F$42)-MIN(ROW('03.Muestra'!$D$8:$D$42))+1,""),ROW()-56)),"")</f>
        <v>https://www.comunidad.madrid/hospital/josegermain/profesionales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Unidades Asistenciales</v>
      </c>
      <c r="C62" s="85" t="str" cm="1">
        <f t="array" ref="C62">IFERROR(INDEX('03.Muestra'!$F$8:$F$42,SMALL(IF("Página Web"='03.Muestra'!$D$8:$D$42,ROW('03.Muestra'!$F$8:$F$42)-MIN(ROW('03.Muestra'!$D$8:$D$42))+1,""),ROW()-56)),"")</f>
        <v>https://www.comunidad.madrid/hospital/josegermain/profesionales/unidades-asistenciales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Recursos Humanos</v>
      </c>
      <c r="C63" s="85" t="str" cm="1">
        <f t="array" ref="C63">IFERROR(INDEX('03.Muestra'!$F$8:$F$42,SMALL(IF("Página Web"='03.Muestra'!$D$8:$D$42,ROW('03.Muestra'!$F$8:$F$42)-MIN(ROW('03.Muestra'!$D$8:$D$42))+1,""),ROW()-56)),"")</f>
        <v>https://www.comunidad.madrid/hospital/josegermain/profesionales/otros-servicios/departamento-recursos-humanos</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Centro de Salud Mental</v>
      </c>
      <c r="C64" s="85" t="str" cm="1">
        <f t="array" ref="C64">IFERROR(INDEX('03.Muestra'!$F$8:$F$42,SMALL(IF("Página Web"='03.Muestra'!$D$8:$D$42,ROW('03.Muestra'!$F$8:$F$42)-MIN(ROW('03.Muestra'!$D$8:$D$42))+1,""),ROW()-56)),"")</f>
        <v>https://www.comunidad.madrid/hospital/josegermain/profesionales/unidades-asistenciales-ipjg/centro-salud-mental-leganes</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Mantenimiento</v>
      </c>
      <c r="C65" s="85" t="str" cm="1">
        <f t="array" ref="C65">IFERROR(INDEX('03.Muestra'!$F$8:$F$42,SMALL(IF("Página Web"='03.Muestra'!$D$8:$D$42,ROW('03.Muestra'!$F$8:$F$42)-MIN(ROW('03.Muestra'!$D$8:$D$42))+1,""),ROW()-56)),"")</f>
        <v>https://www.comunidad.madrid/hospital/josegermain/profesionales/otros-servicios/mantenimiento</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Comunicación</v>
      </c>
      <c r="C66" s="85" t="str" cm="1">
        <f t="array" ref="C66">IFERROR(INDEX('03.Muestra'!$F$8:$F$42,SMALL(IF("Página Web"='03.Muestra'!$D$8:$D$42,ROW('03.Muestra'!$F$8:$F$42)-MIN(ROW('03.Muestra'!$D$8:$D$42))+1,""),ROW()-56)),"")</f>
        <v>https://www.comunidad.madrid/hospital/josegermain/comunicacion</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https://www.comunidad.madrid/hospital/josegermain/comunicacion/noticias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RSS</v>
      </c>
      <c r="C68" s="85" t="str" cm="1">
        <f t="array" ref="C68">IFERROR(INDEX('03.Muestra'!$F$8:$F$42,SMALL(IF("Página Web"='03.Muestra'!$D$8:$D$42,ROW('03.Muestra'!$F$8:$F$42)-MIN(ROW('03.Muestra'!$D$8:$D$42))+1,""),ROW()-56)),"")</f>
        <v>https://www.comunidad.madrid/hospital/josegermain/comunicacion/sindicacion-ultimos-contenidos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Galería de Imágenes</v>
      </c>
      <c r="C69" s="85" t="str" cm="1">
        <f t="array" ref="C69">IFERROR(INDEX('03.Muestra'!$F$8:$F$42,SMALL(IF("Página Web"='03.Muestra'!$D$8:$D$42,ROW('03.Muestra'!$F$8:$F$42)-MIN(ROW('03.Muestra'!$D$8:$D$42))+1,""),ROW()-56)),"")</f>
        <v>https://www.comunidad.madrid/hospital/josegermain/comunicacion/galeria-imagenes/galeria-imagenes</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Nosotros</v>
      </c>
      <c r="C70" s="85" t="str" cm="1">
        <f t="array" ref="C70">IFERROR(INDEX('03.Muestra'!$F$8:$F$42,SMALL(IF("Página Web"='03.Muestra'!$D$8:$D$42,ROW('03.Muestra'!$F$8:$F$42)-MIN(ROW('03.Muestra'!$D$8:$D$42))+1,""),ROW()-56)),"")</f>
        <v>https://www.comunidad.madrid/hospital/josegermain/nosotros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Localización y acceso</v>
      </c>
      <c r="C71" s="85" t="str" cm="1">
        <f t="array" ref="C71">IFERROR(INDEX('03.Muestra'!$F$8:$F$42,SMALL(IF("Página Web"='03.Muestra'!$D$8:$D$42,ROW('03.Muestra'!$F$8:$F$42)-MIN(ROW('03.Muestra'!$D$8:$D$42))+1,""),ROW()-56)),"")</f>
        <v>https://www.comunidad.madrid/hospital/josegermain/nosotros/localizacion-acceso</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https://www.comunidad.madrid/hospital/josegermain/comunicacion/contacto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https://www.comunidad.madrid/hospital/josegermain/buscar?search_api_fulltext=&amp;nombre=</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https://www.comunidad.madrid/hospital/josegermain/ciudadanos/aviso-legal-privacidad</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https://www.comunidad.madrid/hospital/josegermain/sitemap</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https://www.comunidad.madrid/hospital/josegermain/declaracion-accesibilidad</v>
      </c>
      <c r="D76" s="99" t="s">
        <v>93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https://www.comunidad.madrid/hospital/josegermain/</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https://www.comunidad.madrid/hospital/josegermain/ciudadanos</v>
      </c>
      <c r="D96" s="99" t="s">
        <v>103</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Servicio de Admisión</v>
      </c>
      <c r="C97" s="85" t="str" cm="1">
        <f t="array" ref="C97">IFERROR(INDEX('03.Muestra'!$F$8:$F$42,SMALL(IF("Página Web"='03.Muestra'!$D$8:$D$42,ROW('03.Muestra'!$F$8:$F$42)-MIN(ROW('03.Muestra'!$D$8:$D$42))+1,""),ROW()-94)),"")</f>
        <v>https://www.comunidad.madrid/hospital/josegermain/profesionales/otros-servicios/admision</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Atención al Paciente</v>
      </c>
      <c r="C98" s="85" t="str" cm="1">
        <f t="array" ref="C98">IFERROR(INDEX('03.Muestra'!$F$8:$F$42,SMALL(IF("Página Web"='03.Muestra'!$D$8:$D$42,ROW('03.Muestra'!$F$8:$F$42)-MIN(ROW('03.Muestra'!$D$8:$D$42))+1,""),ROW()-94)),"")</f>
        <v>https://www.comunidad.madrid/hospital/josegermain/ciudadanos/atencion-paciente</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Profesionales</v>
      </c>
      <c r="C99" s="85" t="str" cm="1">
        <f t="array" ref="C99">IFERROR(INDEX('03.Muestra'!$F$8:$F$42,SMALL(IF("Página Web"='03.Muestra'!$D$8:$D$42,ROW('03.Muestra'!$F$8:$F$42)-MIN(ROW('03.Muestra'!$D$8:$D$42))+1,""),ROW()-94)),"")</f>
        <v>https://www.comunidad.madrid/hospital/josegermain/profesionales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Unidades Asistenciales</v>
      </c>
      <c r="C100" s="85" t="str" cm="1">
        <f t="array" ref="C100">IFERROR(INDEX('03.Muestra'!$F$8:$F$42,SMALL(IF("Página Web"='03.Muestra'!$D$8:$D$42,ROW('03.Muestra'!$F$8:$F$42)-MIN(ROW('03.Muestra'!$D$8:$D$42))+1,""),ROW()-94)),"")</f>
        <v>https://www.comunidad.madrid/hospital/josegermain/profesionales/unidades-asistenciales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Recursos Humanos</v>
      </c>
      <c r="C101" s="85" t="str" cm="1">
        <f t="array" ref="C101">IFERROR(INDEX('03.Muestra'!$F$8:$F$42,SMALL(IF("Página Web"='03.Muestra'!$D$8:$D$42,ROW('03.Muestra'!$F$8:$F$42)-MIN(ROW('03.Muestra'!$D$8:$D$42))+1,""),ROW()-94)),"")</f>
        <v>https://www.comunidad.madrid/hospital/josegermain/profesionales/otros-servicios/departamento-recursos-humanos</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Centro de Salud Mental</v>
      </c>
      <c r="C102" s="85" t="str" cm="1">
        <f t="array" ref="C102">IFERROR(INDEX('03.Muestra'!$F$8:$F$42,SMALL(IF("Página Web"='03.Muestra'!$D$8:$D$42,ROW('03.Muestra'!$F$8:$F$42)-MIN(ROW('03.Muestra'!$D$8:$D$42))+1,""),ROW()-94)),"")</f>
        <v>https://www.comunidad.madrid/hospital/josegermain/profesionales/unidades-asistenciales-ipjg/centro-salud-mental-leganes</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Mantenimiento</v>
      </c>
      <c r="C103" s="85" t="str" cm="1">
        <f t="array" ref="C103">IFERROR(INDEX('03.Muestra'!$F$8:$F$42,SMALL(IF("Página Web"='03.Muestra'!$D$8:$D$42,ROW('03.Muestra'!$F$8:$F$42)-MIN(ROW('03.Muestra'!$D$8:$D$42))+1,""),ROW()-94)),"")</f>
        <v>https://www.comunidad.madrid/hospital/josegermain/profesionales/otros-servicios/mantenimiento</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Comunicación</v>
      </c>
      <c r="C104" s="85" t="str" cm="1">
        <f t="array" ref="C104">IFERROR(INDEX('03.Muestra'!$F$8:$F$42,SMALL(IF("Página Web"='03.Muestra'!$D$8:$D$42,ROW('03.Muestra'!$F$8:$F$42)-MIN(ROW('03.Muestra'!$D$8:$D$42))+1,""),ROW()-94)),"")</f>
        <v>https://www.comunidad.madrid/hospital/josegermain/comunicacion</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https://www.comunidad.madrid/hospital/josegermain/comunicacion/noticias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RSS</v>
      </c>
      <c r="C106" s="85" t="str" cm="1">
        <f t="array" ref="C106">IFERROR(INDEX('03.Muestra'!$F$8:$F$42,SMALL(IF("Página Web"='03.Muestra'!$D$8:$D$42,ROW('03.Muestra'!$F$8:$F$42)-MIN(ROW('03.Muestra'!$D$8:$D$42))+1,""),ROW()-94)),"")</f>
        <v>https://www.comunidad.madrid/hospital/josegermain/comunicacion/sindicacion-ultimos-contenidos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Galería de Imágenes</v>
      </c>
      <c r="C107" s="85" t="str" cm="1">
        <f t="array" ref="C107">IFERROR(INDEX('03.Muestra'!$F$8:$F$42,SMALL(IF("Página Web"='03.Muestra'!$D$8:$D$42,ROW('03.Muestra'!$F$8:$F$42)-MIN(ROW('03.Muestra'!$D$8:$D$42))+1,""),ROW()-94)),"")</f>
        <v>https://www.comunidad.madrid/hospital/josegermain/comunicacion/galeria-imagenes/galeria-imagenes</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Nosotros</v>
      </c>
      <c r="C108" s="85" t="str" cm="1">
        <f t="array" ref="C108">IFERROR(INDEX('03.Muestra'!$F$8:$F$42,SMALL(IF("Página Web"='03.Muestra'!$D$8:$D$42,ROW('03.Muestra'!$F$8:$F$42)-MIN(ROW('03.Muestra'!$D$8:$D$42))+1,""),ROW()-94)),"")</f>
        <v>https://www.comunidad.madrid/hospital/josegermain/nosotros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Localización y acceso</v>
      </c>
      <c r="C109" s="85" t="str" cm="1">
        <f t="array" ref="C109">IFERROR(INDEX('03.Muestra'!$F$8:$F$42,SMALL(IF("Página Web"='03.Muestra'!$D$8:$D$42,ROW('03.Muestra'!$F$8:$F$42)-MIN(ROW('03.Muestra'!$D$8:$D$42))+1,""),ROW()-94)),"")</f>
        <v>https://www.comunidad.madrid/hospital/josegermain/nosotros/localizacion-acceso</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https://www.comunidad.madrid/hospital/josegermain/comunicacion/contacto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https://www.comunidad.madrid/hospital/josegermain/buscar?search_api_fulltext=&amp;nombre=</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https://www.comunidad.madrid/hospital/josegermain/ciudadanos/aviso-legal-privacidad</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https://www.comunidad.madrid/hospital/josegermain/sitemap</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https://www.comunidad.madrid/hospital/josegermain/declaracion-accesibilidad</v>
      </c>
      <c r="D114" s="211" t="s">
        <v>91</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https://www.comunidad.madrid/hospital/josegermain/</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https://www.comunidad.madrid/hospital/josegermain/ciudadanos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Servicio de Admisión</v>
      </c>
      <c r="C135" s="85" t="str" cm="1">
        <f t="array" ref="C135">IFERROR(INDEX('03.Muestra'!$F$8:$F$42,SMALL(IF("Página Web"='03.Muestra'!$D$8:$D$42,ROW('03.Muestra'!$F$8:$F$42)-MIN(ROW('03.Muestra'!$D$8:$D$42))+1,""),ROW()-132)),"")</f>
        <v>https://www.comunidad.madrid/hospital/josegermain/profesionales/otros-servicios/admision</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Atención al Paciente</v>
      </c>
      <c r="C136" s="85" t="str" cm="1">
        <f t="array" ref="C136">IFERROR(INDEX('03.Muestra'!$F$8:$F$42,SMALL(IF("Página Web"='03.Muestra'!$D$8:$D$42,ROW('03.Muestra'!$F$8:$F$42)-MIN(ROW('03.Muestra'!$D$8:$D$42))+1,""),ROW()-132)),"")</f>
        <v>https://www.comunidad.madrid/hospital/josegermain/ciudadanos/atencion-paciente</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Profesionales</v>
      </c>
      <c r="C137" s="85" t="str" cm="1">
        <f t="array" ref="C137">IFERROR(INDEX('03.Muestra'!$F$8:$F$42,SMALL(IF("Página Web"='03.Muestra'!$D$8:$D$42,ROW('03.Muestra'!$F$8:$F$42)-MIN(ROW('03.Muestra'!$D$8:$D$42))+1,""),ROW()-132)),"")</f>
        <v>https://www.comunidad.madrid/hospital/josegermain/profesionales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Unidades Asistenciales</v>
      </c>
      <c r="C138" s="85" t="str" cm="1">
        <f t="array" ref="C138">IFERROR(INDEX('03.Muestra'!$F$8:$F$42,SMALL(IF("Página Web"='03.Muestra'!$D$8:$D$42,ROW('03.Muestra'!$F$8:$F$42)-MIN(ROW('03.Muestra'!$D$8:$D$42))+1,""),ROW()-132)),"")</f>
        <v>https://www.comunidad.madrid/hospital/josegermain/profesionales/unidades-asistenciales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Recursos Humanos</v>
      </c>
      <c r="C139" s="85" t="str" cm="1">
        <f t="array" ref="C139">IFERROR(INDEX('03.Muestra'!$F$8:$F$42,SMALL(IF("Página Web"='03.Muestra'!$D$8:$D$42,ROW('03.Muestra'!$F$8:$F$42)-MIN(ROW('03.Muestra'!$D$8:$D$42))+1,""),ROW()-132)),"")</f>
        <v>https://www.comunidad.madrid/hospital/josegermain/profesionales/otros-servicios/departamento-recursos-humanos</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Centro de Salud Mental</v>
      </c>
      <c r="C140" s="85" t="str" cm="1">
        <f t="array" ref="C140">IFERROR(INDEX('03.Muestra'!$F$8:$F$42,SMALL(IF("Página Web"='03.Muestra'!$D$8:$D$42,ROW('03.Muestra'!$F$8:$F$42)-MIN(ROW('03.Muestra'!$D$8:$D$42))+1,""),ROW()-132)),"")</f>
        <v>https://www.comunidad.madrid/hospital/josegermain/profesionales/unidades-asistenciales-ipjg/centro-salud-mental-leganes</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Mantenimiento</v>
      </c>
      <c r="C141" s="85" t="str" cm="1">
        <f t="array" ref="C141">IFERROR(INDEX('03.Muestra'!$F$8:$F$42,SMALL(IF("Página Web"='03.Muestra'!$D$8:$D$42,ROW('03.Muestra'!$F$8:$F$42)-MIN(ROW('03.Muestra'!$D$8:$D$42))+1,""),ROW()-132)),"")</f>
        <v>https://www.comunidad.madrid/hospital/josegermain/profesionales/otros-servicios/mantenimiento</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Comunicación</v>
      </c>
      <c r="C142" s="85" t="str" cm="1">
        <f t="array" ref="C142">IFERROR(INDEX('03.Muestra'!$F$8:$F$42,SMALL(IF("Página Web"='03.Muestra'!$D$8:$D$42,ROW('03.Muestra'!$F$8:$F$42)-MIN(ROW('03.Muestra'!$D$8:$D$42))+1,""),ROW()-132)),"")</f>
        <v>https://www.comunidad.madrid/hospital/josegermain/comunicacion</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https://www.comunidad.madrid/hospital/josegermain/comunicacion/noticias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RSS</v>
      </c>
      <c r="C144" s="85" t="str" cm="1">
        <f t="array" ref="C144">IFERROR(INDEX('03.Muestra'!$F$8:$F$42,SMALL(IF("Página Web"='03.Muestra'!$D$8:$D$42,ROW('03.Muestra'!$F$8:$F$42)-MIN(ROW('03.Muestra'!$D$8:$D$42))+1,""),ROW()-132)),"")</f>
        <v>https://www.comunidad.madrid/hospital/josegermain/comunicacion/sindicacion-ultimos-contenidos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Galería de Imágenes</v>
      </c>
      <c r="C145" s="85" t="str" cm="1">
        <f t="array" ref="C145">IFERROR(INDEX('03.Muestra'!$F$8:$F$42,SMALL(IF("Página Web"='03.Muestra'!$D$8:$D$42,ROW('03.Muestra'!$F$8:$F$42)-MIN(ROW('03.Muestra'!$D$8:$D$42))+1,""),ROW()-132)),"")</f>
        <v>https://www.comunidad.madrid/hospital/josegermain/comunicacion/galeria-imagenes/galeria-imagenes</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Nosotros</v>
      </c>
      <c r="C146" s="85" t="str" cm="1">
        <f t="array" ref="C146">IFERROR(INDEX('03.Muestra'!$F$8:$F$42,SMALL(IF("Página Web"='03.Muestra'!$D$8:$D$42,ROW('03.Muestra'!$F$8:$F$42)-MIN(ROW('03.Muestra'!$D$8:$D$42))+1,""),ROW()-132)),"")</f>
        <v>https://www.comunidad.madrid/hospital/josegermain/nosotros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Localización y acceso</v>
      </c>
      <c r="C147" s="85" t="str" cm="1">
        <f t="array" ref="C147">IFERROR(INDEX('03.Muestra'!$F$8:$F$42,SMALL(IF("Página Web"='03.Muestra'!$D$8:$D$42,ROW('03.Muestra'!$F$8:$F$42)-MIN(ROW('03.Muestra'!$D$8:$D$42))+1,""),ROW()-132)),"")</f>
        <v>https://www.comunidad.madrid/hospital/josegermain/nosotros/localizacion-acceso</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https://www.comunidad.madrid/hospital/josegermain/comunicacion/contacto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https://www.comunidad.madrid/hospital/josegermain/buscar?search_api_fulltext=&amp;nombre=</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https://www.comunidad.madrid/hospital/josegermain/ciudadanos/aviso-legal-privacidad</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https://www.comunidad.madrid/hospital/josegermain/sitemap</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https://www.comunidad.madrid/hospital/josegermain/declaracion-accesibilidad</v>
      </c>
      <c r="D152" s="99" t="s">
        <v>91</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https://www.comunidad.madrid/hospital/josegermain/</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https://www.comunidad.madrid/hospital/josegermain/ciudadanos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Servicio de Admisión</v>
      </c>
      <c r="C173" s="85" t="str" cm="1">
        <f t="array" ref="C173">IFERROR(INDEX('03.Muestra'!$F$8:$F$42,SMALL(IF("Página Web"='03.Muestra'!$D$8:$D$42,ROW('03.Muestra'!$F$8:$F$42)-MIN(ROW('03.Muestra'!$D$8:$D$42))+1,""),ROW()-170)),"")</f>
        <v>https://www.comunidad.madrid/hospital/josegermain/profesionales/otros-servicios/admision</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Atención al Paciente</v>
      </c>
      <c r="C174" s="85" t="str" cm="1">
        <f t="array" ref="C174">IFERROR(INDEX('03.Muestra'!$F$8:$F$42,SMALL(IF("Página Web"='03.Muestra'!$D$8:$D$42,ROW('03.Muestra'!$F$8:$F$42)-MIN(ROW('03.Muestra'!$D$8:$D$42))+1,""),ROW()-170)),"")</f>
        <v>https://www.comunidad.madrid/hospital/josegermain/ciudadanos/atencion-paciente</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Profesionales</v>
      </c>
      <c r="C175" s="85" t="str" cm="1">
        <f t="array" ref="C175">IFERROR(INDEX('03.Muestra'!$F$8:$F$42,SMALL(IF("Página Web"='03.Muestra'!$D$8:$D$42,ROW('03.Muestra'!$F$8:$F$42)-MIN(ROW('03.Muestra'!$D$8:$D$42))+1,""),ROW()-170)),"")</f>
        <v>https://www.comunidad.madrid/hospital/josegermain/profesionales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Unidades Asistenciales</v>
      </c>
      <c r="C176" s="85" t="str" cm="1">
        <f t="array" ref="C176">IFERROR(INDEX('03.Muestra'!$F$8:$F$42,SMALL(IF("Página Web"='03.Muestra'!$D$8:$D$42,ROW('03.Muestra'!$F$8:$F$42)-MIN(ROW('03.Muestra'!$D$8:$D$42))+1,""),ROW()-170)),"")</f>
        <v>https://www.comunidad.madrid/hospital/josegermain/profesionales/unidades-asistenciales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Recursos Humanos</v>
      </c>
      <c r="C177" s="85" t="str" cm="1">
        <f t="array" ref="C177">IFERROR(INDEX('03.Muestra'!$F$8:$F$42,SMALL(IF("Página Web"='03.Muestra'!$D$8:$D$42,ROW('03.Muestra'!$F$8:$F$42)-MIN(ROW('03.Muestra'!$D$8:$D$42))+1,""),ROW()-170)),"")</f>
        <v>https://www.comunidad.madrid/hospital/josegermain/profesionales/otros-servicios/departamento-recursos-humanos</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Centro de Salud Mental</v>
      </c>
      <c r="C178" s="85" t="str" cm="1">
        <f t="array" ref="C178">IFERROR(INDEX('03.Muestra'!$F$8:$F$42,SMALL(IF("Página Web"='03.Muestra'!$D$8:$D$42,ROW('03.Muestra'!$F$8:$F$42)-MIN(ROW('03.Muestra'!$D$8:$D$42))+1,""),ROW()-170)),"")</f>
        <v>https://www.comunidad.madrid/hospital/josegermain/profesionales/unidades-asistenciales-ipjg/centro-salud-mental-leganes</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Mantenimiento</v>
      </c>
      <c r="C179" s="85" t="str" cm="1">
        <f t="array" ref="C179">IFERROR(INDEX('03.Muestra'!$F$8:$F$42,SMALL(IF("Página Web"='03.Muestra'!$D$8:$D$42,ROW('03.Muestra'!$F$8:$F$42)-MIN(ROW('03.Muestra'!$D$8:$D$42))+1,""),ROW()-170)),"")</f>
        <v>https://www.comunidad.madrid/hospital/josegermain/profesionales/otros-servicios/mantenimiento</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Comunicación</v>
      </c>
      <c r="C180" s="85" t="str" cm="1">
        <f t="array" ref="C180">IFERROR(INDEX('03.Muestra'!$F$8:$F$42,SMALL(IF("Página Web"='03.Muestra'!$D$8:$D$42,ROW('03.Muestra'!$F$8:$F$42)-MIN(ROW('03.Muestra'!$D$8:$D$42))+1,""),ROW()-170)),"")</f>
        <v>https://www.comunidad.madrid/hospital/josegermain/comunicacion</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https://www.comunidad.madrid/hospital/josegermain/comunicacion/noticias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RSS</v>
      </c>
      <c r="C182" s="85" t="str" cm="1">
        <f t="array" ref="C182">IFERROR(INDEX('03.Muestra'!$F$8:$F$42,SMALL(IF("Página Web"='03.Muestra'!$D$8:$D$42,ROW('03.Muestra'!$F$8:$F$42)-MIN(ROW('03.Muestra'!$D$8:$D$42))+1,""),ROW()-170)),"")</f>
        <v>https://www.comunidad.madrid/hospital/josegermain/comunicacion/sindicacion-ultimos-contenidos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Galería de Imágenes</v>
      </c>
      <c r="C183" s="85" t="str" cm="1">
        <f t="array" ref="C183">IFERROR(INDEX('03.Muestra'!$F$8:$F$42,SMALL(IF("Página Web"='03.Muestra'!$D$8:$D$42,ROW('03.Muestra'!$F$8:$F$42)-MIN(ROW('03.Muestra'!$D$8:$D$42))+1,""),ROW()-170)),"")</f>
        <v>https://www.comunidad.madrid/hospital/josegermain/comunicacion/galeria-imagenes/galeria-imagenes</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Nosotros</v>
      </c>
      <c r="C184" s="85" t="str" cm="1">
        <f t="array" ref="C184">IFERROR(INDEX('03.Muestra'!$F$8:$F$42,SMALL(IF("Página Web"='03.Muestra'!$D$8:$D$42,ROW('03.Muestra'!$F$8:$F$42)-MIN(ROW('03.Muestra'!$D$8:$D$42))+1,""),ROW()-170)),"")</f>
        <v>https://www.comunidad.madrid/hospital/josegermain/nosotros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Localización y acceso</v>
      </c>
      <c r="C185" s="85" t="str" cm="1">
        <f t="array" ref="C185">IFERROR(INDEX('03.Muestra'!$F$8:$F$42,SMALL(IF("Página Web"='03.Muestra'!$D$8:$D$42,ROW('03.Muestra'!$F$8:$F$42)-MIN(ROW('03.Muestra'!$D$8:$D$42))+1,""),ROW()-170)),"")</f>
        <v>https://www.comunidad.madrid/hospital/josegermain/nosotros/localizacion-acceso</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https://www.comunidad.madrid/hospital/josegermain/comunicacion/contacto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https://www.comunidad.madrid/hospital/josegermain/buscar?search_api_fulltext=&amp;nombre=</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https://www.comunidad.madrid/hospital/josegermain/ciudadanos/aviso-legal-privacidad</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https://www.comunidad.madrid/hospital/josegermain/sitemap</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https://www.comunidad.madrid/hospital/josegermain/declaracion-accesibilidad</v>
      </c>
      <c r="D190" s="99" t="s">
        <v>93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zoomScale="70" zoomScaleNormal="70" workbookViewId="0">
      <selection activeCell="E17" sqref="E17"/>
    </sheetView>
  </sheetViews>
  <sheetFormatPr baseColWidth="10" defaultColWidth="11.54296875" defaultRowHeight="12.5"/>
  <cols>
    <col min="1" max="1" width="3.1796875" style="14" customWidth="1"/>
    <col min="2" max="2" width="9.1796875" style="84" customWidth="1"/>
    <col min="3" max="3" width="18.54296875" style="27" customWidth="1"/>
    <col min="4" max="4" width="59.26953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149999999999999" customHeight="1" thickBot="1">
      <c r="B6" s="137"/>
      <c r="C6" s="48"/>
      <c r="D6" s="48"/>
      <c r="E6" s="48"/>
      <c r="F6" s="48"/>
      <c r="G6" s="48"/>
      <c r="H6" s="48"/>
      <c r="I6" s="48"/>
      <c r="J6" s="48"/>
      <c r="K6" s="233" t="s">
        <v>252</v>
      </c>
      <c r="L6" s="233"/>
      <c r="M6" s="233"/>
      <c r="N6" s="48"/>
      <c r="O6" s="233" t="s">
        <v>253</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15" customHeight="1">
      <c r="C7" s="234" t="s">
        <v>85</v>
      </c>
      <c r="D7" s="235"/>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149999999999999" customHeight="1">
      <c r="C8" s="236" t="s">
        <v>261</v>
      </c>
      <c r="D8" s="237"/>
      <c r="E8" s="38" t="str">
        <f ca="1">CONCATENATE(COUNTIF(E55:CR55,"CONFORME")," (",ROUND(COUNTIF(E55:CR55,"CONFORME")*100/COUNTA($E$19:CR$19),2)," %)")</f>
        <v>22 (23,91 %)</v>
      </c>
      <c r="F8" s="38" t="str">
        <f ca="1">CONCATENATE(COUNTIF(E55:CR55,"NO CONFORME")," (",ROUND(COUNTIF(E55:CR55,"NO CONFORME")*100/COUNTA($E$19:CR$19),2)," %)")</f>
        <v>20 (21,74 %)</v>
      </c>
      <c r="G8" s="39" t="str">
        <f ca="1">CONCATENATE(COUNTIF(E55:CR55,"N/A")," (",ROUND(COUNTIF(E55:CR55,"N/A")*100/COUNTA($E$19:CR$19),2)," %)")</f>
        <v>50 (54,35 %)</v>
      </c>
      <c r="H8" s="39">
        <f ca="1">COUNTIF(E55:CR55,"ERROR")</f>
        <v>0</v>
      </c>
      <c r="I8" s="40">
        <f ca="1">COUNTIF(E55:CR55,"EN CURSO")</f>
        <v>0</v>
      </c>
      <c r="J8" s="187">
        <f ca="1">SUM(VALUE(LEFT(E8,SEARCH(" ",E8)-1)),VALUE(LEFT(F8,SEARCH(" ",F8)-1)))</f>
        <v>42</v>
      </c>
      <c r="K8" s="41" t="s">
        <v>262</v>
      </c>
      <c r="L8" s="38">
        <f ca="1">COUNTIF( $E$20:INDIRECT("$CR$" &amp;  SUM(19,COUNTIFS(B20:B54,"&lt;&gt;"))),"Pasa")+ COUNTIF($E$61:INDIRECT("$AW$" &amp;  SUM(60,COUNTIFS(B61:B95,"&lt;&gt;"))),"Pasa")</f>
        <v>439</v>
      </c>
      <c r="M8" s="42">
        <f ca="1">IF(($L$11+$P$11)=0,0,L8/($L$11+$P$11))</f>
        <v>0.23858695652173914</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149999999999999" customHeight="1">
      <c r="B9" s="191"/>
      <c r="C9" s="242" t="s">
        <v>263</v>
      </c>
      <c r="D9" s="243"/>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222</v>
      </c>
      <c r="M9" s="42">
        <f ca="1">IF(($L$11+$P$11)=0,0,L9/($L$11+$P$11))</f>
        <v>0.12065217391304348</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149999999999999" customHeight="1" thickBot="1">
      <c r="C10" s="247" t="s">
        <v>264</v>
      </c>
      <c r="D10" s="248"/>
      <c r="E10" s="192" t="str">
        <f ca="1">CONCATENATE(ROUND(E11/137*100,2)," %")</f>
        <v>16,06 %</v>
      </c>
      <c r="F10" s="192" t="str">
        <f ca="1">CONCATENATE(ROUND(F11/137*100,2)," %")</f>
        <v>14,6 %</v>
      </c>
      <c r="G10" s="192" t="str">
        <f ca="1">CONCATENATE(ROUND(G11/137*100,2)," %")</f>
        <v>69,34 %</v>
      </c>
      <c r="H10" s="192" t="str">
        <f ca="1">CONCATENATE(ROUND(H11/137*100,2)," %")</f>
        <v>0 %</v>
      </c>
      <c r="I10" s="194" t="str">
        <f ca="1">CONCATENATE(ROUND(I11/137*100,2)," %")</f>
        <v>0 %</v>
      </c>
      <c r="J10" s="195"/>
      <c r="K10" s="41" t="s">
        <v>96</v>
      </c>
      <c r="L10" s="38">
        <f ca="1">COUNTIF( $E$20:INDIRECT("$CR$" &amp;  SUM(19,COUNTIFS(B20:B54,"&lt;&gt;"))),"N/A")+COUNTIF($E$61:INDIRECT("$AW$" &amp;  SUM(60,COUNTIFS(B61:B95,"&lt;&gt;"))),"N/A")</f>
        <v>1179</v>
      </c>
      <c r="M10" s="42">
        <f ca="1">IF(($L$11+$P$11)=0,0,L10/($L$11+$P$11))</f>
        <v>0.64076086956521738</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149999999999999" customHeight="1" thickBot="1">
      <c r="C11" s="241"/>
      <c r="D11" s="241"/>
      <c r="E11" s="193">
        <f ca="1">SUM(VALUE(LEFT(E8,SEARCH(" ",E8)-1)),VALUE(LEFT(E9,SEARCH(" ",E9)-1)))</f>
        <v>22</v>
      </c>
      <c r="F11" s="193">
        <f ca="1">SUM(VALUE(LEFT(F8,SEARCH(" ",F8)-1)),VALUE(LEFT(F9,SEARCH(" ",F9)-1)))</f>
        <v>20</v>
      </c>
      <c r="G11" s="193">
        <f ca="1">SUM(VALUE(LEFT(G8,SEARCH(" ",G8)-1)),VALUE(LEFT(G9,SEARCH(" ",G9)-1)))</f>
        <v>95</v>
      </c>
      <c r="H11" s="193">
        <f ca="1">SUM(H8:H9)</f>
        <v>0</v>
      </c>
      <c r="I11" s="193">
        <f ca="1">SUM(I8:I9)</f>
        <v>0</v>
      </c>
      <c r="K11" s="43" t="s">
        <v>265</v>
      </c>
      <c r="L11" s="203">
        <f ca="1">SUM(L8:L10)</f>
        <v>1840</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14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65" customHeight="1" thickTop="1">
      <c r="B13" s="136"/>
      <c r="C13" s="136"/>
      <c r="D13" s="138" t="s">
        <v>266</v>
      </c>
      <c r="E13" s="18"/>
      <c r="F13" s="244" t="s">
        <v>267</v>
      </c>
      <c r="G13" s="245"/>
      <c r="H13" s="245"/>
      <c r="I13" s="246"/>
      <c r="J13" s="18"/>
      <c r="K13" s="244" t="s">
        <v>268</v>
      </c>
      <c r="L13" s="246"/>
      <c r="M13" s="18"/>
      <c r="N13" s="18"/>
      <c r="O13" s="18"/>
      <c r="P13" s="18"/>
      <c r="Q13" s="18"/>
      <c r="R13" s="18"/>
      <c r="S13" s="18"/>
      <c r="T13" s="18"/>
      <c r="U13" s="18"/>
      <c r="V13" s="18"/>
      <c r="W13" s="18"/>
      <c r="X13" s="18"/>
      <c r="Y13" s="18"/>
      <c r="Z13" s="18"/>
      <c r="AA13" s="18"/>
    </row>
    <row r="14" spans="2:65" ht="23.6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8">
        <f ca="1">IF(AND(D14&lt;&gt;"Evaluación en curso",D14&lt;&gt;"Evaluación con errores",D14&lt;&gt;""), IF(J8=0,"", ROUND(((COUNT(B20:B54)/(COUNT(B20:B54)+COUNT(B61:B95)))*IF(J8=0,0,LEFT(E8,SEARCH(" ",E8)-1)/J8)+(COUNT(B61:B95)/(COUNT(B20:B54)+COUNT(B61:B95)))*IF(J9=0,0,LEFT(E9,SEARCH(" ",E9)-1)/J9))*10,2)),"")</f>
        <v>5.24</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261</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269</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https://www.comunidad.madrid/hospital/josegermain/</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Pasa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Falla</v>
      </c>
      <c r="BB20" s="75" t="str" cm="1">
        <f t="array" aca="1" ref="BB20" ca="1">IF($B20="","",IF(ISBLANK(INDIRECT("R9.Web!D"&amp;SUM(18,38*18,1))),"",INDIRECT("R9.Web!D"&amp;SUM(18,38*18,1))))</f>
        <v>Pasa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Falla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https://www.comunidad.madrid/hospital/josegermain/ciudadanos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Pasa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Falla</v>
      </c>
      <c r="BB21" s="75" t="str" cm="1">
        <f t="array" aca="1" ref="BB21" ca="1">IF($B21="","",IF(ISBLANK(INDIRECT("R9.Web!D"&amp;SUM(18,38*18,2))),"",INDIRECT("R9.Web!D"&amp;SUM(18,38*18,2))))</f>
        <v>Pasa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Falla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Falla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Servicio de Admisión</v>
      </c>
      <c r="D22" s="74" t="str" cm="1">
        <f t="array" ref="D22">IFERROR(INDEX('03.Muestra'!$F$8:$F$42,SMALL(IF("Página Web"='03.Muestra'!$D$8:$D$42,ROW('03.Muestra'!$F$8:$F$42)-MIN(ROW('03.Muestra'!$D$8:$D$42))+1,""),ROW()-19)),"")</f>
        <v>https://www.comunidad.madrid/hospital/josegermain/profesionales/otros-servicios/admision</v>
      </c>
      <c r="E22" s="75" t="str" cm="1">
        <f t="array" aca="1" ref="E22" ca="1">IF($B22="","",IF(ISBLANK(INDIRECT("R5.Genéricos!D"&amp;SUM(18,38*0,3))),"",INDIRECT("R5.Genéricos!D"&amp;SUM(18,38*0,3))))</f>
        <v>Pasa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Falla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Falla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Falla</v>
      </c>
      <c r="BY22" s="75" t="str" cm="1">
        <f t="array" aca="1" ref="BY22" ca="1">IF($B22="","",IF(ISBLANK(INDIRECT("R9.Web!D"&amp;SUM(18,38*41,3))),"",INDIRECT("R9.Web!D"&amp;SUM(18,38*41,3))))</f>
        <v>Falla</v>
      </c>
      <c r="BZ22" s="75" t="str" cm="1">
        <f t="array" aca="1" ref="BZ22" ca="1">IF($B22="","",IF(ISBLANK(INDIRECT("R9.Web!D"&amp;SUM(18,38*42,3))),"",INDIRECT("R9.Web!D"&amp;SUM(18,38*42,3))))</f>
        <v>Falla</v>
      </c>
      <c r="CA22" s="75" t="str" cm="1">
        <f t="array" aca="1" ref="CA22" ca="1">IF($B22="","",IF(ISBLANK(INDIRECT("R9.Web!D"&amp;SUM(18,38*43,3))),"",INDIRECT("R9.Web!D"&amp;SUM(18,38*43,3))))</f>
        <v>Falla</v>
      </c>
      <c r="CB22" s="75" t="str" cm="1">
        <f t="array" aca="1" ref="CB22" ca="1">IF($B22="","",IF(ISBLANK(INDIRECT("R9.Web!D"&amp;SUM(18,38*44,3))),"",INDIRECT("R9.Web!D"&amp;SUM(18,38*44,3))))</f>
        <v>Falla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Pasa</v>
      </c>
      <c r="CG22" s="75" t="str" cm="1">
        <f t="array" aca="1" ref="CG22" ca="1">IF($B22="","",IF(ISBLANK(INDIRECT("R9.Web!D"&amp;SUM(18,38*49,3))),"",INDIRECT("R9.Web!D"&amp;SUM(18,38*49,3))))</f>
        <v>Falla</v>
      </c>
      <c r="CH22" s="75" t="str" cm="1">
        <f t="array" aca="1" ref="CH22" ca="1">IF($B22="","",IF(ISBLANK(INDIRECT("R11.Software!D"&amp;SUM(18,38*0,3))),"",INDIRECT("R11.Software!D"&amp;SUM(18,38*0,3))))</f>
        <v>Falla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Atención al Paciente</v>
      </c>
      <c r="D23" s="74" t="str" cm="1">
        <f t="array" ref="D23">IFERROR(INDEX('03.Muestra'!$F$8:$F$42,SMALL(IF("Página Web"='03.Muestra'!$D$8:$D$42,ROW('03.Muestra'!$F$8:$F$42)-MIN(ROW('03.Muestra'!$D$8:$D$42))+1,""),ROW()-19)),"")</f>
        <v>https://www.comunidad.madrid/hospital/josegermain/ciudadanos/atencion-paciente</v>
      </c>
      <c r="E23" s="75" t="str" cm="1">
        <f t="array" aca="1" ref="E23" ca="1">IF($B23="","",IF(ISBLANK(INDIRECT("R5.Genéricos!D"&amp;SUM(18,38*0,4))),"",INDIRECT("R5.Genéricos!D"&amp;SUM(18,38*0,4))))</f>
        <v>Pasa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Pasa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Falla</v>
      </c>
      <c r="BB23" s="75" t="str" cm="1">
        <f t="array" aca="1" ref="BB23" ca="1">IF($B23="","",IF(ISBLANK(INDIRECT("R9.Web!D"&amp;SUM(18,38*18,4))),"",INDIRECT("R9.Web!D"&amp;SUM(18,38*18,4))))</f>
        <v>Pasa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Falla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Profesionales</v>
      </c>
      <c r="D24" s="74" t="str" cm="1">
        <f t="array" ref="D24">IFERROR(INDEX('03.Muestra'!$F$8:$F$42,SMALL(IF("Página Web"='03.Muestra'!$D$8:$D$42,ROW('03.Muestra'!$F$8:$F$42)-MIN(ROW('03.Muestra'!$D$8:$D$42))+1,""),ROW()-19)),"")</f>
        <v>https://www.comunidad.madrid/hospital/josegermain/profesionales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Pasa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Falla</v>
      </c>
      <c r="BB24" s="75" t="str" cm="1">
        <f t="array" aca="1" ref="BB24" ca="1">IF($B24="","",IF(ISBLANK(INDIRECT("R9.Web!D"&amp;SUM(18,38*18,5))),"",INDIRECT("R9.Web!D"&amp;SUM(18,38*18,5))))</f>
        <v>Pasa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Falla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Falla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Falla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Unidades Asistenciales</v>
      </c>
      <c r="D25" s="74" t="str" cm="1">
        <f t="array" ref="D25">IFERROR(INDEX('03.Muestra'!$F$8:$F$42,SMALL(IF("Página Web"='03.Muestra'!$D$8:$D$42,ROW('03.Muestra'!$F$8:$F$42)-MIN(ROW('03.Muestra'!$D$8:$D$42))+1,""),ROW()-19)),"")</f>
        <v>https://www.comunidad.madrid/hospital/josegermain/profesionales/unidades-asistenciales</v>
      </c>
      <c r="E25" s="75" t="str" cm="1">
        <f t="array" aca="1" ref="E25" ca="1">IF($B25="","",IF(ISBLANK(INDIRECT("R5.Genéricos!D"&amp;SUM(18,38*0,6))),"",INDIRECT("R5.Genéricos!D"&amp;SUM(18,38*0,6))))</f>
        <v>Pasa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Pasa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Falla</v>
      </c>
      <c r="BB25" s="75" t="str" cm="1">
        <f t="array" aca="1" ref="BB25" ca="1">IF($B25="","",IF(ISBLANK(INDIRECT("R9.Web!D"&amp;SUM(18,38*18,6))),"",INDIRECT("R9.Web!D"&amp;SUM(18,38*18,6))))</f>
        <v>Pasa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Falla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Falla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Recursos Humanos</v>
      </c>
      <c r="D26" s="74" t="str" cm="1">
        <f t="array" ref="D26">IFERROR(INDEX('03.Muestra'!$F$8:$F$42,SMALL(IF("Página Web"='03.Muestra'!$D$8:$D$42,ROW('03.Muestra'!$F$8:$F$42)-MIN(ROW('03.Muestra'!$D$8:$D$42))+1,""),ROW()-19)),"")</f>
        <v>https://www.comunidad.madrid/hospital/josegermain/profesionales/otros-servicios/departamento-recursos-humanos</v>
      </c>
      <c r="E26" s="75" t="str" cm="1">
        <f t="array" aca="1" ref="E26" ca="1">IF($B26="","",IF(ISBLANK(INDIRECT("R5.Genéricos!D"&amp;SUM(18,38*0,7))),"",INDIRECT("R5.Genéricos!D"&amp;SUM(18,38*0,7))))</f>
        <v>Pasa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Pasa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Falla</v>
      </c>
      <c r="BB26" s="75" t="str" cm="1">
        <f t="array" aca="1" ref="BB26" ca="1">IF($B26="","",IF(ISBLANK(INDIRECT("R9.Web!D"&amp;SUM(18,38*18,7))),"",INDIRECT("R9.Web!D"&amp;SUM(18,38*18,7))))</f>
        <v>Pasa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Falla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Falla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Centro de Salud Mental</v>
      </c>
      <c r="D27" s="74" t="str" cm="1">
        <f t="array" ref="D27">IFERROR(INDEX('03.Muestra'!$F$8:$F$42,SMALL(IF("Página Web"='03.Muestra'!$D$8:$D$42,ROW('03.Muestra'!$F$8:$F$42)-MIN(ROW('03.Muestra'!$D$8:$D$42))+1,""),ROW()-19)),"")</f>
        <v>https://www.comunidad.madrid/hospital/josegermain/profesionales/unidades-asistenciales-ipjg/centro-salud-mental-leganes</v>
      </c>
      <c r="E27" s="75" t="str" cm="1">
        <f t="array" aca="1" ref="E27" ca="1">IF($B27="","",IF(ISBLANK(INDIRECT("R5.Genéricos!D"&amp;SUM(18,38*0,8))),"",INDIRECT("R5.Genéricos!D"&amp;SUM(18,38*0,8))))</f>
        <v>Pasa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Falla</v>
      </c>
      <c r="BB27" s="75" t="str" cm="1">
        <f t="array" aca="1" ref="BB27" ca="1">IF($B27="","",IF(ISBLANK(INDIRECT("R9.Web!D"&amp;SUM(18,38*18,8))),"",INDIRECT("R9.Web!D"&amp;SUM(18,38*18,8))))</f>
        <v>Pasa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Falla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Mantenimiento</v>
      </c>
      <c r="D28" s="74" t="str" cm="1">
        <f t="array" ref="D28">IFERROR(INDEX('03.Muestra'!$F$8:$F$42,SMALL(IF("Página Web"='03.Muestra'!$D$8:$D$42,ROW('03.Muestra'!$F$8:$F$42)-MIN(ROW('03.Muestra'!$D$8:$D$42))+1,""),ROW()-19)),"")</f>
        <v>https://www.comunidad.madrid/hospital/josegermain/profesionales/otros-servicios/mantenimiento</v>
      </c>
      <c r="E28" s="75" t="str" cm="1">
        <f t="array" aca="1" ref="E28" ca="1">IF($B28="","",IF(ISBLANK(INDIRECT("R5.Genéricos!D"&amp;SUM(18,38*0,9))),"",INDIRECT("R5.Genéricos!D"&amp;SUM(18,38*0,9))))</f>
        <v>Pasa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Pasa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Falla</v>
      </c>
      <c r="BB28" s="75" t="str" cm="1">
        <f t="array" aca="1" ref="BB28" ca="1">IF($B28="","",IF(ISBLANK(INDIRECT("R9.Web!D"&amp;SUM(18,38*18,9))),"",INDIRECT("R9.Web!D"&amp;SUM(18,38*18,9))))</f>
        <v>Pasa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Falla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Falla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Comunicación</v>
      </c>
      <c r="D29" s="74" t="str" cm="1">
        <f t="array" ref="D29">IFERROR(INDEX('03.Muestra'!$F$8:$F$42,SMALL(IF("Página Web"='03.Muestra'!$D$8:$D$42,ROW('03.Muestra'!$F$8:$F$42)-MIN(ROW('03.Muestra'!$D$8:$D$42))+1,""),ROW()-19)),"")</f>
        <v>https://www.comunidad.madrid/hospital/josegermain/comunicacion</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Pasa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Falla</v>
      </c>
      <c r="BB29" s="75" t="str" cm="1">
        <f t="array" aca="1" ref="BB29" ca="1">IF($B29="","",IF(ISBLANK(INDIRECT("R9.Web!D"&amp;SUM(18,38*18,10))),"",INDIRECT("R9.Web!D"&amp;SUM(18,38*18,10))))</f>
        <v>Pasa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Falla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Falla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Noticias</v>
      </c>
      <c r="D30" s="74" t="str" cm="1">
        <f t="array" ref="D30">IFERROR(INDEX('03.Muestra'!$F$8:$F$42,SMALL(IF("Página Web"='03.Muestra'!$D$8:$D$42,ROW('03.Muestra'!$F$8:$F$42)-MIN(ROW('03.Muestra'!$D$8:$D$42))+1,""),ROW()-19)),"")</f>
        <v>https://www.comunidad.madrid/hospital/josegermain/comunicacion/noticias</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Pasa</v>
      </c>
      <c r="AR30" s="75" t="str" cm="1">
        <f t="array" aca="1" ref="AR30" ca="1">IF($B30="","",IF(ISBLANK(INDIRECT("R9.Web!D"&amp;SUM(18,38*8,11))),"",INDIRECT("R9.Web!D"&amp;SUM(18,38*8,11))))</f>
        <v>Falla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Falla</v>
      </c>
      <c r="BB30" s="75" t="str" cm="1">
        <f t="array" aca="1" ref="BB30" ca="1">IF($B30="","",IF(ISBLANK(INDIRECT("R9.Web!D"&amp;SUM(18,38*18,11))),"",INDIRECT("R9.Web!D"&amp;SUM(18,38*18,11))))</f>
        <v>Pasa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Falla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Falla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RSS</v>
      </c>
      <c r="D31" s="74" t="str" cm="1">
        <f t="array" ref="D31">IFERROR(INDEX('03.Muestra'!$F$8:$F$42,SMALL(IF("Página Web"='03.Muestra'!$D$8:$D$42,ROW('03.Muestra'!$F$8:$F$42)-MIN(ROW('03.Muestra'!$D$8:$D$42))+1,""),ROW()-19)),"")</f>
        <v>https://www.comunidad.madrid/hospital/josegermain/comunicacion/sindicacion-ultimos-contenidos</v>
      </c>
      <c r="E31" s="75" t="str" cm="1">
        <f t="array" aca="1" ref="E31" ca="1">IF($B31="","",IF(ISBLANK(INDIRECT("R5.Genéricos!D"&amp;SUM(18,38*0,12))),"",INDIRECT("R5.Genéricos!D"&amp;SUM(18,38*0,12))))</f>
        <v>Pasa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Pasa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Falla</v>
      </c>
      <c r="BB31" s="75" t="str" cm="1">
        <f t="array" aca="1" ref="BB31" ca="1">IF($B31="","",IF(ISBLANK(INDIRECT("R9.Web!D"&amp;SUM(18,38*18,12))),"",INDIRECT("R9.Web!D"&amp;SUM(18,38*18,12))))</f>
        <v>Pasa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Falla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Falla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Falla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Galería de Imágenes</v>
      </c>
      <c r="D32" s="74" t="str" cm="1">
        <f t="array" ref="D32">IFERROR(INDEX('03.Muestra'!$F$8:$F$42,SMALL(IF("Página Web"='03.Muestra'!$D$8:$D$42,ROW('03.Muestra'!$F$8:$F$42)-MIN(ROW('03.Muestra'!$D$8:$D$42))+1,""),ROW()-19)),"")</f>
        <v>https://www.comunidad.madrid/hospital/josegermain/comunicacion/galeria-imagenes/galeria-imagenes</v>
      </c>
      <c r="E32" s="75" t="str" cm="1">
        <f t="array" aca="1" ref="E32" ca="1">IF($B32="","",IF(ISBLANK(INDIRECT("R5.Genéricos!D"&amp;SUM(18,38*0,13))),"",INDIRECT("R5.Genéricos!D"&amp;SUM(18,38*0,13))))</f>
        <v>Pasa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Pasa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Falla</v>
      </c>
      <c r="BB32" s="75" t="str" cm="1">
        <f t="array" aca="1" ref="BB32" ca="1">IF($B32="","",IF(ISBLANK(INDIRECT("R9.Web!D"&amp;SUM(18,38*18,13))),"",INDIRECT("R9.Web!D"&amp;SUM(18,38*18,13))))</f>
        <v>Pasa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Falla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Falla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Falla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Nosotros</v>
      </c>
      <c r="D33" s="74" t="str" cm="1">
        <f t="array" ref="D33">IFERROR(INDEX('03.Muestra'!$F$8:$F$42,SMALL(IF("Página Web"='03.Muestra'!$D$8:$D$42,ROW('03.Muestra'!$F$8:$F$42)-MIN(ROW('03.Muestra'!$D$8:$D$42))+1,""),ROW()-19)),"")</f>
        <v>https://www.comunidad.madrid/hospital/josegermain/nosotros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Falla</v>
      </c>
      <c r="BB33" s="75" t="str" cm="1">
        <f t="array" aca="1" ref="BB33" ca="1">IF($B33="","",IF(ISBLANK(INDIRECT("R9.Web!D"&amp;SUM(18,38*18,14))),"",INDIRECT("R9.Web!D"&amp;SUM(18,38*18,14))))</f>
        <v>Pasa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Falla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Falla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Falla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Localización y acceso</v>
      </c>
      <c r="D34" s="74" t="str" cm="1">
        <f t="array" ref="D34">IFERROR(INDEX('03.Muestra'!$F$8:$F$42,SMALL(IF("Página Web"='03.Muestra'!$D$8:$D$42,ROW('03.Muestra'!$F$8:$F$42)-MIN(ROW('03.Muestra'!$D$8:$D$42))+1,""),ROW()-19)),"")</f>
        <v>https://www.comunidad.madrid/hospital/josegermain/nosotros/localizacion-acceso</v>
      </c>
      <c r="E34" s="75" t="str" cm="1">
        <f t="array" aca="1" ref="E34" ca="1">IF($B34="","",IF(ISBLANK(INDIRECT("R5.Genéricos!D"&amp;SUM(18,38*0,15))),"",INDIRECT("R5.Genéricos!D"&amp;SUM(18,38*0,15))))</f>
        <v>Pasa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Pasa</v>
      </c>
      <c r="AR34" s="75" t="str" cm="1">
        <f t="array" aca="1" ref="AR34" ca="1">IF($B34="","",IF(ISBLANK(INDIRECT("R9.Web!D"&amp;SUM(18,38*8,15))),"",INDIRECT("R9.Web!D"&amp;SUM(18,38*8,15))))</f>
        <v>Falla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Falla</v>
      </c>
      <c r="BB34" s="75" t="str" cm="1">
        <f t="array" aca="1" ref="BB34" ca="1">IF($B34="","",IF(ISBLANK(INDIRECT("R9.Web!D"&amp;SUM(18,38*18,15))),"",INDIRECT("R9.Web!D"&amp;SUM(18,38*18,15))))</f>
        <v>Pasa</v>
      </c>
      <c r="BC34" s="75" t="str" cm="1">
        <f t="array" aca="1" ref="BC34" ca="1">IF($B34="","",IF(ISBLANK(INDIRECT("R9.Web!D"&amp;SUM(18,38*19,15))),"",INDIRECT("R9.Web!D"&amp;SUM(18,38*19,15))))</f>
        <v>Pasa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Pasa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Pasa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Falla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Falla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Falla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Contacto</v>
      </c>
      <c r="D35" s="74" t="str" cm="1">
        <f t="array" ref="D35">IFERROR(INDEX('03.Muestra'!$F$8:$F$42,SMALL(IF("Página Web"='03.Muestra'!$D$8:$D$42,ROW('03.Muestra'!$F$8:$F$42)-MIN(ROW('03.Muestra'!$D$8:$D$42))+1,""),ROW()-19)),"")</f>
        <v>https://www.comunidad.madrid/hospital/josegermain/comunicacion/contacto</v>
      </c>
      <c r="E35" s="75" t="str" cm="1">
        <f t="array" aca="1" ref="E35" ca="1">IF($B35="","",IF(ISBLANK(INDIRECT("R5.Genéricos!D"&amp;SUM(18,38*0,16))),"",INDIRECT("R5.Genéricos!D"&amp;SUM(18,38*0,16))))</f>
        <v>Pasa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Pasa</v>
      </c>
      <c r="AQ35" s="75" t="str" cm="1">
        <f t="array" aca="1" ref="AQ35" ca="1">IF($B35="","",IF(ISBLANK(INDIRECT("R9.Web!D"&amp;SUM(18,38*7,16))),"",INDIRECT("R9.Web!D"&amp;SUM(18,38*7,16))))</f>
        <v>Pasa</v>
      </c>
      <c r="AR35" s="75" t="str" cm="1">
        <f t="array" aca="1" ref="AR35" ca="1">IF($B35="","",IF(ISBLANK(INDIRECT("R9.Web!D"&amp;SUM(18,38*8,16))),"",INDIRECT("R9.Web!D"&amp;SUM(18,38*8,16))))</f>
        <v>Falla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Falla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Falla</v>
      </c>
      <c r="BB35" s="75" t="str" cm="1">
        <f t="array" aca="1" ref="BB35" ca="1">IF($B35="","",IF(ISBLANK(INDIRECT("R9.Web!D"&amp;SUM(18,38*18,16))),"",INDIRECT("R9.Web!D"&amp;SUM(18,38*18,16))))</f>
        <v>Pasa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Falla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Falla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Falla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5">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Buscador</v>
      </c>
      <c r="D36" s="74" t="str" cm="1">
        <f t="array" ref="D36">IFERROR(INDEX('03.Muestra'!$F$8:$F$42,SMALL(IF("Página Web"='03.Muestra'!$D$8:$D$42,ROW('03.Muestra'!$F$8:$F$42)-MIN(ROW('03.Muestra'!$D$8:$D$42))+1,""),ROW()-19)),"")</f>
        <v>https://www.comunidad.madrid/hospital/josegermain/buscar?search_api_fulltext=&amp;nombre=</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Pasa</v>
      </c>
      <c r="AQ36" s="75" t="str" cm="1">
        <f t="array" aca="1" ref="AQ36" ca="1">IF($B36="","",IF(ISBLANK(INDIRECT("R9.Web!D"&amp;SUM(18,38*7,17))),"",INDIRECT("R9.Web!D"&amp;SUM(18,38*7,17))))</f>
        <v>Falla</v>
      </c>
      <c r="AR36" s="75" t="str" cm="1">
        <f t="array" aca="1" ref="AR36" ca="1">IF($B36="","",IF(ISBLANK(INDIRECT("R9.Web!D"&amp;SUM(18,38*8,17))),"",INDIRECT("R9.Web!D"&amp;SUM(18,38*8,17))))</f>
        <v>Falla</v>
      </c>
      <c r="AS36" s="75" t="str" cm="1">
        <f t="array" aca="1" ref="AS36" ca="1">IF($B36="","",IF(ISBLANK(INDIRECT("R9.Web!D"&amp;SUM(18,38*9,17))),"",INDIRECT("R9.Web!D"&amp;SUM(18,38*9,17))))</f>
        <v>N/A</v>
      </c>
      <c r="AT36" s="75" t="str" cm="1">
        <f t="array" aca="1" ref="AT36" ca="1">IF($B36="","",IF(ISBLANK(INDIRECT("R9.Web!D"&amp;SUM(18,38*10,17))),"",INDIRECT("R9.Web!D"&amp;SUM(18,38*10,17))))</f>
        <v>Pasa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Falla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Pasa</v>
      </c>
      <c r="BB36" s="75" t="str" cm="1">
        <f t="array" aca="1" ref="BB36" ca="1">IF($B36="","",IF(ISBLANK(INDIRECT("R9.Web!D"&amp;SUM(18,38*18,17))),"",INDIRECT("R9.Web!D"&amp;SUM(18,38*18,17))))</f>
        <v>Pasa</v>
      </c>
      <c r="BC36" s="75" t="str" cm="1">
        <f t="array" aca="1" ref="BC36" ca="1">IF($B36="","",IF(ISBLANK(INDIRECT("R9.Web!D"&amp;SUM(18,38*19,17))),"",INDIRECT("R9.Web!D"&amp;SUM(18,38*19,17))))</f>
        <v>Pasa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Pasa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Pasa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Falla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Falla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Falla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5">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Legal-Privacidad</v>
      </c>
      <c r="D37" s="74" t="str" cm="1">
        <f t="array" ref="D37">IFERROR(INDEX('03.Muestra'!$F$8:$F$42,SMALL(IF("Página Web"='03.Muestra'!$D$8:$D$42,ROW('03.Muestra'!$F$8:$F$42)-MIN(ROW('03.Muestra'!$D$8:$D$42))+1,""),ROW()-19)),"")</f>
        <v>https://www.comunidad.madrid/hospital/josegermain/ciudadanos/aviso-legal-privacidad</v>
      </c>
      <c r="E37" s="75" t="str" cm="1">
        <f t="array" aca="1" ref="E37" ca="1">IF($B37="","",IF(ISBLANK(INDIRECT("R5.Genéricos!D"&amp;SUM(18,38*0,18))),"",INDIRECT("R5.Genéricos!D"&amp;SUM(18,38*0,18))))</f>
        <v>Pasa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Pasa</v>
      </c>
      <c r="AQ37" s="75" t="str" cm="1">
        <f t="array" aca="1" ref="AQ37" ca="1">IF($B37="","",IF(ISBLANK(INDIRECT("R9.Web!D"&amp;SUM(18,38*7,18))),"",INDIRECT("R9.Web!D"&amp;SUM(18,38*7,18))))</f>
        <v>Pasa</v>
      </c>
      <c r="AR37" s="75" t="str" cm="1">
        <f t="array" aca="1" ref="AR37" ca="1">IF($B37="","",IF(ISBLANK(INDIRECT("R9.Web!D"&amp;SUM(18,38*8,18))),"",INDIRECT("R9.Web!D"&amp;SUM(18,38*8,18))))</f>
        <v>Falla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Falla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Falla</v>
      </c>
      <c r="BB37" s="75" t="str" cm="1">
        <f t="array" aca="1" ref="BB37" ca="1">IF($B37="","",IF(ISBLANK(INDIRECT("R9.Web!D"&amp;SUM(18,38*18,18))),"",INDIRECT("R9.Web!D"&amp;SUM(18,38*18,18))))</f>
        <v>Pasa</v>
      </c>
      <c r="BC37" s="75" t="str" cm="1">
        <f t="array" aca="1" ref="BC37" ca="1">IF($B37="","",IF(ISBLANK(INDIRECT("R9.Web!D"&amp;SUM(18,38*19,18))),"",INDIRECT("R9.Web!D"&amp;SUM(18,38*19,18))))</f>
        <v>Pasa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Pasa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Pasa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Pasa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Falla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Falla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Falla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5">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https://www.comunidad.madrid/hospital/josegermain/sitemap</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Pasa</v>
      </c>
      <c r="AQ38" s="75" t="str" cm="1">
        <f t="array" aca="1" ref="AQ38" ca="1">IF($B38="","",IF(ISBLANK(INDIRECT("R9.Web!D"&amp;SUM(18,38*7,19))),"",INDIRECT("R9.Web!D"&amp;SUM(18,38*7,19))))</f>
        <v>Pasa</v>
      </c>
      <c r="AR38" s="75" t="str" cm="1">
        <f t="array" aca="1" ref="AR38" ca="1">IF($B38="","",IF(ISBLANK(INDIRECT("R9.Web!D"&amp;SUM(18,38*8,19))),"",INDIRECT("R9.Web!D"&amp;SUM(18,38*8,19))))</f>
        <v>Falla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Falla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Pasa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Falla</v>
      </c>
      <c r="BK38" s="75" t="str" cm="1">
        <f t="array" aca="1" ref="BK38" ca="1">IF($B38="","",IF(ISBLANK(INDIRECT("R9.Web!D"&amp;SUM(18,38*27,19))),"",INDIRECT("R9.Web!D"&amp;SUM(18,38*27,19))))</f>
        <v>Pasa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Falla</v>
      </c>
      <c r="BO38" s="75" t="str" cm="1">
        <f t="array" aca="1" ref="BO38" ca="1">IF($B38="","",IF(ISBLANK(INDIRECT("R9.Web!D"&amp;SUM(18,38*31,19))),"",INDIRECT("R9.Web!D"&amp;SUM(18,38*31,19))))</f>
        <v>Pasa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Pasa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Falla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Falla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Falla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5">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https://www.comunidad.madrid/hospital/josegermain/declaracion-accesibilidad</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Falla</v>
      </c>
      <c r="AQ39" s="75" t="str" cm="1">
        <f t="array" aca="1" ref="AQ39" ca="1">IF($B39="","",IF(ISBLANK(INDIRECT("R9.Web!D"&amp;SUM(18,38*7,20))),"",INDIRECT("R9.Web!D"&amp;SUM(18,38*7,20))))</f>
        <v>Pasa</v>
      </c>
      <c r="AR39" s="75" t="str" cm="1">
        <f t="array" aca="1" ref="AR39" ca="1">IF($B39="","",IF(ISBLANK(INDIRECT("R9.Web!D"&amp;SUM(18,38*8,20))),"",INDIRECT("R9.Web!D"&amp;SUM(18,38*8,20))))</f>
        <v>Falla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Falla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Pasa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Falla</v>
      </c>
      <c r="BL39" s="75" t="str" cm="1">
        <f t="array" aca="1" ref="BL39" ca="1">IF($B39="","",IF(ISBLANK(INDIRECT("R9.Web!D"&amp;SUM(18,38*28,20))),"",INDIRECT("R9.Web!D"&amp;SUM(18,38*28,20))))</f>
        <v>Pasa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Falla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Pasa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Falla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Falla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Falla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NO 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55" t="s">
        <v>263</v>
      </c>
      <c r="C58" s="255"/>
      <c r="D58" s="255"/>
    </row>
    <row r="59" spans="2:99" ht="23.25" customHeight="1">
      <c r="B59" s="249" t="s">
        <v>269</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26953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6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6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410</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411</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54296875" customWidth="1"/>
    <col min="12" max="12" width="3.81640625" customWidth="1"/>
    <col min="13" max="13" width="8.7265625" customWidth="1"/>
    <col min="14" max="14" width="3.81640625" customWidth="1"/>
    <col min="15" max="15" width="25.26953125" customWidth="1"/>
    <col min="16" max="16" width="3.81640625" customWidth="1"/>
    <col min="18" max="18" width="3.81640625" customWidth="1"/>
    <col min="19" max="19" width="22.54296875" customWidth="1"/>
    <col min="20" max="20" width="3.81640625" customWidth="1"/>
    <col min="21" max="21" width="11.5429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5">
      <c r="B23" s="30" t="s">
        <v>446</v>
      </c>
    </row>
    <row r="25" spans="2:15" ht="15.5">
      <c r="B25" s="31" t="s">
        <v>447</v>
      </c>
      <c r="C25" s="32">
        <v>0.1</v>
      </c>
    </row>
    <row r="26" spans="2:15" ht="15.5">
      <c r="B26" s="31" t="s">
        <v>448</v>
      </c>
      <c r="C26" s="32">
        <v>0.5</v>
      </c>
    </row>
    <row r="27" spans="2:15" ht="15.5">
      <c r="B27" s="31" t="s">
        <v>449</v>
      </c>
      <c r="C27" s="32">
        <v>1</v>
      </c>
    </row>
    <row r="28" spans="2:15">
      <c r="C28" s="33"/>
      <c r="D28" s="33"/>
    </row>
    <row r="29" spans="2:15">
      <c r="C29" s="33"/>
      <c r="D29" s="33"/>
    </row>
    <row r="30" spans="2:15" ht="14">
      <c r="B30" s="34" t="s">
        <v>450</v>
      </c>
      <c r="C30" s="208"/>
      <c r="D30" s="208"/>
    </row>
    <row r="31" spans="2:15" ht="14">
      <c r="B31" s="209"/>
      <c r="C31" s="208"/>
      <c r="D31" s="208"/>
    </row>
    <row r="32" spans="2:15" ht="14">
      <c r="B32" s="209" t="s">
        <v>451</v>
      </c>
      <c r="C32" s="209">
        <v>28</v>
      </c>
      <c r="D32" s="209"/>
    </row>
    <row r="33" spans="2:4" ht="14">
      <c r="B33" s="209" t="s">
        <v>452</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26953125" customWidth="1"/>
    <col min="5" max="5" width="14.1796875" customWidth="1"/>
    <col min="9" max="9" width="2.453125" customWidth="1"/>
    <col min="10" max="10" width="2.7265625" customWidth="1"/>
    <col min="11" max="11" width="27.54296875" customWidth="1"/>
    <col min="13" max="13" width="12.26953125" bestFit="1" customWidth="1"/>
    <col min="14" max="14" width="9.1796875" bestFit="1" customWidth="1"/>
    <col min="15" max="15" width="5.54296875" bestFit="1" customWidth="1"/>
    <col min="16" max="16" width="8.81640625" bestFit="1" customWidth="1"/>
    <col min="17" max="19" width="3.54296875" customWidth="1"/>
    <col min="21" max="21" width="14.81640625" bestFit="1" customWidth="1"/>
    <col min="22" max="22" width="21.26953125" bestFit="1" customWidth="1"/>
    <col min="26" max="26" width="21.26953125" bestFit="1" customWidth="1"/>
    <col min="120" max="120" width="14.81640625" bestFit="1" customWidth="1"/>
    <col min="125" max="125" width="21.26953125" bestFit="1" customWidth="1"/>
  </cols>
  <sheetData>
    <row r="1" spans="1:170" ht="13">
      <c r="A1" s="109" t="s">
        <v>453</v>
      </c>
      <c r="B1" s="109"/>
      <c r="C1" s="109" t="s">
        <v>454</v>
      </c>
      <c r="D1" s="109"/>
      <c r="E1" s="109" t="s">
        <v>455</v>
      </c>
      <c r="F1" s="109"/>
      <c r="G1" s="109"/>
      <c r="H1" s="109"/>
      <c r="I1" s="109"/>
      <c r="J1" s="109"/>
      <c r="K1" s="109" t="s">
        <v>456</v>
      </c>
      <c r="L1" s="109"/>
      <c r="M1" s="109"/>
      <c r="T1" s="260" t="s">
        <v>261</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457</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458</v>
      </c>
      <c r="B2" s="111" t="str">
        <f>'00.Info'!N2</f>
        <v>Versión: 2.0.1</v>
      </c>
      <c r="C2" s="109" t="s">
        <v>14</v>
      </c>
      <c r="D2" s="112" t="str">
        <f>'01.Definición de ámbito'!C7</f>
        <v>SUBDIRECCIÓN GENERAL DE ADMINISTRACIÓN ELECTRÓNICA</v>
      </c>
      <c r="E2" s="109" t="s">
        <v>52</v>
      </c>
      <c r="F2" s="112" t="str">
        <f>'02.Tecnologías'!C9</f>
        <v>Sí</v>
      </c>
      <c r="G2" s="161" t="s">
        <v>459</v>
      </c>
      <c r="H2" s="161" t="s">
        <v>460</v>
      </c>
      <c r="I2" s="161"/>
      <c r="J2" s="161"/>
      <c r="K2" s="118" t="s">
        <v>461</v>
      </c>
      <c r="L2" s="163">
        <f>'03.Muestra'!D45</f>
        <v>20</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ht="13">
      <c r="C3" s="109" t="s">
        <v>15</v>
      </c>
      <c r="D3" s="112" t="str">
        <f>'01.Definición de ámbito'!C9</f>
        <v>A13043893</v>
      </c>
      <c r="E3" s="109" t="s">
        <v>56</v>
      </c>
      <c r="F3" s="112" t="str">
        <f>'02.Tecnologías'!C10</f>
        <v>No</v>
      </c>
      <c r="G3" s="112" t="str">
        <f>'02.Tecnologías'!K13</f>
        <v>PHP/Drupal</v>
      </c>
      <c r="H3" s="112" t="str">
        <f>'02.Tecnologías'!L13</f>
        <v>https://www.drupal.org/project/drupal/releases/8.0.0</v>
      </c>
      <c r="I3" s="162"/>
      <c r="J3" s="162"/>
      <c r="K3" s="118" t="s">
        <v>467</v>
      </c>
      <c r="L3" s="163">
        <f>'03.Muestra'!D47</f>
        <v>18</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https://www.comunidad.madrid/hospital/josegermain/</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Imágenes / Textos / Tablas / Listas / Enlaces / Botones / Menú Navegación</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Falla</v>
      </c>
      <c r="BO3" s="111" t="str">
        <f ca="1">RESULTADOS!AS20</f>
        <v>N/A</v>
      </c>
      <c r="BP3" s="111" t="str">
        <f ca="1">RESULTADOS!AT20</f>
        <v>Falla</v>
      </c>
      <c r="BQ3" s="111" t="str">
        <f ca="1">RESULTADOS!AU20</f>
        <v>N/A</v>
      </c>
      <c r="BR3" s="111" t="str">
        <f ca="1">RESULTADOS!AV20</f>
        <v>Pasa</v>
      </c>
      <c r="BS3" s="111" t="str">
        <f ca="1">RESULTADOS!AW20</f>
        <v>Falla</v>
      </c>
      <c r="BT3" s="111" t="str">
        <f ca="1">RESULTADOS!AX20</f>
        <v>Pasa</v>
      </c>
      <c r="BU3" s="111" t="str">
        <f ca="1">RESULTADOS!AY20</f>
        <v>Falla</v>
      </c>
      <c r="BV3" s="111" t="str">
        <f ca="1">RESULTADOS!AZ20</f>
        <v>Falla</v>
      </c>
      <c r="BW3" s="111" t="str">
        <f ca="1">RESULTADOS!BA20</f>
        <v>Falla</v>
      </c>
      <c r="BX3" s="111" t="str">
        <f ca="1">RESULTADOS!BB20</f>
        <v>Pasa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N/A</v>
      </c>
      <c r="DA3" s="111" t="str">
        <f ca="1">RESULTADOS!CE20</f>
        <v>Falla</v>
      </c>
      <c r="DB3" s="111" t="str">
        <f ca="1">RESULTADOS!CF20</f>
        <v>N/A</v>
      </c>
      <c r="DC3" s="111" t="str">
        <f ca="1">RESULTADOS!CG20</f>
        <v>Falla</v>
      </c>
      <c r="DD3" s="111" t="str">
        <f ca="1">RESULTADOS!CH20</f>
        <v>Falla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468</v>
      </c>
      <c r="L4" s="163">
        <f>'03.Muestra'!D49</f>
        <v>2</v>
      </c>
      <c r="M4" s="109"/>
      <c r="T4" s="113">
        <f>RESULTADOS!B21</f>
        <v>2</v>
      </c>
      <c r="U4" s="113" t="str">
        <f>RESULTADOS!C21</f>
        <v>Ciudadanos</v>
      </c>
      <c r="V4" s="113" t="str">
        <f t="shared" ref="V4:V37" si="0">IF(T4&lt;&gt;"","Página web","")</f>
        <v>Página web</v>
      </c>
      <c r="W4" s="113" t="str">
        <v>Pagina tipo</v>
      </c>
      <c r="X4" s="113" t="str">
        <f>RESULTADOS!D21</f>
        <v>https://www.comunidad.madrid/hospital/josegermain/ciudadanos</v>
      </c>
      <c r="Y4" s="113" t="str">
        <v>Home &gt; Ciudadanos</v>
      </c>
      <c r="Z4" s="188" t="str">
        <v>Imágenes / Textos / Botones / Menú navegación / Listas / Enlaces / Mapa</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Pasa</v>
      </c>
      <c r="BN4" s="111" t="str">
        <f ca="1">RESULTADOS!AR21</f>
        <v>Falla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Falla</v>
      </c>
      <c r="BX4" s="111" t="str">
        <f ca="1">RESULTADOS!BB21</f>
        <v>Pasa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Falla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Falla</v>
      </c>
      <c r="CX4" s="111" t="str">
        <f ca="1">RESULTADOS!CB21</f>
        <v>N/A</v>
      </c>
      <c r="CY4" s="111" t="str">
        <f ca="1">RESULTADOS!CC21</f>
        <v>N/A</v>
      </c>
      <c r="CZ4" s="111" t="str">
        <f ca="1">RESULTADOS!CD21</f>
        <v>N/A</v>
      </c>
      <c r="DA4" s="111" t="str">
        <f ca="1">RESULTADOS!CE21</f>
        <v>Falla</v>
      </c>
      <c r="DB4" s="111" t="str">
        <f ca="1">RESULTADOS!CF21</f>
        <v>N/A</v>
      </c>
      <c r="DC4" s="111" t="str">
        <f ca="1">RESULTADOS!CG21</f>
        <v>Falla</v>
      </c>
      <c r="DD4" s="111" t="str">
        <f ca="1">RESULTADOS!CH21</f>
        <v>Falla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Servicio de Admisión</v>
      </c>
      <c r="V5" s="113" t="str">
        <f t="shared" si="0"/>
        <v>Página web</v>
      </c>
      <c r="W5" s="113" t="str">
        <v>Pagina tipo</v>
      </c>
      <c r="X5" s="113" t="str">
        <f>RESULTADOS!D22</f>
        <v>https://www.comunidad.madrid/hospital/josegermain/profesionales/otros-servicios/admision</v>
      </c>
      <c r="Y5" s="113" t="str">
        <v>Home &gt; Ciudadanos &gt; Servicio de Admisión</v>
      </c>
      <c r="Z5" s="188" t="str">
        <v>Imágenes / Textos / Botones / Menú navegación / Listas / Enlaces / Formulario / Iconos RRSS</v>
      </c>
      <c r="AA5" s="111" t="str">
        <f ca="1">RESULTADOS!E22</f>
        <v>Pasa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Falla</v>
      </c>
      <c r="BN5" s="111" t="str">
        <f ca="1">RESULTADOS!AR22</f>
        <v>Falla</v>
      </c>
      <c r="BO5" s="111" t="str">
        <f ca="1">RESULTADOS!AS22</f>
        <v>N/A</v>
      </c>
      <c r="BP5" s="111" t="str">
        <f ca="1">RESULTADOS!AT22</f>
        <v>Pasa</v>
      </c>
      <c r="BQ5" s="111" t="str">
        <f ca="1">RESULTADOS!AU22</f>
        <v>N/A</v>
      </c>
      <c r="BR5" s="111" t="str">
        <f ca="1">RESULTADOS!AV22</f>
        <v>Pasa</v>
      </c>
      <c r="BS5" s="111" t="str">
        <f ca="1">RESULTADOS!AW22</f>
        <v>Falla</v>
      </c>
      <c r="BT5" s="111" t="str">
        <f ca="1">RESULTADOS!AX22</f>
        <v>Falla</v>
      </c>
      <c r="BU5" s="111" t="str">
        <f ca="1">RESULTADOS!AY22</f>
        <v>Falla</v>
      </c>
      <c r="BV5" s="111" t="str">
        <f ca="1">RESULTADOS!AZ22</f>
        <v>Falla</v>
      </c>
      <c r="BW5" s="111" t="str">
        <f ca="1">RESULTADOS!BA22</f>
        <v>Falla</v>
      </c>
      <c r="BX5" s="111" t="str">
        <f ca="1">RESULTADOS!BB22</f>
        <v>Pasa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Pasa</v>
      </c>
      <c r="CK5" s="111" t="str">
        <f ca="1">RESULTADOS!BO22</f>
        <v>Pasa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Falla</v>
      </c>
      <c r="CU5" s="111" t="str">
        <f ca="1">RESULTADOS!BY22</f>
        <v>Falla</v>
      </c>
      <c r="CV5" s="111" t="str">
        <f ca="1">RESULTADOS!BZ22</f>
        <v>Falla</v>
      </c>
      <c r="CW5" s="111" t="str">
        <f ca="1">RESULTADOS!CA22</f>
        <v>Falla</v>
      </c>
      <c r="CX5" s="111" t="str">
        <f ca="1">RESULTADOS!CB22</f>
        <v>Falla</v>
      </c>
      <c r="CY5" s="111" t="str">
        <f ca="1">RESULTADOS!CC22</f>
        <v>N/A</v>
      </c>
      <c r="CZ5" s="111" t="str">
        <f ca="1">RESULTADOS!CD22</f>
        <v>N/A</v>
      </c>
      <c r="DA5" s="111" t="str">
        <f ca="1">RESULTADOS!CE22</f>
        <v>Falla</v>
      </c>
      <c r="DB5" s="111" t="str">
        <f ca="1">RESULTADOS!CF22</f>
        <v>Pasa</v>
      </c>
      <c r="DC5" s="111" t="str">
        <f ca="1">RESULTADOS!CG22</f>
        <v>Falla</v>
      </c>
      <c r="DD5" s="111" t="str">
        <f ca="1">RESULTADOS!CH22</f>
        <v>Falla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Atención al Paciente</v>
      </c>
      <c r="V6" s="113" t="str">
        <f t="shared" si="0"/>
        <v>Página web</v>
      </c>
      <c r="W6" s="113" t="str">
        <v>Pagina tipo</v>
      </c>
      <c r="X6" s="113" t="str">
        <f>RESULTADOS!D23</f>
        <v>https://www.comunidad.madrid/hospital/josegermain/ciudadanos/atencion-paciente</v>
      </c>
      <c r="Y6" s="113" t="str">
        <v>Home &gt; Ciudadanos &gt; Atención al Paciente</v>
      </c>
      <c r="Z6" s="188" t="str">
        <v>Imágenes / Textos / Botones / Menú navegación / Listas / Enlaces / Iconos RRSS</v>
      </c>
      <c r="AA6" s="111" t="str">
        <f ca="1">RESULTADOS!E23</f>
        <v>Pasa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Pasa</v>
      </c>
      <c r="BN6" s="111" t="str">
        <f ca="1">RESULTADOS!AR23</f>
        <v>Falla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Falla</v>
      </c>
      <c r="BX6" s="111" t="str">
        <f ca="1">RESULTADOS!BB23</f>
        <v>Pasa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Pasa</v>
      </c>
      <c r="CI6" s="111" t="str">
        <f ca="1">RESULTADOS!BM23</f>
        <v>Pasa</v>
      </c>
      <c r="CJ6" s="111" t="str">
        <f ca="1">RESULTADOS!BN23</f>
        <v>Pasa</v>
      </c>
      <c r="CK6" s="111" t="str">
        <f ca="1">RESULTADOS!BO23</f>
        <v>Pasa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Falla</v>
      </c>
      <c r="CX6" s="111" t="str">
        <f ca="1">RESULTADOS!CB23</f>
        <v>N/A</v>
      </c>
      <c r="CY6" s="111" t="str">
        <f ca="1">RESULTADOS!CC23</f>
        <v>N/A</v>
      </c>
      <c r="CZ6" s="111" t="str">
        <f ca="1">RESULTADOS!CD23</f>
        <v>N/A</v>
      </c>
      <c r="DA6" s="111" t="str">
        <f ca="1">RESULTADOS!CE23</f>
        <v>Falla</v>
      </c>
      <c r="DB6" s="111" t="str">
        <f ca="1">RESULTADOS!CF23</f>
        <v>N/A</v>
      </c>
      <c r="DC6" s="111" t="str">
        <f ca="1">RESULTADOS!CG23</f>
        <v>Falla</v>
      </c>
      <c r="DD6" s="111" t="str">
        <f ca="1">RESULTADOS!CH23</f>
        <v>Falla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Profesionales</v>
      </c>
      <c r="V7" s="113" t="str">
        <f t="shared" si="0"/>
        <v>Página web</v>
      </c>
      <c r="W7" s="113" t="str">
        <v>Pagina tipo</v>
      </c>
      <c r="X7" s="113" t="str">
        <f>RESULTADOS!D24</f>
        <v>https://www.comunidad.madrid/hospital/josegermain/profesionales</v>
      </c>
      <c r="Y7" s="113" t="str">
        <v>Home &gt; Profesionales</v>
      </c>
      <c r="Z7" s="188" t="str">
        <v>Imágenes / Textos / Botones / Menú navegación / Enlaces</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Pasa</v>
      </c>
      <c r="BN7" s="111" t="str">
        <f ca="1">RESULTADOS!AR24</f>
        <v>Falla</v>
      </c>
      <c r="BO7" s="111" t="str">
        <f ca="1">RESULTADOS!AS24</f>
        <v>N/A</v>
      </c>
      <c r="BP7" s="111" t="str">
        <f ca="1">RESULTADOS!AT24</f>
        <v>Pasa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Falla</v>
      </c>
      <c r="BX7" s="111" t="str">
        <f ca="1">RESULTADOS!BB24</f>
        <v>Pasa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Falla</v>
      </c>
      <c r="CX7" s="111" t="str">
        <f ca="1">RESULTADOS!CB24</f>
        <v>N/A</v>
      </c>
      <c r="CY7" s="111" t="str">
        <f ca="1">RESULTADOS!CC24</f>
        <v>N/A</v>
      </c>
      <c r="CZ7" s="111" t="str">
        <f ca="1">RESULTADOS!CD24</f>
        <v>N/A</v>
      </c>
      <c r="DA7" s="111" t="str">
        <f ca="1">RESULTADOS!CE24</f>
        <v>Falla</v>
      </c>
      <c r="DB7" s="111" t="str">
        <f ca="1">RESULTADOS!CF24</f>
        <v>N/A</v>
      </c>
      <c r="DC7" s="111" t="str">
        <f ca="1">RESULTADOS!CG24</f>
        <v>Falla</v>
      </c>
      <c r="DD7" s="111" t="str">
        <f ca="1">RESULTADOS!CH24</f>
        <v>Falla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Unidades Asistenciales</v>
      </c>
      <c r="V8" s="113" t="str">
        <f t="shared" si="0"/>
        <v>Página web</v>
      </c>
      <c r="W8" s="113" t="str">
        <v>Pagina tipo</v>
      </c>
      <c r="X8" s="113" t="str">
        <f>RESULTADOS!D25</f>
        <v>https://www.comunidad.madrid/hospital/josegermain/profesionales/unidades-asistenciales</v>
      </c>
      <c r="Y8" s="113" t="str">
        <v>Home &gt; Profesionales &gt; Unidades Asistenciales</v>
      </c>
      <c r="Z8" s="188" t="str">
        <v>Imágenes / Textos / Botones / Menú navegación / Enlaces / Iconos RRSS</v>
      </c>
      <c r="AA8" s="111" t="str">
        <f ca="1">RESULTADOS!E25</f>
        <v>Pasa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Pasa</v>
      </c>
      <c r="BN8" s="111" t="str">
        <f ca="1">RESULTADOS!AR25</f>
        <v>Falla</v>
      </c>
      <c r="BO8" s="111" t="str">
        <f ca="1">RESULTADOS!AS25</f>
        <v>N/A</v>
      </c>
      <c r="BP8" s="111" t="str">
        <f ca="1">RESULTADOS!AT25</f>
        <v>Pasa</v>
      </c>
      <c r="BQ8" s="111" t="str">
        <f ca="1">RESULTADOS!AU25</f>
        <v>N/A</v>
      </c>
      <c r="BR8" s="111" t="str">
        <f ca="1">RESULTADOS!AV25</f>
        <v>Pasa</v>
      </c>
      <c r="BS8" s="111" t="str">
        <f ca="1">RESULTADOS!AW25</f>
        <v>Falla</v>
      </c>
      <c r="BT8" s="111" t="str">
        <f ca="1">RESULTADOS!AX25</f>
        <v>N/A</v>
      </c>
      <c r="BU8" s="111" t="str">
        <f ca="1">RESULTADOS!AY25</f>
        <v>Falla</v>
      </c>
      <c r="BV8" s="111" t="str">
        <f ca="1">RESULTADOS!AZ25</f>
        <v>Falla</v>
      </c>
      <c r="BW8" s="111" t="str">
        <f ca="1">RESULTADOS!BA25</f>
        <v>Falla</v>
      </c>
      <c r="BX8" s="111" t="str">
        <f ca="1">RESULTADOS!BB25</f>
        <v>Pasa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Pasa</v>
      </c>
      <c r="CK8" s="111" t="str">
        <f ca="1">RESULTADOS!BO25</f>
        <v>Pasa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Falla</v>
      </c>
      <c r="CX8" s="111" t="str">
        <f ca="1">RESULTADOS!CB25</f>
        <v>N/A</v>
      </c>
      <c r="CY8" s="111" t="str">
        <f ca="1">RESULTADOS!CC25</f>
        <v>N/A</v>
      </c>
      <c r="CZ8" s="111" t="str">
        <f ca="1">RESULTADOS!CD25</f>
        <v>N/A</v>
      </c>
      <c r="DA8" s="111" t="str">
        <f ca="1">RESULTADOS!CE25</f>
        <v>Falla</v>
      </c>
      <c r="DB8" s="111" t="str">
        <f ca="1">RESULTADOS!CF25</f>
        <v>N/A</v>
      </c>
      <c r="DC8" s="111" t="str">
        <f ca="1">RESULTADOS!CG25</f>
        <v>Falla</v>
      </c>
      <c r="DD8" s="111" t="str">
        <f ca="1">RESULTADOS!CH25</f>
        <v>Falla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Recursos Humanos</v>
      </c>
      <c r="V9" s="113" t="str">
        <f t="shared" si="0"/>
        <v>Página web</v>
      </c>
      <c r="W9" s="113" t="str">
        <v>Pagina tipo</v>
      </c>
      <c r="X9" s="113" t="str">
        <f>RESULTADOS!D26</f>
        <v>https://www.comunidad.madrid/hospital/josegermain/profesionales/otros-servicios/departamento-recursos-humanos</v>
      </c>
      <c r="Y9" s="113" t="str">
        <v>Home &gt; Profesionales &gt; Recursos Humanos</v>
      </c>
      <c r="Z9" s="188" t="str">
        <v>Imágenes / Textos / Botones / Menú navegación / Enlaces / Iconos RRSS / Desplegables</v>
      </c>
      <c r="AA9" s="111" t="str">
        <f ca="1">RESULTADOS!E26</f>
        <v>Pasa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Pasa</v>
      </c>
      <c r="BN9" s="111" t="str">
        <f ca="1">RESULTADOS!AR26</f>
        <v>Falla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Falla</v>
      </c>
      <c r="BX9" s="111" t="str">
        <f ca="1">RESULTADOS!BB26</f>
        <v>Pasa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Pasa</v>
      </c>
      <c r="CK9" s="111" t="str">
        <f ca="1">RESULTADOS!BO26</f>
        <v>Pasa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Falla</v>
      </c>
      <c r="CX9" s="111" t="str">
        <f ca="1">RESULTADOS!CB26</f>
        <v>N/A</v>
      </c>
      <c r="CY9" s="111" t="str">
        <f ca="1">RESULTADOS!CC26</f>
        <v>N/A</v>
      </c>
      <c r="CZ9" s="111" t="str">
        <f ca="1">RESULTADOS!CD26</f>
        <v>N/A</v>
      </c>
      <c r="DA9" s="111" t="str">
        <f ca="1">RESULTADOS!CE26</f>
        <v>Falla</v>
      </c>
      <c r="DB9" s="111" t="str">
        <f ca="1">RESULTADOS!CF26</f>
        <v>N/A</v>
      </c>
      <c r="DC9" s="111" t="str">
        <f ca="1">RESULTADOS!CG26</f>
        <v>Falla</v>
      </c>
      <c r="DD9" s="111" t="str">
        <f ca="1">RESULTADOS!CH26</f>
        <v>Falla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Hospital Universitario José Germain</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Centro de Salud Mental</v>
      </c>
      <c r="V10" s="113" t="str">
        <f t="shared" si="0"/>
        <v>Página web</v>
      </c>
      <c r="W10" s="113" t="str">
        <v>Aleatoria</v>
      </c>
      <c r="X10" s="113" t="str">
        <f>RESULTADOS!D27</f>
        <v>https://www.comunidad.madrid/hospital/josegermain/profesionales/unidades-asistenciales-ipjg/centro-salud-mental-leganes</v>
      </c>
      <c r="Y10" s="113" t="str">
        <v>Home &gt;Profesionales &gt; Unidades Asistenciales &gt; Centro Salud Mental-CSM</v>
      </c>
      <c r="Z10" s="188" t="str">
        <v>Imágenes / Textos / Botones / Menú navegación / Listas / Enlaces / Mapa</v>
      </c>
      <c r="AA10" s="111" t="str">
        <f ca="1">RESULTADOS!E27</f>
        <v>Pasa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Falla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Falla</v>
      </c>
      <c r="BX10" s="111" t="str">
        <f ca="1">RESULTADOS!BB27</f>
        <v>Pasa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Pasa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N/A</v>
      </c>
      <c r="DA10" s="111" t="str">
        <f ca="1">RESULTADOS!CE27</f>
        <v>Falla</v>
      </c>
      <c r="DB10" s="111" t="str">
        <f ca="1">RESULTADOS!CF27</f>
        <v>N/A</v>
      </c>
      <c r="DC10" s="111" t="str">
        <f ca="1">RESULTADOS!CG27</f>
        <v>Falla</v>
      </c>
      <c r="DD10" s="111" t="str">
        <f ca="1">RESULTADOS!CH27</f>
        <v>Falla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https://www.comunidad.madrid/hospital/josegermain/</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Mantenimiento</v>
      </c>
      <c r="V11" s="113" t="str">
        <f t="shared" si="0"/>
        <v>Página web</v>
      </c>
      <c r="W11" s="113" t="str">
        <v>Aleatoria</v>
      </c>
      <c r="X11" s="113" t="str">
        <f>RESULTADOS!D28</f>
        <v>https://www.comunidad.madrid/hospital/josegermain/profesionales/otros-servicios/mantenimiento</v>
      </c>
      <c r="Y11" s="113" t="str">
        <v>Home &gt; Profesionales &gt; Otras Unidades &gt; Mantenimiento</v>
      </c>
      <c r="Z11" s="188" t="str">
        <v>Imágenes / Textos / Botones / Menú navegación / Enlaces / Iconos RRSS</v>
      </c>
      <c r="AA11" s="111" t="str">
        <f ca="1">RESULTADOS!E28</f>
        <v>Pasa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Pasa</v>
      </c>
      <c r="BN11" s="111" t="str">
        <f ca="1">RESULTADOS!AR28</f>
        <v>Falla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Falla</v>
      </c>
      <c r="BX11" s="111" t="str">
        <f ca="1">RESULTADOS!BB28</f>
        <v>Pasa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Falla</v>
      </c>
      <c r="CX11" s="111" t="str">
        <f ca="1">RESULTADOS!CB28</f>
        <v>N/A</v>
      </c>
      <c r="CY11" s="111" t="str">
        <f ca="1">RESULTADOS!CC28</f>
        <v>N/A</v>
      </c>
      <c r="CZ11" s="111" t="str">
        <f ca="1">RESULTADOS!CD28</f>
        <v>N/A</v>
      </c>
      <c r="DA11" s="111" t="str">
        <f ca="1">RESULTADOS!CE28</f>
        <v>Falla</v>
      </c>
      <c r="DB11" s="111" t="str">
        <f ca="1">RESULTADOS!CF28</f>
        <v>N/A</v>
      </c>
      <c r="DC11" s="111" t="str">
        <f ca="1">RESULTADOS!CG28</f>
        <v>Falla</v>
      </c>
      <c r="DD11" s="111" t="str">
        <f ca="1">RESULTADOS!CH28</f>
        <v>Falla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Comunicación</v>
      </c>
      <c r="V12" s="113" t="str">
        <f t="shared" si="0"/>
        <v>Página web</v>
      </c>
      <c r="W12" s="113" t="str">
        <v>Pagina tipo</v>
      </c>
      <c r="X12" s="113" t="str">
        <f>RESULTADOS!D29</f>
        <v>https://www.comunidad.madrid/hospital/josegermain/comunicacion</v>
      </c>
      <c r="Y12" s="113" t="str">
        <v>Home &gt; Comunicación</v>
      </c>
      <c r="Z12" s="188" t="str">
        <v>Imágenes / Textos / Botones / Menú navegación / Enlaces / Tabla</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Pasa</v>
      </c>
      <c r="BN12" s="111" t="str">
        <f ca="1">RESULTADOS!AR29</f>
        <v>Falla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Falla</v>
      </c>
      <c r="BX12" s="111" t="str">
        <f ca="1">RESULTADOS!BB29</f>
        <v>Pasa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N/A</v>
      </c>
      <c r="DA12" s="111" t="str">
        <f ca="1">RESULTADOS!CE29</f>
        <v>Falla</v>
      </c>
      <c r="DB12" s="111" t="str">
        <f ca="1">RESULTADOS!CF29</f>
        <v>N/A</v>
      </c>
      <c r="DC12" s="111" t="str">
        <f ca="1">RESULTADOS!CG29</f>
        <v>Falla</v>
      </c>
      <c r="DD12" s="111" t="str">
        <f ca="1">RESULTADOS!CH29</f>
        <v>Falla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Ofrecer información sobre los servicios del hospital y facilitar la gestión de citas y el contacto con los usuarios</v>
      </c>
      <c r="E13" s="109" t="s">
        <v>58</v>
      </c>
      <c r="F13" s="112" t="str">
        <f>'02.Tecnologías'!I10</f>
        <v>No</v>
      </c>
      <c r="G13" s="112">
        <f>'02.Tecnologías'!K23</f>
        <v>0</v>
      </c>
      <c r="H13" s="112">
        <f>'02.Tecnologías'!L23</f>
        <v>0</v>
      </c>
      <c r="I13" s="162"/>
      <c r="J13" s="162"/>
      <c r="K13" t="s">
        <v>473</v>
      </c>
      <c r="L13" s="164" t="str">
        <f ca="1">RESULTADOS!E8</f>
        <v>22 (23,91 %)</v>
      </c>
      <c r="M13" s="164" t="str">
        <f ca="1">RESULTADOS!F8</f>
        <v>20 (21,74 %)</v>
      </c>
      <c r="N13" s="164" t="str">
        <f ca="1">RESULTADOS!G8</f>
        <v>50 (54,35 %)</v>
      </c>
      <c r="O13" s="113">
        <f ca="1">RESULTADOS!H8</f>
        <v>0</v>
      </c>
      <c r="P13" s="113">
        <f ca="1">RESULTADOS!I8</f>
        <v>0</v>
      </c>
      <c r="T13" s="113">
        <f>RESULTADOS!B30</f>
        <v>11</v>
      </c>
      <c r="U13" s="113" t="str">
        <f>RESULTADOS!C30</f>
        <v>Noticias</v>
      </c>
      <c r="V13" s="113" t="str">
        <f t="shared" si="0"/>
        <v>Página web</v>
      </c>
      <c r="W13" s="113" t="str">
        <v>Pagina tipo</v>
      </c>
      <c r="X13" s="113" t="str">
        <f>RESULTADOS!D30</f>
        <v>https://www.comunidad.madrid/hospital/josegermain/comunicacion/noticias</v>
      </c>
      <c r="Y13" s="113" t="str">
        <v>Home &gt; Comunicación &gt; Noticias de Actualidad</v>
      </c>
      <c r="Z13" s="188" t="str">
        <v>Imágenes / Textos / Botones / Menú navegación / Enlaces / Calendario / Paginación</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Pasa</v>
      </c>
      <c r="BN13" s="111" t="str">
        <f ca="1">RESULTADOS!AR30</f>
        <v>Falla</v>
      </c>
      <c r="BO13" s="111" t="str">
        <f ca="1">RESULTADOS!AS30</f>
        <v>N/A</v>
      </c>
      <c r="BP13" s="111" t="str">
        <f ca="1">RESULTADOS!AT30</f>
        <v>Pasa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Falla</v>
      </c>
      <c r="BW13" s="111" t="str">
        <f ca="1">RESULTADOS!BA30</f>
        <v>Falla</v>
      </c>
      <c r="BX13" s="111" t="str">
        <f ca="1">RESULTADOS!BB30</f>
        <v>Pasa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Falla</v>
      </c>
      <c r="CX13" s="111" t="str">
        <f ca="1">RESULTADOS!CB30</f>
        <v>N/A</v>
      </c>
      <c r="CY13" s="111" t="str">
        <f ca="1">RESULTADOS!CC30</f>
        <v>N/A</v>
      </c>
      <c r="CZ13" s="111" t="str">
        <f ca="1">RESULTADOS!CD30</f>
        <v>N/A</v>
      </c>
      <c r="DA13" s="111" t="str">
        <f ca="1">RESULTADOS!CE30</f>
        <v>Falla</v>
      </c>
      <c r="DB13" s="111" t="str">
        <f ca="1">RESULTADOS!CF30</f>
        <v>N/A</v>
      </c>
      <c r="DC13" s="111" t="str">
        <f ca="1">RESULTADOS!CG30</f>
        <v>Falla</v>
      </c>
      <c r="DD13" s="111" t="str">
        <f ca="1">RESULTADOS!CH30</f>
        <v>Falla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45873</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RSS</v>
      </c>
      <c r="V14" s="113" t="str">
        <f t="shared" si="0"/>
        <v>Página web</v>
      </c>
      <c r="W14" s="113" t="str">
        <v>Pagina tipo</v>
      </c>
      <c r="X14" s="113" t="str">
        <f>RESULTADOS!D31</f>
        <v>https://www.comunidad.madrid/hospital/josegermain/comunicacion/sindicacion-ultimos-contenidos</v>
      </c>
      <c r="Y14" s="113" t="str">
        <v>Home &gt; Comunicación &gt; RSS. Últimos contenidos</v>
      </c>
      <c r="Z14" s="188" t="str">
        <v>Imágenes / Textos / Botones / Menú navegación / Enlaces /  Iconos RRSS</v>
      </c>
      <c r="AA14" s="111" t="str">
        <f ca="1">RESULTADOS!E31</f>
        <v>Pasa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Pasa</v>
      </c>
      <c r="BN14" s="111" t="str">
        <f ca="1">RESULTADOS!AR31</f>
        <v>Falla</v>
      </c>
      <c r="BO14" s="111" t="str">
        <f ca="1">RESULTADOS!AS31</f>
        <v>N/A</v>
      </c>
      <c r="BP14" s="111" t="str">
        <f ca="1">RESULTADOS!AT31</f>
        <v>Pasa</v>
      </c>
      <c r="BQ14" s="111" t="str">
        <f ca="1">RESULTADOS!AU31</f>
        <v>N/A</v>
      </c>
      <c r="BR14" s="111" t="str">
        <f ca="1">RESULTADOS!AV31</f>
        <v>Pasa</v>
      </c>
      <c r="BS14" s="111" t="str">
        <f ca="1">RESULTADOS!AW31</f>
        <v>Falla</v>
      </c>
      <c r="BT14" s="111" t="str">
        <f ca="1">RESULTADOS!AX31</f>
        <v>N/A</v>
      </c>
      <c r="BU14" s="111" t="str">
        <f ca="1">RESULTADOS!AY31</f>
        <v>Falla</v>
      </c>
      <c r="BV14" s="111" t="str">
        <f ca="1">RESULTADOS!AZ31</f>
        <v>Falla</v>
      </c>
      <c r="BW14" s="111" t="str">
        <f ca="1">RESULTADOS!BA31</f>
        <v>Falla</v>
      </c>
      <c r="BX14" s="111" t="str">
        <f ca="1">RESULTADOS!BB31</f>
        <v>Pasa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Pasa</v>
      </c>
      <c r="CH14" s="111" t="str">
        <f ca="1">RESULTADOS!BL31</f>
        <v>Falla</v>
      </c>
      <c r="CI14" s="111" t="str">
        <f ca="1">RESULTADOS!BM31</f>
        <v>Pasa</v>
      </c>
      <c r="CJ14" s="111" t="str">
        <f ca="1">RESULTADOS!BN31</f>
        <v>Pasa</v>
      </c>
      <c r="CK14" s="111" t="str">
        <f ca="1">RESULTADOS!BO31</f>
        <v>Pasa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Falla</v>
      </c>
      <c r="CX14" s="111" t="str">
        <f ca="1">RESULTADOS!CB31</f>
        <v>N/A</v>
      </c>
      <c r="CY14" s="111" t="str">
        <f ca="1">RESULTADOS!CC31</f>
        <v>N/A</v>
      </c>
      <c r="CZ14" s="111" t="str">
        <f ca="1">RESULTADOS!CD31</f>
        <v>N/A</v>
      </c>
      <c r="DA14" s="111" t="str">
        <f ca="1">RESULTADOS!CE31</f>
        <v>Falla</v>
      </c>
      <c r="DB14" s="111" t="str">
        <f ca="1">RESULTADOS!CF31</f>
        <v>N/A</v>
      </c>
      <c r="DC14" s="111" t="str">
        <f ca="1">RESULTADOS!CG31</f>
        <v>Falla</v>
      </c>
      <c r="DD14" s="111" t="str">
        <f ca="1">RESULTADOS!CH31</f>
        <v>Falla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Galería de Imágenes</v>
      </c>
      <c r="V15" s="113" t="str">
        <f t="shared" si="0"/>
        <v>Página web</v>
      </c>
      <c r="W15" s="113" t="str">
        <v>Pagina tipo</v>
      </c>
      <c r="X15" s="113" t="str">
        <f>RESULTADOS!D32</f>
        <v>https://www.comunidad.madrid/hospital/josegermain/comunicacion/galeria-imagenes/galeria-imagenes</v>
      </c>
      <c r="Y15" s="113" t="str">
        <v>Home &gt; Comunicación &gt; Galería de imágenes</v>
      </c>
      <c r="Z15" s="188" t="str">
        <v>Imágenes / Textos / Botones / Menú navegación / Enlaces / Iconos RRSS</v>
      </c>
      <c r="AA15" s="111" t="str">
        <f ca="1">RESULTADOS!E32</f>
        <v>Pasa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Pasa</v>
      </c>
      <c r="BN15" s="111" t="str">
        <f ca="1">RESULTADOS!AR32</f>
        <v>Falla</v>
      </c>
      <c r="BO15" s="111" t="str">
        <f ca="1">RESULTADOS!AS32</f>
        <v>N/A</v>
      </c>
      <c r="BP15" s="111" t="str">
        <f ca="1">RESULTADOS!AT32</f>
        <v>Pasa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Falla</v>
      </c>
      <c r="BX15" s="111" t="str">
        <f ca="1">RESULTADOS!BB32</f>
        <v>Pasa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Pasa</v>
      </c>
      <c r="CH15" s="111" t="str">
        <f ca="1">RESULTADOS!BL32</f>
        <v>Pasa</v>
      </c>
      <c r="CI15" s="111" t="str">
        <f ca="1">RESULTADOS!BM32</f>
        <v>Pasa</v>
      </c>
      <c r="CJ15" s="111" t="str">
        <f ca="1">RESULTADOS!BN32</f>
        <v>Pasa</v>
      </c>
      <c r="CK15" s="111" t="str">
        <f ca="1">RESULTADOS!BO32</f>
        <v>Pasa</v>
      </c>
      <c r="CL15" s="111" t="str">
        <f ca="1">RESULTADOS!BP32</f>
        <v>N/A</v>
      </c>
      <c r="CM15" s="111" t="str">
        <f ca="1">RESULTADOS!BQ32</f>
        <v>Pasa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Falla</v>
      </c>
      <c r="CX15" s="111" t="str">
        <f ca="1">RESULTADOS!CB32</f>
        <v>N/A</v>
      </c>
      <c r="CY15" s="111" t="str">
        <f ca="1">RESULTADOS!CC32</f>
        <v>N/A</v>
      </c>
      <c r="CZ15" s="111" t="str">
        <f ca="1">RESULTADOS!CD32</f>
        <v>N/A</v>
      </c>
      <c r="DA15" s="111" t="str">
        <f ca="1">RESULTADOS!CE32</f>
        <v>Falla</v>
      </c>
      <c r="DB15" s="111" t="str">
        <f ca="1">RESULTADOS!CF32</f>
        <v>N/A</v>
      </c>
      <c r="DC15" s="111" t="str">
        <f ca="1">RESULTADOS!CG32</f>
        <v>Falla</v>
      </c>
      <c r="DD15" s="111" t="str">
        <f ca="1">RESULTADOS!CH32</f>
        <v>Falla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 xml:space="preserve">Sistema Operativo: Windows 11 Enterprise
Navegador: Google Chrome Versión 138.0.7204.158 (Build oficial) (64 bits)
Herramientas utilizadas: LightHouse,  Siteimprove, taba11y,  Contraste Checker, HeadingsMap, Live editor for CSS, Less &amp; Sass - Magic </v>
      </c>
      <c r="F16" s="161"/>
      <c r="G16" s="161"/>
      <c r="H16" s="161"/>
      <c r="I16" s="161"/>
      <c r="J16" s="161"/>
      <c r="T16" s="113">
        <f>RESULTADOS!B33</f>
        <v>14</v>
      </c>
      <c r="U16" s="113" t="str">
        <f>RESULTADOS!C33</f>
        <v>Nosotros</v>
      </c>
      <c r="V16" s="113" t="str">
        <f t="shared" si="0"/>
        <v>Página web</v>
      </c>
      <c r="W16" s="113" t="str">
        <v>Pagina tipo</v>
      </c>
      <c r="X16" s="113" t="str">
        <f>RESULTADOS!D33</f>
        <v>https://www.comunidad.madrid/hospital/josegermain/nosotros</v>
      </c>
      <c r="Y16" s="113" t="str">
        <v>Home &gt; Nosotros</v>
      </c>
      <c r="Z16" s="188" t="str">
        <v>Imágenes / Textos / Botones / Menú navegación / Listas / Enlaces / Mapa</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Falla</v>
      </c>
      <c r="BM16" s="111" t="str">
        <f ca="1">RESULTADOS!AQ33</f>
        <v>Falla</v>
      </c>
      <c r="BN16" s="111" t="str">
        <f ca="1">RESULTADOS!AR33</f>
        <v>Falla</v>
      </c>
      <c r="BO16" s="111" t="str">
        <f ca="1">RESULTADOS!AS33</f>
        <v>N/A</v>
      </c>
      <c r="BP16" s="111" t="str">
        <f ca="1">RESULTADOS!AT33</f>
        <v>Pasa</v>
      </c>
      <c r="BQ16" s="111" t="str">
        <f ca="1">RESULTADOS!AU33</f>
        <v>N/A</v>
      </c>
      <c r="BR16" s="111" t="str">
        <f ca="1">RESULTADOS!AV33</f>
        <v>Pasa</v>
      </c>
      <c r="BS16" s="111" t="str">
        <f ca="1">RESULTADOS!AW33</f>
        <v>Falla</v>
      </c>
      <c r="BT16" s="111" t="str">
        <f ca="1">RESULTADOS!AX33</f>
        <v>N/A</v>
      </c>
      <c r="BU16" s="111" t="str">
        <f ca="1">RESULTADOS!AY33</f>
        <v>Falla</v>
      </c>
      <c r="BV16" s="111" t="str">
        <f ca="1">RESULTADOS!AZ33</f>
        <v>Falla</v>
      </c>
      <c r="BW16" s="111" t="str">
        <f ca="1">RESULTADOS!BA33</f>
        <v>Falla</v>
      </c>
      <c r="BX16" s="111" t="str">
        <f ca="1">RESULTADOS!BB33</f>
        <v>Pasa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Falla</v>
      </c>
      <c r="CH16" s="111" t="str">
        <f ca="1">RESULTADOS!BL33</f>
        <v>Pasa</v>
      </c>
      <c r="CI16" s="111" t="str">
        <f ca="1">RESULTADOS!BM33</f>
        <v>Pasa</v>
      </c>
      <c r="CJ16" s="111" t="str">
        <f ca="1">RESULTADOS!BN33</f>
        <v>Pasa</v>
      </c>
      <c r="CK16" s="111" t="str">
        <f ca="1">RESULTADOS!BO33</f>
        <v>Falla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Falla</v>
      </c>
      <c r="CX16" s="111" t="str">
        <f ca="1">RESULTADOS!CB33</f>
        <v>N/A</v>
      </c>
      <c r="CY16" s="111" t="str">
        <f ca="1">RESULTADOS!CC33</f>
        <v>N/A</v>
      </c>
      <c r="CZ16" s="111" t="str">
        <f ca="1">RESULTADOS!CD33</f>
        <v>N/A</v>
      </c>
      <c r="DA16" s="111" t="str">
        <f ca="1">RESULTADOS!CE33</f>
        <v>Falla</v>
      </c>
      <c r="DB16" s="111" t="str">
        <f ca="1">RESULTADOS!CF33</f>
        <v>N/A</v>
      </c>
      <c r="DC16" s="111" t="str">
        <f ca="1">RESULTADOS!CG33</f>
        <v>Falla</v>
      </c>
      <c r="DD16" s="111" t="str">
        <f ca="1">RESULTADOS!CH33</f>
        <v>Falla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t="str">
        <f>'01.Definición de ámbito'!C45</f>
        <v>CCAA</v>
      </c>
      <c r="K17" t="s">
        <v>475</v>
      </c>
      <c r="T17" s="113">
        <f>RESULTADOS!B34</f>
        <v>15</v>
      </c>
      <c r="U17" s="113" t="str">
        <f>RESULTADOS!C34</f>
        <v>Localización y acceso</v>
      </c>
      <c r="V17" s="113" t="str">
        <f t="shared" si="0"/>
        <v>Página web</v>
      </c>
      <c r="W17" s="113" t="str">
        <v>Pagina tipo</v>
      </c>
      <c r="X17" s="113" t="str">
        <f>RESULTADOS!D34</f>
        <v>https://www.comunidad.madrid/hospital/josegermain/nosotros/localizacion-acceso</v>
      </c>
      <c r="Y17" s="113" t="str">
        <v>Home &gt; Nosotros &gt; Localización y acceso</v>
      </c>
      <c r="Z17" s="188" t="str">
        <v>Imágenes / Textos / Botones / Menú navegación / Listas / Enlaces / Pestañas</v>
      </c>
      <c r="AA17" s="111" t="str">
        <f ca="1">RESULTADOS!E34</f>
        <v>Pasa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Pasa</v>
      </c>
      <c r="BL17" s="111" t="str">
        <f ca="1">RESULTADOS!AP34</f>
        <v>Falla</v>
      </c>
      <c r="BM17" s="111" t="str">
        <f ca="1">RESULTADOS!AQ34</f>
        <v>Pasa</v>
      </c>
      <c r="BN17" s="111" t="str">
        <f ca="1">RESULTADOS!AR34</f>
        <v>Falla</v>
      </c>
      <c r="BO17" s="111" t="str">
        <f ca="1">RESULTADOS!AS34</f>
        <v>N/A</v>
      </c>
      <c r="BP17" s="111" t="str">
        <f ca="1">RESULTADOS!AT34</f>
        <v>Pasa</v>
      </c>
      <c r="BQ17" s="111" t="str">
        <f ca="1">RESULTADOS!AU34</f>
        <v>N/A</v>
      </c>
      <c r="BR17" s="111" t="str">
        <f ca="1">RESULTADOS!AV34</f>
        <v>Pasa</v>
      </c>
      <c r="BS17" s="111" t="str">
        <f ca="1">RESULTADOS!AW34</f>
        <v>Falla</v>
      </c>
      <c r="BT17" s="111" t="str">
        <f ca="1">RESULTADOS!AX34</f>
        <v>N/A</v>
      </c>
      <c r="BU17" s="111" t="str">
        <f ca="1">RESULTADOS!AY34</f>
        <v>Falla</v>
      </c>
      <c r="BV17" s="111" t="str">
        <f ca="1">RESULTADOS!AZ34</f>
        <v>Falla</v>
      </c>
      <c r="BW17" s="111" t="str">
        <f ca="1">RESULTADOS!BA34</f>
        <v>Falla</v>
      </c>
      <c r="BX17" s="111" t="str">
        <f ca="1">RESULTADOS!BB34</f>
        <v>Pasa</v>
      </c>
      <c r="BY17" s="111" t="str">
        <f ca="1">RESULTADOS!BC34</f>
        <v>Pasa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Pasa</v>
      </c>
      <c r="CI17" s="111" t="str">
        <f ca="1">RESULTADOS!BM34</f>
        <v>Pasa</v>
      </c>
      <c r="CJ17" s="111" t="str">
        <f ca="1">RESULTADOS!BN34</f>
        <v>Pasa</v>
      </c>
      <c r="CK17" s="111" t="str">
        <f ca="1">RESULTADOS!BO34</f>
        <v>Pasa</v>
      </c>
      <c r="CL17" s="111" t="str">
        <f ca="1">RESULTADOS!BP34</f>
        <v>N/A</v>
      </c>
      <c r="CM17" s="111" t="str">
        <f ca="1">RESULTADOS!BQ34</f>
        <v>Pasa</v>
      </c>
      <c r="CN17" s="111" t="str">
        <f ca="1">RESULTADOS!BR34</f>
        <v>Pasa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Falla</v>
      </c>
      <c r="CX17" s="111" t="str">
        <f ca="1">RESULTADOS!CB34</f>
        <v>N/A</v>
      </c>
      <c r="CY17" s="111" t="str">
        <f ca="1">RESULTADOS!CC34</f>
        <v>N/A</v>
      </c>
      <c r="CZ17" s="111" t="str">
        <f ca="1">RESULTADOS!CD34</f>
        <v>N/A</v>
      </c>
      <c r="DA17" s="111" t="str">
        <f ca="1">RESULTADOS!CE34</f>
        <v>Falla</v>
      </c>
      <c r="DB17" s="111" t="str">
        <f ca="1">RESULTADOS!CF34</f>
        <v>N/A</v>
      </c>
      <c r="DC17" s="111" t="str">
        <f ca="1">RESULTADOS!CG34</f>
        <v>Falla</v>
      </c>
      <c r="DD17" s="111" t="str">
        <f ca="1">RESULTADOS!CH34</f>
        <v>Falla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91</v>
      </c>
      <c r="L18" s="113">
        <f ca="1">RESULTADOS!L8</f>
        <v>439</v>
      </c>
      <c r="M18" s="171">
        <f ca="1">RESULTADOS!M8</f>
        <v>0.23858695652173914</v>
      </c>
      <c r="T18" s="113">
        <f>RESULTADOS!B35</f>
        <v>16</v>
      </c>
      <c r="U18" s="113" t="str">
        <f>RESULTADOS!C35</f>
        <v>Contacto</v>
      </c>
      <c r="V18" s="113" t="str">
        <f t="shared" si="0"/>
        <v>Página web</v>
      </c>
      <c r="W18" s="113" t="str">
        <v>Contacto</v>
      </c>
      <c r="X18" s="113" t="str">
        <f>RESULTADOS!D35</f>
        <v>https://www.comunidad.madrid/hospital/josegermain/comunicacion/contacto</v>
      </c>
      <c r="Y18" s="113" t="str">
        <v>Home &gt; Contacto</v>
      </c>
      <c r="Z18" s="188" t="str">
        <v>Imágenes, Email</v>
      </c>
      <c r="AA18" s="111" t="str">
        <f ca="1">RESULTADOS!E35</f>
        <v>Pasa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Pasa</v>
      </c>
      <c r="BL18" s="111" t="str">
        <f ca="1">RESULTADOS!AP35</f>
        <v>Pasa</v>
      </c>
      <c r="BM18" s="111" t="str">
        <f ca="1">RESULTADOS!AQ35</f>
        <v>Pasa</v>
      </c>
      <c r="BN18" s="111" t="str">
        <f ca="1">RESULTADOS!AR35</f>
        <v>Falla</v>
      </c>
      <c r="BO18" s="111" t="str">
        <f ca="1">RESULTADOS!AS35</f>
        <v>N/A</v>
      </c>
      <c r="BP18" s="111" t="str">
        <f ca="1">RESULTADOS!AT35</f>
        <v>Pasa</v>
      </c>
      <c r="BQ18" s="111" t="str">
        <f ca="1">RESULTADOS!AU35</f>
        <v>N/A</v>
      </c>
      <c r="BR18" s="111" t="str">
        <f ca="1">RESULTADOS!AV35</f>
        <v>Pasa</v>
      </c>
      <c r="BS18" s="111" t="str">
        <f ca="1">RESULTADOS!AW35</f>
        <v>Falla</v>
      </c>
      <c r="BT18" s="111" t="str">
        <f ca="1">RESULTADOS!AX35</f>
        <v>N/A</v>
      </c>
      <c r="BU18" s="111" t="str">
        <f ca="1">RESULTADOS!AY35</f>
        <v>Falla</v>
      </c>
      <c r="BV18" s="111" t="str">
        <f ca="1">RESULTADOS!AZ35</f>
        <v>Falla</v>
      </c>
      <c r="BW18" s="111" t="str">
        <f ca="1">RESULTADOS!BA35</f>
        <v>Falla</v>
      </c>
      <c r="BX18" s="111" t="str">
        <f ca="1">RESULTADOS!BB35</f>
        <v>Pasa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Pasa</v>
      </c>
      <c r="CI18" s="111" t="str">
        <f ca="1">RESULTADOS!BM35</f>
        <v>Pasa</v>
      </c>
      <c r="CJ18" s="111" t="str">
        <f ca="1">RESULTADOS!BN35</f>
        <v>Pasa</v>
      </c>
      <c r="CK18" s="111" t="str">
        <f ca="1">RESULTADOS!BO35</f>
        <v>Pasa</v>
      </c>
      <c r="CL18" s="111" t="str">
        <f ca="1">RESULTADOS!BP35</f>
        <v>N/A</v>
      </c>
      <c r="CM18" s="111" t="str">
        <f ca="1">RESULTADOS!BQ35</f>
        <v>Pasa</v>
      </c>
      <c r="CN18" s="111" t="str">
        <f ca="1">RESULTADOS!BR35</f>
        <v>Pasa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Falla</v>
      </c>
      <c r="CX18" s="111" t="str">
        <f ca="1">RESULTADOS!CB35</f>
        <v>N/A</v>
      </c>
      <c r="CY18" s="111" t="str">
        <f ca="1">RESULTADOS!CC35</f>
        <v>N/A</v>
      </c>
      <c r="CZ18" s="111" t="str">
        <f ca="1">RESULTADOS!CD35</f>
        <v>N/A</v>
      </c>
      <c r="DA18" s="111" t="str">
        <f ca="1">RESULTADOS!CE35</f>
        <v>Falla</v>
      </c>
      <c r="DB18" s="111" t="str">
        <f ca="1">RESULTADOS!CF35</f>
        <v>N/A</v>
      </c>
      <c r="DC18" s="111" t="str">
        <f ca="1">RESULTADOS!CG35</f>
        <v>Falla</v>
      </c>
      <c r="DD18" s="111" t="str">
        <f ca="1">RESULTADOS!CH35</f>
        <v>Falla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93</v>
      </c>
      <c r="L19" s="113">
        <f ca="1">RESULTADOS!L9</f>
        <v>222</v>
      </c>
      <c r="M19" s="171">
        <f ca="1">RESULTADOS!M9</f>
        <v>0.12065217391304348</v>
      </c>
      <c r="T19" s="113">
        <f>RESULTADOS!B36</f>
        <v>17</v>
      </c>
      <c r="U19" s="113" t="str">
        <f>RESULTADOS!C36</f>
        <v>Buscador</v>
      </c>
      <c r="V19" s="113" t="str">
        <f t="shared" si="0"/>
        <v>Página web</v>
      </c>
      <c r="W19" s="113" t="str">
        <v>Búsqueda</v>
      </c>
      <c r="X19" s="113" t="str">
        <f>RESULTADOS!D36</f>
        <v>https://www.comunidad.madrid/hospital/josegermain/buscar?search_api_fulltext=&amp;nombre=</v>
      </c>
      <c r="Y19" s="113" t="str">
        <v>Home &gt; Icono lupa &gt; Icono lupa</v>
      </c>
      <c r="Z19" s="188" t="str">
        <v>Texto</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Pasa</v>
      </c>
      <c r="BL19" s="111" t="str">
        <f ca="1">RESULTADOS!AP36</f>
        <v>Pasa</v>
      </c>
      <c r="BM19" s="111" t="str">
        <f ca="1">RESULTADOS!AQ36</f>
        <v>Falla</v>
      </c>
      <c r="BN19" s="111" t="str">
        <f ca="1">RESULTADOS!AR36</f>
        <v>Falla</v>
      </c>
      <c r="BO19" s="111" t="str">
        <f ca="1">RESULTADOS!AS36</f>
        <v>N/A</v>
      </c>
      <c r="BP19" s="111" t="str">
        <f ca="1">RESULTADOS!AT36</f>
        <v>Pasa</v>
      </c>
      <c r="BQ19" s="111" t="str">
        <f ca="1">RESULTADOS!AU36</f>
        <v>N/A</v>
      </c>
      <c r="BR19" s="111" t="str">
        <f ca="1">RESULTADOS!AV36</f>
        <v>Pasa</v>
      </c>
      <c r="BS19" s="111" t="str">
        <f ca="1">RESULTADOS!AW36</f>
        <v>Falla</v>
      </c>
      <c r="BT19" s="111" t="str">
        <f ca="1">RESULTADOS!AX36</f>
        <v>N/A</v>
      </c>
      <c r="BU19" s="111" t="str">
        <f ca="1">RESULTADOS!AY36</f>
        <v>Falla</v>
      </c>
      <c r="BV19" s="111" t="str">
        <f ca="1">RESULTADOS!AZ36</f>
        <v>Falla</v>
      </c>
      <c r="BW19" s="111" t="str">
        <f ca="1">RESULTADOS!BA36</f>
        <v>Pasa</v>
      </c>
      <c r="BX19" s="111" t="str">
        <f ca="1">RESULTADOS!BB36</f>
        <v>Pasa</v>
      </c>
      <c r="BY19" s="111" t="str">
        <f ca="1">RESULTADOS!BC36</f>
        <v>Pasa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Pasa</v>
      </c>
      <c r="CH19" s="111" t="str">
        <f ca="1">RESULTADOS!BL36</f>
        <v>Pasa</v>
      </c>
      <c r="CI19" s="111" t="str">
        <f ca="1">RESULTADOS!BM36</f>
        <v>Pasa</v>
      </c>
      <c r="CJ19" s="111" t="str">
        <f ca="1">RESULTADOS!BN36</f>
        <v>Pasa</v>
      </c>
      <c r="CK19" s="111" t="str">
        <f ca="1">RESULTADOS!BO36</f>
        <v>Pasa</v>
      </c>
      <c r="CL19" s="111" t="str">
        <f ca="1">RESULTADOS!BP36</f>
        <v>N/A</v>
      </c>
      <c r="CM19" s="111" t="str">
        <f ca="1">RESULTADOS!BQ36</f>
        <v>Pasa</v>
      </c>
      <c r="CN19" s="111" t="str">
        <f ca="1">RESULTADOS!BR36</f>
        <v>Pasa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Falla</v>
      </c>
      <c r="CX19" s="111" t="str">
        <f ca="1">RESULTADOS!CB36</f>
        <v>N/A</v>
      </c>
      <c r="CY19" s="111" t="str">
        <f ca="1">RESULTADOS!CC36</f>
        <v>N/A</v>
      </c>
      <c r="CZ19" s="111" t="str">
        <f ca="1">RESULTADOS!CD36</f>
        <v>N/A</v>
      </c>
      <c r="DA19" s="111" t="str">
        <f ca="1">RESULTADOS!CE36</f>
        <v>Falla</v>
      </c>
      <c r="DB19" s="111" t="str">
        <f ca="1">RESULTADOS!CF36</f>
        <v>N/A</v>
      </c>
      <c r="DC19" s="111" t="str">
        <f ca="1">RESULTADOS!CG36</f>
        <v>Falla</v>
      </c>
      <c r="DD19" s="111" t="str">
        <f ca="1">RESULTADOS!CH36</f>
        <v>Falla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96</v>
      </c>
      <c r="L20" s="113">
        <f ca="1">RESULTADOS!L10</f>
        <v>1179</v>
      </c>
      <c r="M20" s="171">
        <f ca="1">RESULTADOS!M10</f>
        <v>0.64076086956521738</v>
      </c>
      <c r="T20" s="113">
        <f>RESULTADOS!B37</f>
        <v>18</v>
      </c>
      <c r="U20" s="113" t="str">
        <f>RESULTADOS!C37</f>
        <v>Aviso Legal-Privacidad</v>
      </c>
      <c r="V20" s="113" t="str">
        <f t="shared" si="0"/>
        <v>Página web</v>
      </c>
      <c r="W20" s="113" t="str">
        <v>Legal</v>
      </c>
      <c r="X20" s="113" t="str">
        <f>RESULTADOS!D37</f>
        <v>https://www.comunidad.madrid/hospital/josegermain/ciudadanos/aviso-legal-privacidad</v>
      </c>
      <c r="Y20" s="113" t="str">
        <v>Home &gt; Aviso Legal-Privacidad</v>
      </c>
      <c r="Z20" s="188" t="str">
        <v>Texto</v>
      </c>
      <c r="AA20" s="111" t="str">
        <f ca="1">RESULTADOS!E37</f>
        <v>Pasa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Pasa</v>
      </c>
      <c r="BL20" s="111" t="str">
        <f ca="1">RESULTADOS!AP37</f>
        <v>Pasa</v>
      </c>
      <c r="BM20" s="111" t="str">
        <f ca="1">RESULTADOS!AQ37</f>
        <v>Pasa</v>
      </c>
      <c r="BN20" s="111" t="str">
        <f ca="1">RESULTADOS!AR37</f>
        <v>Falla</v>
      </c>
      <c r="BO20" s="111" t="str">
        <f ca="1">RESULTADOS!AS37</f>
        <v>N/A</v>
      </c>
      <c r="BP20" s="111" t="str">
        <f ca="1">RESULTADOS!AT37</f>
        <v>Pasa</v>
      </c>
      <c r="BQ20" s="111" t="str">
        <f ca="1">RESULTADOS!AU37</f>
        <v>N/A</v>
      </c>
      <c r="BR20" s="111" t="str">
        <f ca="1">RESULTADOS!AV37</f>
        <v>Pasa</v>
      </c>
      <c r="BS20" s="111" t="str">
        <f ca="1">RESULTADOS!AW37</f>
        <v>Falla</v>
      </c>
      <c r="BT20" s="111" t="str">
        <f ca="1">RESULTADOS!AX37</f>
        <v>N/A</v>
      </c>
      <c r="BU20" s="111" t="str">
        <f ca="1">RESULTADOS!AY37</f>
        <v>Falla</v>
      </c>
      <c r="BV20" s="111" t="str">
        <f ca="1">RESULTADOS!AZ37</f>
        <v>Falla</v>
      </c>
      <c r="BW20" s="111" t="str">
        <f ca="1">RESULTADOS!BA37</f>
        <v>Falla</v>
      </c>
      <c r="BX20" s="111" t="str">
        <f ca="1">RESULTADOS!BB37</f>
        <v>Pasa</v>
      </c>
      <c r="BY20" s="111" t="str">
        <f ca="1">RESULTADOS!BC37</f>
        <v>Pasa</v>
      </c>
      <c r="BZ20" s="111" t="str">
        <f ca="1">RESULTADOS!BD37</f>
        <v>Pasa</v>
      </c>
      <c r="CA20" s="111" t="str">
        <f ca="1">RESULTADOS!BE37</f>
        <v>N/A</v>
      </c>
      <c r="CB20" s="111" t="str">
        <f ca="1">RESULTADOS!BF37</f>
        <v>N/A</v>
      </c>
      <c r="CC20" s="111" t="str">
        <f ca="1">RESULTADOS!BG37</f>
        <v>N/A</v>
      </c>
      <c r="CD20" s="111" t="str">
        <f ca="1">RESULTADOS!BH37</f>
        <v>N/A</v>
      </c>
      <c r="CE20" s="111" t="str">
        <f ca="1">RESULTADOS!BI37</f>
        <v>Pasa</v>
      </c>
      <c r="CF20" s="111" t="str">
        <f ca="1">RESULTADOS!BJ37</f>
        <v>Pasa</v>
      </c>
      <c r="CG20" s="111" t="str">
        <f ca="1">RESULTADOS!BK37</f>
        <v>Pasa</v>
      </c>
      <c r="CH20" s="111" t="str">
        <f ca="1">RESULTADOS!BL37</f>
        <v>Pasa</v>
      </c>
      <c r="CI20" s="111" t="str">
        <f ca="1">RESULTADOS!BM37</f>
        <v>Pasa</v>
      </c>
      <c r="CJ20" s="111" t="str">
        <f ca="1">RESULTADOS!BN37</f>
        <v>Pasa</v>
      </c>
      <c r="CK20" s="111" t="str">
        <f ca="1">RESULTADOS!BO37</f>
        <v>Pasa</v>
      </c>
      <c r="CL20" s="111" t="str">
        <f ca="1">RESULTADOS!BP37</f>
        <v>N/A</v>
      </c>
      <c r="CM20" s="111" t="str">
        <f ca="1">RESULTADOS!BQ37</f>
        <v>Pasa</v>
      </c>
      <c r="CN20" s="111" t="str">
        <f ca="1">RESULTADOS!BR37</f>
        <v>Pasa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Falla</v>
      </c>
      <c r="CX20" s="111" t="str">
        <f ca="1">RESULTADOS!CB37</f>
        <v>N/A</v>
      </c>
      <c r="CY20" s="111" t="str">
        <f ca="1">RESULTADOS!CC37</f>
        <v>N/A</v>
      </c>
      <c r="CZ20" s="111" t="str">
        <f ca="1">RESULTADOS!CD37</f>
        <v>N/A</v>
      </c>
      <c r="DA20" s="111" t="str">
        <f ca="1">RESULTADOS!CE37</f>
        <v>Falla</v>
      </c>
      <c r="DB20" s="111" t="str">
        <f ca="1">RESULTADOS!CF37</f>
        <v>N/A</v>
      </c>
      <c r="DC20" s="111" t="str">
        <f ca="1">RESULTADOS!CG37</f>
        <v>Falla</v>
      </c>
      <c r="DD20" s="111" t="str">
        <f ca="1">RESULTADOS!CH37</f>
        <v>Falla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No</v>
      </c>
      <c r="K21" t="s">
        <v>265</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https://www.comunidad.madrid/hospital/josegermain/sitemap</v>
      </c>
      <c r="Y21" s="113" t="str">
        <v>Home &gt; Mapa web</v>
      </c>
      <c r="Z21" s="188" t="str">
        <v>Imágenes, listas, menú navegación, enlaces, botones</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Pasa</v>
      </c>
      <c r="BL21" s="111" t="str">
        <f ca="1">RESULTADOS!AP38</f>
        <v>Pasa</v>
      </c>
      <c r="BM21" s="111" t="str">
        <f ca="1">RESULTADOS!AQ38</f>
        <v>Pasa</v>
      </c>
      <c r="BN21" s="111" t="str">
        <f ca="1">RESULTADOS!AR38</f>
        <v>Falla</v>
      </c>
      <c r="BO21" s="111" t="str">
        <f ca="1">RESULTADOS!AS38</f>
        <v>N/A</v>
      </c>
      <c r="BP21" s="111" t="str">
        <f ca="1">RESULTADOS!AT38</f>
        <v>Pasa</v>
      </c>
      <c r="BQ21" s="111" t="str">
        <f ca="1">RESULTADOS!AU38</f>
        <v>N/A</v>
      </c>
      <c r="BR21" s="111" t="str">
        <f ca="1">RESULTADOS!AV38</f>
        <v>Pasa</v>
      </c>
      <c r="BS21" s="111" t="str">
        <f ca="1">RESULTADOS!AW38</f>
        <v>Falla</v>
      </c>
      <c r="BT21" s="111" t="str">
        <f ca="1">RESULTADOS!AX38</f>
        <v>N/A</v>
      </c>
      <c r="BU21" s="111" t="str">
        <f ca="1">RESULTADOS!AY38</f>
        <v>Falla</v>
      </c>
      <c r="BV21" s="111" t="str">
        <f ca="1">RESULTADOS!AZ38</f>
        <v>Falla</v>
      </c>
      <c r="BW21" s="111" t="str">
        <f ca="1">RESULTADOS!BA38</f>
        <v>Pasa</v>
      </c>
      <c r="BX21" s="111" t="str">
        <f ca="1">RESULTADOS!BB38</f>
        <v>Pasa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Falla</v>
      </c>
      <c r="CG21" s="111" t="str">
        <f ca="1">RESULTADOS!BK38</f>
        <v>Pasa</v>
      </c>
      <c r="CH21" s="111" t="str">
        <f ca="1">RESULTADOS!BL38</f>
        <v>Pasa</v>
      </c>
      <c r="CI21" s="111" t="str">
        <f ca="1">RESULTADOS!BM38</f>
        <v>Pasa</v>
      </c>
      <c r="CJ21" s="111" t="str">
        <f ca="1">RESULTADOS!BN38</f>
        <v>Falla</v>
      </c>
      <c r="CK21" s="111" t="str">
        <f ca="1">RESULTADOS!BO38</f>
        <v>Pasa</v>
      </c>
      <c r="CL21" s="111" t="str">
        <f ca="1">RESULTADOS!BP38</f>
        <v>N/A</v>
      </c>
      <c r="CM21" s="111" t="str">
        <f ca="1">RESULTADOS!BQ38</f>
        <v>Pasa</v>
      </c>
      <c r="CN21" s="111" t="str">
        <f ca="1">RESULTADOS!BR38</f>
        <v>Pasa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Falla</v>
      </c>
      <c r="CX21" s="111" t="str">
        <f ca="1">RESULTADOS!CB38</f>
        <v>N/A</v>
      </c>
      <c r="CY21" s="111" t="str">
        <f ca="1">RESULTADOS!CC38</f>
        <v>N/A</v>
      </c>
      <c r="CZ21" s="111" t="str">
        <f ca="1">RESULTADOS!CD38</f>
        <v>N/A</v>
      </c>
      <c r="DA21" s="111" t="str">
        <f ca="1">RESULTADOS!CE38</f>
        <v>Falla</v>
      </c>
      <c r="DB21" s="111" t="str">
        <f ca="1">RESULTADOS!CF38</f>
        <v>N/A</v>
      </c>
      <c r="DC21" s="111" t="str">
        <f ca="1">RESULTADOS!CG38</f>
        <v>Falla</v>
      </c>
      <c r="DD21" s="111" t="str">
        <f ca="1">RESULTADOS!CH38</f>
        <v>Falla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https://www.comunidad.madrid/hospital/josegermain/declaracion-accesibilidad</v>
      </c>
      <c r="Y22" s="113" t="str">
        <v>Home &gt; Accesibilidad</v>
      </c>
      <c r="Z22" s="188" t="str">
        <v>Listas, menú navegación, enlaces, botones</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Pasa</v>
      </c>
      <c r="BL22" s="111" t="str">
        <f ca="1">RESULTADOS!AP39</f>
        <v>Falla</v>
      </c>
      <c r="BM22" s="111" t="str">
        <f ca="1">RESULTADOS!AQ39</f>
        <v>Pasa</v>
      </c>
      <c r="BN22" s="111" t="str">
        <f ca="1">RESULTADOS!AR39</f>
        <v>Falla</v>
      </c>
      <c r="BO22" s="111" t="str">
        <f ca="1">RESULTADOS!AS39</f>
        <v>N/A</v>
      </c>
      <c r="BP22" s="111" t="str">
        <f ca="1">RESULTADOS!AT39</f>
        <v>Pasa</v>
      </c>
      <c r="BQ22" s="111" t="str">
        <f ca="1">RESULTADOS!AU39</f>
        <v>N/A</v>
      </c>
      <c r="BR22" s="111" t="str">
        <f ca="1">RESULTADOS!AV39</f>
        <v>Pasa</v>
      </c>
      <c r="BS22" s="111" t="str">
        <f ca="1">RESULTADOS!AW39</f>
        <v>Falla</v>
      </c>
      <c r="BT22" s="111" t="str">
        <f ca="1">RESULTADOS!AX39</f>
        <v>N/A</v>
      </c>
      <c r="BU22" s="111" t="str">
        <f ca="1">RESULTADOS!AY39</f>
        <v>Falla</v>
      </c>
      <c r="BV22" s="111" t="str">
        <f ca="1">RESULTADOS!AZ39</f>
        <v>Falla</v>
      </c>
      <c r="BW22" s="111" t="str">
        <f ca="1">RESULTADOS!BA39</f>
        <v>Pasa</v>
      </c>
      <c r="BX22" s="111" t="str">
        <f ca="1">RESULTADOS!BB39</f>
        <v>Pasa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Pasa</v>
      </c>
      <c r="CG22" s="111" t="str">
        <f ca="1">RESULTADOS!BK39</f>
        <v>Falla</v>
      </c>
      <c r="CH22" s="111" t="str">
        <f ca="1">RESULTADOS!BL39</f>
        <v>Pasa</v>
      </c>
      <c r="CI22" s="111" t="str">
        <f ca="1">RESULTADOS!BM39</f>
        <v>Pasa</v>
      </c>
      <c r="CJ22" s="111" t="str">
        <f ca="1">RESULTADOS!BN39</f>
        <v>Pasa</v>
      </c>
      <c r="CK22" s="111" t="str">
        <f ca="1">RESULTADOS!BO39</f>
        <v>Falla</v>
      </c>
      <c r="CL22" s="111" t="str">
        <f ca="1">RESULTADOS!BP39</f>
        <v>N/A</v>
      </c>
      <c r="CM22" s="111" t="str">
        <f ca="1">RESULTADOS!BQ39</f>
        <v>Pasa</v>
      </c>
      <c r="CN22" s="111" t="str">
        <f ca="1">RESULTADOS!BR39</f>
        <v>Pasa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Falla</v>
      </c>
      <c r="CX22" s="111" t="str">
        <f ca="1">RESULTADOS!CB39</f>
        <v>N/A</v>
      </c>
      <c r="CY22" s="111" t="str">
        <f ca="1">RESULTADOS!CC39</f>
        <v>N/A</v>
      </c>
      <c r="CZ22" s="111" t="str">
        <f ca="1">RESULTADOS!CD39</f>
        <v>N/A</v>
      </c>
      <c r="DA22" s="111" t="str">
        <f ca="1">RESULTADOS!CE39</f>
        <v>Falla</v>
      </c>
      <c r="DB22" s="111" t="str">
        <f ca="1">RESULTADOS!CF39</f>
        <v>N/A</v>
      </c>
      <c r="DC22" s="111" t="str">
        <f ca="1">RESULTADOS!CG39</f>
        <v>Falla</v>
      </c>
      <c r="DD22" s="111" t="str">
        <f ca="1">RESULTADOS!CH39</f>
        <v>Falla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Sí</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478</v>
      </c>
      <c r="L29" s="115">
        <f ca="1">RESULTADOS!F14</f>
        <v>5.24</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4" zoomScale="85" zoomScaleNormal="85" workbookViewId="0">
      <selection activeCell="C21" sqref="C21"/>
    </sheetView>
  </sheetViews>
  <sheetFormatPr baseColWidth="10" defaultColWidth="11.54296875" defaultRowHeight="12.5"/>
  <cols>
    <col min="1" max="1" width="11.5429687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72656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6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15" customHeight="1">
      <c r="B7" s="13" t="s">
        <v>14</v>
      </c>
      <c r="C7" s="61" t="s">
        <v>560</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15" customHeight="1">
      <c r="B9" s="13" t="s">
        <v>15</v>
      </c>
      <c r="C9" s="61" t="s">
        <v>561</v>
      </c>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15" customHeight="1">
      <c r="B11" s="13" t="s">
        <v>16</v>
      </c>
      <c r="C11" s="61" t="s">
        <v>562</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15" customHeight="1">
      <c r="B13" s="13" t="s">
        <v>17</v>
      </c>
      <c r="C13" s="61" t="s">
        <v>563</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15" customHeight="1">
      <c r="B17" s="13" t="s">
        <v>18</v>
      </c>
      <c r="C17" s="61" t="s">
        <v>564</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15" customHeight="1">
      <c r="B19" s="13" t="s">
        <v>19</v>
      </c>
      <c r="C19" s="61" t="s">
        <v>565</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15" customHeight="1">
      <c r="B21" s="13" t="s">
        <v>20</v>
      </c>
      <c r="C21" s="61" t="s">
        <v>566</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15"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15" customHeight="1">
      <c r="B27" s="13" t="s">
        <v>22</v>
      </c>
      <c r="C27" s="61" t="s">
        <v>484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1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15" customHeight="1">
      <c r="B29" s="13" t="s">
        <v>23</v>
      </c>
      <c r="C29" s="61" t="s">
        <v>485</v>
      </c>
      <c r="D29" s="98"/>
      <c r="E29" s="98"/>
      <c r="F29" s="98"/>
      <c r="G29" s="98"/>
      <c r="H29" s="98"/>
      <c r="I29" s="98"/>
      <c r="J29" s="98"/>
      <c r="K29" s="98"/>
      <c r="L29" s="98"/>
      <c r="M29" s="98"/>
      <c r="N29" s="18"/>
      <c r="O29" s="18"/>
      <c r="P29" s="18"/>
      <c r="Q29" s="18"/>
      <c r="R29" s="18"/>
      <c r="S29" s="18"/>
      <c r="V29" s="18"/>
      <c r="W29" s="18"/>
      <c r="X29" s="18"/>
      <c r="Y29" s="18"/>
      <c r="Z29" s="18"/>
    </row>
    <row r="30" spans="1:26" ht="13.1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15" customHeight="1">
      <c r="B31" s="13" t="s">
        <v>24</v>
      </c>
      <c r="C31" s="61" t="s">
        <v>480</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486</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45873</v>
      </c>
      <c r="D35" s="98"/>
      <c r="E35" s="98"/>
      <c r="F35" s="98"/>
      <c r="G35" s="98"/>
      <c r="H35" s="98"/>
      <c r="I35" s="98"/>
      <c r="J35" s="98"/>
      <c r="K35" s="98"/>
      <c r="L35" s="98"/>
      <c r="M35" s="98"/>
    </row>
    <row r="36" spans="2:26" ht="11.5" customHeight="1">
      <c r="B36" s="13"/>
      <c r="C36" s="13"/>
    </row>
    <row r="37" spans="2:26" ht="14.15"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1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559</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15" customHeight="1">
      <c r="B45" s="13" t="s">
        <v>30</v>
      </c>
      <c r="C45" s="61" t="s">
        <v>426</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36</v>
      </c>
      <c r="G51" s="62"/>
    </row>
    <row r="52" spans="2:26" ht="14.9" customHeight="1">
      <c r="C52" s="27" t="s">
        <v>40</v>
      </c>
      <c r="D52" s="19" t="s">
        <v>36</v>
      </c>
      <c r="G52" s="62"/>
    </row>
    <row r="53" spans="2:26" ht="14.9" customHeight="1">
      <c r="C53" s="27" t="s">
        <v>41</v>
      </c>
      <c r="D53" s="19" t="s">
        <v>53</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1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1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15"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1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C1" zoomScale="85" zoomScaleNormal="85" workbookViewId="0">
      <selection activeCell="K14" sqref="K14"/>
    </sheetView>
  </sheetViews>
  <sheetFormatPr baseColWidth="10" defaultColWidth="11.54296875" defaultRowHeight="12.5"/>
  <cols>
    <col min="1" max="1" width="11.54296875" style="148"/>
    <col min="2" max="2" width="14" style="148" customWidth="1"/>
    <col min="3" max="3" width="8.7265625" style="148" customWidth="1"/>
    <col min="4" max="4" width="9.453125" style="148" customWidth="1"/>
    <col min="5" max="5" width="14.453125" style="148" customWidth="1"/>
    <col min="6" max="6" width="8.54296875" style="148" customWidth="1"/>
    <col min="7" max="7" width="11.54296875" style="148"/>
    <col min="8" max="8" width="12" style="148" customWidth="1"/>
    <col min="9" max="9" width="8.7265625" style="148" customWidth="1"/>
    <col min="10" max="10" width="11.54296875" style="148"/>
    <col min="11" max="11" width="19.54296875" style="148" customWidth="1"/>
    <col min="12" max="12" width="40.72656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6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7" t="s">
        <v>50</v>
      </c>
      <c r="C6" s="217"/>
      <c r="D6" s="217"/>
      <c r="E6" s="217"/>
      <c r="F6" s="217"/>
      <c r="G6" s="217"/>
      <c r="H6" s="217"/>
      <c r="I6" s="217"/>
      <c r="J6" s="217"/>
      <c r="K6" s="217"/>
      <c r="L6" s="217"/>
    </row>
    <row r="7" spans="1:60" ht="33.25" customHeight="1" thickTop="1">
      <c r="B7" s="218" t="s">
        <v>51</v>
      </c>
      <c r="C7" s="218"/>
      <c r="D7" s="218"/>
      <c r="E7" s="218"/>
      <c r="F7" s="218"/>
      <c r="G7" s="218"/>
      <c r="H7" s="218"/>
      <c r="I7" s="218"/>
      <c r="J7" s="218"/>
      <c r="K7" s="218"/>
      <c r="L7" s="218"/>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53</v>
      </c>
      <c r="K12" s="158" t="s">
        <v>65</v>
      </c>
      <c r="L12" s="158" t="s">
        <v>66</v>
      </c>
    </row>
    <row r="13" spans="1:60" ht="17.149999999999999" customHeight="1">
      <c r="B13" s="156" t="s">
        <v>67</v>
      </c>
      <c r="C13" s="157" t="s">
        <v>53</v>
      </c>
      <c r="E13" s="156" t="s">
        <v>68</v>
      </c>
      <c r="F13" s="157" t="s">
        <v>36</v>
      </c>
      <c r="K13" s="159" t="s">
        <v>487</v>
      </c>
      <c r="L13" s="159" t="s">
        <v>488</v>
      </c>
    </row>
    <row r="14" spans="1:60" ht="17.149999999999999" customHeight="1">
      <c r="K14" s="159"/>
      <c r="L14" s="159"/>
    </row>
    <row r="15" spans="1:60" ht="17.149999999999999" customHeight="1">
      <c r="K15" s="159"/>
      <c r="L15" s="159"/>
    </row>
    <row r="16" spans="1:60" ht="17.149999999999999"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90" zoomScaleNormal="90" workbookViewId="0">
      <selection activeCell="F19" sqref="F19"/>
    </sheetView>
  </sheetViews>
  <sheetFormatPr baseColWidth="10" defaultColWidth="11.54296875" defaultRowHeight="12.5"/>
  <cols>
    <col min="1" max="1" width="11.7265625" style="14" customWidth="1"/>
    <col min="2" max="2" width="9.54296875" style="14" customWidth="1"/>
    <col min="3" max="3" width="27.26953125" style="14" customWidth="1"/>
    <col min="4" max="4" width="19.1796875" style="14" customWidth="1"/>
    <col min="5" max="5" width="27.54296875" style="14" bestFit="1" customWidth="1"/>
    <col min="6" max="6" width="72.54296875" style="14" customWidth="1"/>
    <col min="7" max="7" width="64.7265625" style="14" customWidth="1"/>
    <col min="8" max="8" width="134.453125" style="14" customWidth="1"/>
    <col min="9" max="24" width="8.72656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6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5" customHeight="1">
      <c r="B8" s="102">
        <v>1</v>
      </c>
      <c r="C8" s="103" t="s">
        <v>481</v>
      </c>
      <c r="D8" s="53" t="s">
        <v>479</v>
      </c>
      <c r="E8" s="53" t="s">
        <v>424</v>
      </c>
      <c r="F8" s="123" t="s">
        <v>485</v>
      </c>
      <c r="G8" s="53" t="s">
        <v>483</v>
      </c>
      <c r="H8" s="143" t="s">
        <v>489</v>
      </c>
      <c r="I8" s="18"/>
      <c r="J8" s="18"/>
      <c r="K8" s="18"/>
      <c r="L8" s="18"/>
      <c r="M8" s="18"/>
      <c r="N8" s="18"/>
      <c r="O8" s="18"/>
      <c r="P8" s="18"/>
      <c r="Q8" s="18"/>
      <c r="R8" s="18"/>
      <c r="S8" s="18"/>
      <c r="T8" s="18"/>
      <c r="U8" s="18"/>
      <c r="V8" s="18"/>
      <c r="W8" s="18"/>
      <c r="X8" s="18"/>
      <c r="Y8" s="18"/>
    </row>
    <row r="9" spans="1:64" ht="18.25" customHeight="1">
      <c r="B9" s="51">
        <v>2</v>
      </c>
      <c r="C9" s="52" t="s">
        <v>507</v>
      </c>
      <c r="D9" s="53" t="s">
        <v>479</v>
      </c>
      <c r="E9" s="53" t="s">
        <v>443</v>
      </c>
      <c r="F9" s="123" t="s">
        <v>508</v>
      </c>
      <c r="G9" s="53" t="s">
        <v>509</v>
      </c>
      <c r="H9" s="101" t="s">
        <v>510</v>
      </c>
      <c r="I9" s="18"/>
      <c r="J9" s="18"/>
      <c r="K9" s="18"/>
      <c r="L9" s="18"/>
      <c r="M9" s="18"/>
      <c r="N9" s="18"/>
      <c r="O9" s="18"/>
      <c r="P9" s="18"/>
      <c r="Q9" s="18"/>
      <c r="R9" s="18"/>
      <c r="S9" s="18"/>
      <c r="T9" s="18"/>
      <c r="U9" s="18"/>
      <c r="V9" s="18"/>
      <c r="W9" s="18"/>
      <c r="X9" s="18"/>
      <c r="Y9" s="18"/>
    </row>
    <row r="10" spans="1:64" ht="18.25" customHeight="1">
      <c r="B10" s="51">
        <v>3</v>
      </c>
      <c r="C10" s="52" t="s">
        <v>511</v>
      </c>
      <c r="D10" s="53" t="s">
        <v>479</v>
      </c>
      <c r="E10" s="53" t="s">
        <v>443</v>
      </c>
      <c r="F10" s="123" t="s">
        <v>512</v>
      </c>
      <c r="G10" s="53" t="s">
        <v>513</v>
      </c>
      <c r="H10" s="101" t="s">
        <v>514</v>
      </c>
      <c r="I10" s="18"/>
      <c r="J10" s="18"/>
      <c r="K10" s="18"/>
      <c r="L10" s="18"/>
      <c r="M10" s="18"/>
      <c r="N10" s="18"/>
      <c r="O10" s="18"/>
      <c r="P10" s="18"/>
      <c r="Q10" s="18"/>
      <c r="R10" s="18"/>
      <c r="S10" s="18"/>
      <c r="T10" s="18"/>
      <c r="U10" s="18"/>
      <c r="V10" s="18"/>
      <c r="W10" s="18"/>
      <c r="X10" s="18"/>
      <c r="Y10" s="18"/>
    </row>
    <row r="11" spans="1:64" ht="18.25" customHeight="1">
      <c r="B11" s="51">
        <v>4</v>
      </c>
      <c r="C11" s="52" t="s">
        <v>515</v>
      </c>
      <c r="D11" s="53" t="s">
        <v>479</v>
      </c>
      <c r="E11" s="53" t="s">
        <v>443</v>
      </c>
      <c r="F11" s="123" t="s">
        <v>516</v>
      </c>
      <c r="G11" s="53" t="s">
        <v>517</v>
      </c>
      <c r="H11" s="101" t="s">
        <v>518</v>
      </c>
      <c r="I11" s="18"/>
      <c r="J11" s="18"/>
      <c r="K11" s="18"/>
      <c r="L11" s="18"/>
      <c r="M11" s="18"/>
      <c r="N11" s="18"/>
      <c r="O11" s="18"/>
      <c r="P11" s="18"/>
      <c r="Q11" s="18"/>
      <c r="R11" s="18"/>
      <c r="S11" s="18"/>
      <c r="T11" s="18"/>
      <c r="U11" s="18"/>
      <c r="V11" s="18"/>
      <c r="W11" s="18"/>
      <c r="X11" s="18"/>
      <c r="Y11" s="18"/>
    </row>
    <row r="12" spans="1:64" ht="18.25" customHeight="1">
      <c r="B12" s="51">
        <v>5</v>
      </c>
      <c r="C12" s="52" t="s">
        <v>519</v>
      </c>
      <c r="D12" s="53" t="s">
        <v>479</v>
      </c>
      <c r="E12" s="53" t="s">
        <v>443</v>
      </c>
      <c r="F12" s="123" t="s">
        <v>520</v>
      </c>
      <c r="G12" s="53" t="s">
        <v>521</v>
      </c>
      <c r="H12" s="101" t="s">
        <v>522</v>
      </c>
      <c r="I12" s="18"/>
      <c r="J12" s="18"/>
      <c r="K12" s="18"/>
      <c r="L12" s="18"/>
      <c r="M12" s="18"/>
      <c r="N12" s="18"/>
      <c r="O12" s="18"/>
      <c r="P12" s="18"/>
      <c r="Q12" s="18"/>
      <c r="R12" s="18"/>
      <c r="S12" s="18"/>
      <c r="T12" s="18"/>
      <c r="U12" s="18"/>
      <c r="V12" s="18"/>
      <c r="W12" s="18"/>
      <c r="X12" s="18"/>
      <c r="Y12" s="18"/>
    </row>
    <row r="13" spans="1:64" ht="18.25" customHeight="1">
      <c r="B13" s="51">
        <v>6</v>
      </c>
      <c r="C13" s="52" t="s">
        <v>523</v>
      </c>
      <c r="D13" s="53" t="s">
        <v>479</v>
      </c>
      <c r="E13" s="53" t="s">
        <v>443</v>
      </c>
      <c r="F13" s="123" t="s">
        <v>524</v>
      </c>
      <c r="G13" s="53" t="s">
        <v>525</v>
      </c>
      <c r="H13" s="101" t="s">
        <v>526</v>
      </c>
      <c r="I13" s="18"/>
      <c r="J13" s="18"/>
      <c r="K13" s="18"/>
      <c r="L13" s="18"/>
      <c r="M13" s="18"/>
      <c r="N13" s="18"/>
      <c r="O13" s="18"/>
      <c r="P13" s="18"/>
      <c r="Q13" s="18"/>
      <c r="R13" s="18"/>
      <c r="S13" s="18"/>
      <c r="T13" s="18"/>
      <c r="V13" s="18"/>
      <c r="W13" s="18"/>
      <c r="X13" s="18"/>
      <c r="Y13" s="18"/>
    </row>
    <row r="14" spans="1:64" ht="18.25" customHeight="1">
      <c r="B14" s="51">
        <v>7</v>
      </c>
      <c r="C14" s="52" t="s">
        <v>527</v>
      </c>
      <c r="D14" s="53" t="s">
        <v>479</v>
      </c>
      <c r="E14" s="53" t="s">
        <v>443</v>
      </c>
      <c r="F14" s="123" t="s">
        <v>528</v>
      </c>
      <c r="G14" s="53" t="s">
        <v>529</v>
      </c>
      <c r="H14" s="101" t="s">
        <v>530</v>
      </c>
      <c r="I14" s="18"/>
      <c r="J14" s="18"/>
      <c r="K14" s="18"/>
      <c r="L14" s="18"/>
      <c r="M14" s="18"/>
      <c r="N14" s="18"/>
      <c r="O14" s="18"/>
      <c r="P14" s="18"/>
      <c r="Q14" s="18"/>
      <c r="R14" s="18"/>
      <c r="S14" s="18"/>
      <c r="T14" s="18"/>
      <c r="U14" s="18"/>
      <c r="V14" s="18"/>
      <c r="W14" s="18"/>
      <c r="X14" s="18"/>
      <c r="Y14" s="18"/>
    </row>
    <row r="15" spans="1:64" ht="18.25" customHeight="1">
      <c r="B15" s="51">
        <v>8</v>
      </c>
      <c r="C15" s="52" t="s">
        <v>531</v>
      </c>
      <c r="D15" s="53" t="s">
        <v>479</v>
      </c>
      <c r="E15" s="53" t="s">
        <v>428</v>
      </c>
      <c r="F15" s="123" t="s">
        <v>532</v>
      </c>
      <c r="G15" s="53" t="s">
        <v>558</v>
      </c>
      <c r="H15" s="101" t="s">
        <v>510</v>
      </c>
      <c r="I15" s="18"/>
      <c r="J15" s="18"/>
      <c r="K15" s="18"/>
      <c r="L15" s="18"/>
      <c r="M15" s="18"/>
      <c r="N15" s="18"/>
      <c r="O15" s="18"/>
      <c r="P15" s="18"/>
      <c r="Q15" s="18"/>
      <c r="R15" s="18"/>
      <c r="S15" s="18"/>
      <c r="T15" s="18"/>
      <c r="U15" s="18"/>
      <c r="V15" s="18"/>
      <c r="W15" s="18"/>
      <c r="X15" s="18"/>
      <c r="Y15" s="18"/>
    </row>
    <row r="16" spans="1:64" ht="18.25" customHeight="1">
      <c r="B16" s="51">
        <v>9</v>
      </c>
      <c r="C16" s="52" t="s">
        <v>557</v>
      </c>
      <c r="D16" s="53" t="s">
        <v>479</v>
      </c>
      <c r="E16" s="53" t="s">
        <v>428</v>
      </c>
      <c r="F16" s="123" t="s">
        <v>555</v>
      </c>
      <c r="G16" s="53" t="s">
        <v>556</v>
      </c>
      <c r="H16" s="101" t="s">
        <v>526</v>
      </c>
      <c r="I16" s="18"/>
      <c r="J16" s="18"/>
      <c r="K16" s="18"/>
      <c r="L16" s="18"/>
      <c r="M16" s="18"/>
      <c r="N16" s="18"/>
      <c r="O16" s="18"/>
      <c r="P16" s="18"/>
      <c r="Q16" s="18"/>
      <c r="R16" s="18"/>
      <c r="S16" s="18"/>
      <c r="T16" s="18"/>
      <c r="U16" s="18"/>
      <c r="V16" s="18"/>
      <c r="W16" s="18"/>
      <c r="X16" s="18"/>
      <c r="Y16" s="18"/>
    </row>
    <row r="17" spans="2:25" ht="18.25" customHeight="1">
      <c r="B17" s="51">
        <v>10</v>
      </c>
      <c r="C17" s="52" t="s">
        <v>533</v>
      </c>
      <c r="D17" s="53" t="s">
        <v>479</v>
      </c>
      <c r="E17" s="53" t="s">
        <v>443</v>
      </c>
      <c r="F17" s="123" t="s">
        <v>534</v>
      </c>
      <c r="G17" s="53" t="s">
        <v>535</v>
      </c>
      <c r="H17" s="101" t="s">
        <v>536</v>
      </c>
      <c r="I17" s="18"/>
      <c r="J17" s="18"/>
      <c r="K17" s="18"/>
      <c r="L17" s="18"/>
      <c r="M17" s="18"/>
      <c r="N17" s="18"/>
      <c r="O17" s="18"/>
      <c r="P17" s="18"/>
      <c r="Q17" s="18"/>
      <c r="R17" s="18"/>
      <c r="S17" s="18"/>
      <c r="T17" s="18"/>
      <c r="U17" s="18"/>
      <c r="V17" s="18"/>
      <c r="W17" s="18"/>
      <c r="X17" s="18"/>
      <c r="Y17" s="18"/>
    </row>
    <row r="18" spans="2:25" ht="18.25" customHeight="1">
      <c r="B18" s="51">
        <v>11</v>
      </c>
      <c r="C18" s="52" t="s">
        <v>537</v>
      </c>
      <c r="D18" s="53" t="s">
        <v>479</v>
      </c>
      <c r="E18" s="53" t="s">
        <v>443</v>
      </c>
      <c r="F18" s="123" t="s">
        <v>538</v>
      </c>
      <c r="G18" s="53" t="s">
        <v>539</v>
      </c>
      <c r="H18" s="101" t="s">
        <v>540</v>
      </c>
      <c r="I18" s="18"/>
      <c r="J18" s="18"/>
      <c r="K18" s="18"/>
      <c r="L18" s="18"/>
      <c r="M18" s="18"/>
      <c r="N18" s="18"/>
      <c r="O18" s="18"/>
      <c r="P18" s="18"/>
      <c r="Q18" s="18"/>
      <c r="R18" s="18"/>
      <c r="S18" s="18"/>
      <c r="T18" s="18"/>
      <c r="U18" s="18"/>
      <c r="V18" s="18"/>
      <c r="W18" s="18"/>
      <c r="X18" s="18"/>
      <c r="Y18" s="18"/>
    </row>
    <row r="19" spans="2:25" ht="18.25" customHeight="1">
      <c r="B19" s="51">
        <v>12</v>
      </c>
      <c r="C19" s="52" t="s">
        <v>541</v>
      </c>
      <c r="D19" s="53" t="s">
        <v>479</v>
      </c>
      <c r="E19" s="53" t="s">
        <v>443</v>
      </c>
      <c r="F19" s="123" t="s">
        <v>542</v>
      </c>
      <c r="G19" s="53" t="s">
        <v>543</v>
      </c>
      <c r="H19" s="101" t="s">
        <v>544</v>
      </c>
      <c r="I19" s="18"/>
      <c r="J19" s="18"/>
      <c r="K19" s="18"/>
      <c r="L19" s="18"/>
      <c r="M19" s="18"/>
      <c r="N19" s="18"/>
      <c r="O19" s="18"/>
      <c r="P19" s="18"/>
      <c r="Q19" s="18"/>
      <c r="R19" s="18"/>
      <c r="S19" s="18"/>
      <c r="T19" s="18"/>
      <c r="U19" s="18"/>
      <c r="V19" s="18"/>
      <c r="W19" s="18"/>
      <c r="X19" s="18"/>
      <c r="Y19" s="18"/>
    </row>
    <row r="20" spans="2:25" ht="18.25" customHeight="1">
      <c r="B20" s="51">
        <v>13</v>
      </c>
      <c r="C20" s="52" t="s">
        <v>547</v>
      </c>
      <c r="D20" s="53" t="s">
        <v>479</v>
      </c>
      <c r="E20" s="53" t="s">
        <v>443</v>
      </c>
      <c r="F20" s="123" t="s">
        <v>546</v>
      </c>
      <c r="G20" s="53" t="s">
        <v>545</v>
      </c>
      <c r="H20" s="101" t="s">
        <v>526</v>
      </c>
      <c r="I20" s="18"/>
      <c r="J20" s="18"/>
      <c r="K20" s="18"/>
      <c r="L20" s="18"/>
      <c r="M20" s="18"/>
      <c r="N20" s="18"/>
      <c r="O20" s="18"/>
      <c r="P20" s="18"/>
      <c r="Q20" s="18"/>
      <c r="R20" s="18"/>
      <c r="S20" s="18"/>
      <c r="T20" s="18"/>
      <c r="U20" s="18"/>
      <c r="V20" s="18"/>
      <c r="W20" s="18"/>
      <c r="X20" s="18"/>
      <c r="Y20" s="18"/>
    </row>
    <row r="21" spans="2:25" ht="18.25" customHeight="1">
      <c r="B21" s="51">
        <v>14</v>
      </c>
      <c r="C21" s="52" t="s">
        <v>548</v>
      </c>
      <c r="D21" s="53" t="s">
        <v>479</v>
      </c>
      <c r="E21" s="53" t="s">
        <v>443</v>
      </c>
      <c r="F21" s="123" t="s">
        <v>549</v>
      </c>
      <c r="G21" s="53" t="s">
        <v>550</v>
      </c>
      <c r="H21" s="101" t="s">
        <v>510</v>
      </c>
      <c r="I21" s="18"/>
      <c r="J21" s="18"/>
      <c r="K21" s="18"/>
      <c r="L21" s="18"/>
      <c r="M21" s="18"/>
      <c r="N21" s="18"/>
      <c r="O21" s="18"/>
      <c r="P21" s="18"/>
      <c r="Q21" s="18"/>
      <c r="R21" s="18"/>
      <c r="S21" s="18"/>
      <c r="T21" s="18"/>
      <c r="U21" s="18"/>
      <c r="V21" s="18"/>
      <c r="W21" s="18"/>
      <c r="X21" s="18"/>
      <c r="Y21" s="18"/>
    </row>
    <row r="22" spans="2:25" ht="18.25" customHeight="1">
      <c r="B22" s="51">
        <v>15</v>
      </c>
      <c r="C22" s="52" t="s">
        <v>554</v>
      </c>
      <c r="D22" s="53" t="s">
        <v>479</v>
      </c>
      <c r="E22" s="53" t="s">
        <v>443</v>
      </c>
      <c r="F22" s="123" t="s">
        <v>553</v>
      </c>
      <c r="G22" s="53" t="s">
        <v>552</v>
      </c>
      <c r="H22" s="101" t="s">
        <v>551</v>
      </c>
      <c r="I22" s="18"/>
      <c r="J22" s="18"/>
      <c r="K22" s="18"/>
      <c r="L22" s="18"/>
      <c r="M22" s="18"/>
      <c r="N22" s="18"/>
      <c r="O22" s="18"/>
      <c r="P22" s="18"/>
      <c r="Q22" s="18"/>
      <c r="R22" s="18"/>
      <c r="S22" s="18"/>
      <c r="T22" s="18"/>
      <c r="U22" s="18"/>
      <c r="V22" s="18"/>
      <c r="W22" s="18"/>
      <c r="X22" s="18"/>
      <c r="Y22" s="18"/>
    </row>
    <row r="23" spans="2:25" ht="18.25" customHeight="1">
      <c r="B23" s="51">
        <v>16</v>
      </c>
      <c r="C23" s="52" t="s">
        <v>436</v>
      </c>
      <c r="D23" s="53" t="s">
        <v>479</v>
      </c>
      <c r="E23" s="53" t="s">
        <v>436</v>
      </c>
      <c r="F23" s="123" t="s">
        <v>490</v>
      </c>
      <c r="G23" s="53" t="s">
        <v>491</v>
      </c>
      <c r="H23" s="101" t="s">
        <v>492</v>
      </c>
      <c r="I23" s="18"/>
      <c r="J23" s="18"/>
      <c r="K23" s="18"/>
      <c r="L23" s="18"/>
      <c r="M23" s="18"/>
      <c r="N23" s="18"/>
      <c r="O23" s="18"/>
      <c r="P23" s="18"/>
      <c r="Q23" s="18"/>
      <c r="R23" s="18"/>
      <c r="S23" s="18"/>
      <c r="T23" s="18"/>
      <c r="U23" s="18"/>
      <c r="V23" s="18"/>
      <c r="W23" s="18"/>
      <c r="X23" s="18"/>
      <c r="Y23" s="18"/>
    </row>
    <row r="24" spans="2:25" ht="18.25" customHeight="1">
      <c r="B24" s="51">
        <v>17</v>
      </c>
      <c r="C24" s="52" t="s">
        <v>493</v>
      </c>
      <c r="D24" s="53" t="s">
        <v>479</v>
      </c>
      <c r="E24" s="53" t="s">
        <v>440</v>
      </c>
      <c r="F24" s="123" t="s">
        <v>494</v>
      </c>
      <c r="G24" s="53" t="s">
        <v>495</v>
      </c>
      <c r="H24" s="101" t="s">
        <v>496</v>
      </c>
      <c r="I24" s="18"/>
      <c r="J24" s="18"/>
      <c r="K24" s="18"/>
      <c r="L24" s="18"/>
      <c r="M24" s="18"/>
      <c r="N24" s="18"/>
      <c r="O24" s="18"/>
      <c r="P24" s="18"/>
      <c r="Q24" s="18"/>
      <c r="R24" s="18"/>
      <c r="S24" s="18"/>
      <c r="T24" s="18"/>
      <c r="U24" s="18"/>
      <c r="V24" s="18"/>
      <c r="W24" s="18"/>
      <c r="X24" s="18"/>
      <c r="Y24" s="18"/>
    </row>
    <row r="25" spans="2:25" ht="18.25" customHeight="1">
      <c r="B25" s="51">
        <v>18</v>
      </c>
      <c r="C25" s="52" t="s">
        <v>497</v>
      </c>
      <c r="D25" s="53" t="s">
        <v>479</v>
      </c>
      <c r="E25" s="53" t="s">
        <v>438</v>
      </c>
      <c r="F25" s="123" t="s">
        <v>498</v>
      </c>
      <c r="G25" s="53" t="s">
        <v>499</v>
      </c>
      <c r="H25" s="101" t="s">
        <v>496</v>
      </c>
      <c r="I25" s="18"/>
      <c r="J25" s="18"/>
      <c r="K25" s="18"/>
      <c r="L25" s="18"/>
      <c r="M25" s="18"/>
      <c r="N25" s="18"/>
      <c r="O25" s="18"/>
      <c r="P25" s="18"/>
      <c r="Q25" s="18"/>
      <c r="R25" s="18"/>
      <c r="S25" s="18"/>
      <c r="T25" s="18"/>
      <c r="U25" s="18"/>
      <c r="V25" s="18"/>
      <c r="W25" s="18"/>
      <c r="X25" s="18"/>
      <c r="Y25" s="18"/>
    </row>
    <row r="26" spans="2:25" ht="18.25" customHeight="1">
      <c r="B26" s="51">
        <v>19</v>
      </c>
      <c r="C26" s="52" t="s">
        <v>433</v>
      </c>
      <c r="D26" s="53" t="s">
        <v>479</v>
      </c>
      <c r="E26" s="53" t="s">
        <v>433</v>
      </c>
      <c r="F26" s="123" t="s">
        <v>500</v>
      </c>
      <c r="G26" s="53" t="s">
        <v>501</v>
      </c>
      <c r="H26" s="101" t="s">
        <v>502</v>
      </c>
      <c r="I26" s="18"/>
      <c r="J26" s="18"/>
      <c r="K26" s="18"/>
      <c r="L26" s="18"/>
      <c r="M26" s="18"/>
      <c r="N26" s="18"/>
      <c r="O26" s="18"/>
      <c r="P26" s="18"/>
      <c r="Q26" s="18"/>
      <c r="R26" s="18"/>
      <c r="S26" s="18"/>
      <c r="T26" s="18"/>
      <c r="U26" s="18"/>
      <c r="V26" s="18"/>
      <c r="W26" s="18"/>
      <c r="X26" s="18"/>
      <c r="Y26" s="18"/>
    </row>
    <row r="27" spans="2:25" ht="18.25" customHeight="1">
      <c r="B27" s="51">
        <v>20</v>
      </c>
      <c r="C27" s="52" t="s">
        <v>503</v>
      </c>
      <c r="D27" s="53" t="s">
        <v>479</v>
      </c>
      <c r="E27" s="53" t="s">
        <v>441</v>
      </c>
      <c r="F27" s="123" t="s">
        <v>504</v>
      </c>
      <c r="G27" s="53" t="s">
        <v>505</v>
      </c>
      <c r="H27" s="101" t="s">
        <v>506</v>
      </c>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78</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79</v>
      </c>
      <c r="C47" s="56"/>
      <c r="D47" s="57">
        <f>D45-D49</f>
        <v>18</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399999999999999" customHeight="1">
      <c r="B49" s="55" t="s">
        <v>80</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L122" sqref="L122"/>
    </sheetView>
  </sheetViews>
  <sheetFormatPr baseColWidth="10" defaultColWidth="11.54296875" defaultRowHeight="12.5"/>
  <cols>
    <col min="1" max="1" width="6.26953125" style="84" customWidth="1"/>
    <col min="2" max="2" width="16.1796875" style="14" customWidth="1"/>
    <col min="3" max="3" width="64.1796875" style="14" customWidth="1"/>
    <col min="4" max="4" width="18.26953125" style="84" customWidth="1"/>
    <col min="5" max="5" width="6.2695312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453125" style="14" customWidth="1"/>
    <col min="14" max="14" width="12.26953125" style="14" customWidth="1"/>
    <col min="15"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8"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9" customHeight="1">
      <c r="B8" s="82" t="s">
        <v>83</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11</v>
      </c>
      <c r="H12" s="42">
        <f ca="1">IF(($G$15+$K$15)=0,0,G12/($G$15+$K$15))</f>
        <v>0.18333333333333332</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49</v>
      </c>
      <c r="H14" s="42">
        <f ca="1">IF(($G$15+$K$15)=0,0,G14/($G$15+$K$15))</f>
        <v>0.81666666666666665</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https://www.comunidad.madrid/hospital/josegermain/</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https://www.comunidad.madrid/hospital/josegermain/ciudadanos</v>
      </c>
      <c r="D20" s="99" t="s">
        <v>103</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11</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Servicio de Admisión</v>
      </c>
      <c r="C21" s="174" t="str" cm="1">
        <f t="array" ref="C21">IFERROR(INDEX('03.Muestra'!$F$8:$F$42,SMALL(IF("Página Web"='03.Muestra'!$D$8:$D$42,ROW('03.Muestra'!$F$8:$F$42)-MIN(ROW('03.Muestra'!$D$8:$D$42))+1,""),ROW()-18)),"")</f>
        <v>https://www.comunidad.madrid/hospital/josegermain/profesionales/otros-servicios/admision</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Atención al Paciente</v>
      </c>
      <c r="C22" s="174" t="str" cm="1">
        <f t="array" ref="C22">IFERROR(INDEX('03.Muestra'!$F$8:$F$42,SMALL(IF("Página Web"='03.Muestra'!$D$8:$D$42,ROW('03.Muestra'!$F$8:$F$42)-MIN(ROW('03.Muestra'!$D$8:$D$42))+1,""),ROW()-18)),"")</f>
        <v>https://www.comunidad.madrid/hospital/josegermain/ciudadanos/atencion-paciente</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Profesionales</v>
      </c>
      <c r="C23" s="174" t="str" cm="1">
        <f t="array" ref="C23">IFERROR(INDEX('03.Muestra'!$F$8:$F$42,SMALL(IF("Página Web"='03.Muestra'!$D$8:$D$42,ROW('03.Muestra'!$F$8:$F$42)-MIN(ROW('03.Muestra'!$D$8:$D$42))+1,""),ROW()-18)),"")</f>
        <v>https://www.comunidad.madrid/hospital/josegermain/profesionales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Unidades Asistenciales</v>
      </c>
      <c r="C24" s="174" t="str" cm="1">
        <f t="array" ref="C24">IFERROR(INDEX('03.Muestra'!$F$8:$F$42,SMALL(IF("Página Web"='03.Muestra'!$D$8:$D$42,ROW('03.Muestra'!$F$8:$F$42)-MIN(ROW('03.Muestra'!$D$8:$D$42))+1,""),ROW()-18)),"")</f>
        <v>https://www.comunidad.madrid/hospital/josegermain/profesionales/unidades-asistenciales</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Recursos Humanos</v>
      </c>
      <c r="C25" s="174" t="str" cm="1">
        <f t="array" ref="C25">IFERROR(INDEX('03.Muestra'!$F$8:$F$42,SMALL(IF("Página Web"='03.Muestra'!$D$8:$D$42,ROW('03.Muestra'!$F$8:$F$42)-MIN(ROW('03.Muestra'!$D$8:$D$42))+1,""),ROW()-18)),"")</f>
        <v>https://www.comunidad.madrid/hospital/josegermain/profesionales/otros-servicios/departamento-recursos-humanos</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Centro de Salud Mental</v>
      </c>
      <c r="C26" s="174" t="str" cm="1">
        <f t="array" ref="C26">IFERROR(INDEX('03.Muestra'!$F$8:$F$42,SMALL(IF("Página Web"='03.Muestra'!$D$8:$D$42,ROW('03.Muestra'!$F$8:$F$42)-MIN(ROW('03.Muestra'!$D$8:$D$42))+1,""),ROW()-18)),"")</f>
        <v>https://www.comunidad.madrid/hospital/josegermain/profesionales/unidades-asistenciales-ipjg/centro-salud-mental-leganes</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Mantenimiento</v>
      </c>
      <c r="C27" s="174" t="str" cm="1">
        <f t="array" ref="C27">IFERROR(INDEX('03.Muestra'!$F$8:$F$42,SMALL(IF("Página Web"='03.Muestra'!$D$8:$D$42,ROW('03.Muestra'!$F$8:$F$42)-MIN(ROW('03.Muestra'!$D$8:$D$42))+1,""),ROW()-18)),"")</f>
        <v>https://www.comunidad.madrid/hospital/josegermain/profesionales/otros-servicios/mantenimiento</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Comunicación</v>
      </c>
      <c r="C28" s="174" t="str" cm="1">
        <f t="array" ref="C28">IFERROR(INDEX('03.Muestra'!$F$8:$F$42,SMALL(IF("Página Web"='03.Muestra'!$D$8:$D$42,ROW('03.Muestra'!$F$8:$F$42)-MIN(ROW('03.Muestra'!$D$8:$D$42))+1,""),ROW()-18)),"")</f>
        <v>https://www.comunidad.madrid/hospital/josegermain/comunicacion</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Noticias</v>
      </c>
      <c r="C29" s="174" t="str" cm="1">
        <f t="array" ref="C29">IFERROR(INDEX('03.Muestra'!$F$8:$F$42,SMALL(IF("Página Web"='03.Muestra'!$D$8:$D$42,ROW('03.Muestra'!$F$8:$F$42)-MIN(ROW('03.Muestra'!$D$8:$D$42))+1,""),ROW()-18)),"")</f>
        <v>https://www.comunidad.madrid/hospital/josegermain/comunicacion/noticias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RSS</v>
      </c>
      <c r="C30" s="174" t="str" cm="1">
        <f t="array" ref="C30">IFERROR(INDEX('03.Muestra'!$F$8:$F$42,SMALL(IF("Página Web"='03.Muestra'!$D$8:$D$42,ROW('03.Muestra'!$F$8:$F$42)-MIN(ROW('03.Muestra'!$D$8:$D$42))+1,""),ROW()-18)),"")</f>
        <v>https://www.comunidad.madrid/hospital/josegermain/comunicacion/sindicacion-ultimos-contenidos</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Galería de Imágenes</v>
      </c>
      <c r="C31" s="174" t="str" cm="1">
        <f t="array" ref="C31">IFERROR(INDEX('03.Muestra'!$F$8:$F$42,SMALL(IF("Página Web"='03.Muestra'!$D$8:$D$42,ROW('03.Muestra'!$F$8:$F$42)-MIN(ROW('03.Muestra'!$D$8:$D$42))+1,""),ROW()-18)),"")</f>
        <v>https://www.comunidad.madrid/hospital/josegermain/comunicacion/galeria-imagenes/galeria-imagenes</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Nosotros</v>
      </c>
      <c r="C32" s="174" t="str" cm="1">
        <f t="array" ref="C32">IFERROR(INDEX('03.Muestra'!$F$8:$F$42,SMALL(IF("Página Web"='03.Muestra'!$D$8:$D$42,ROW('03.Muestra'!$F$8:$F$42)-MIN(ROW('03.Muestra'!$D$8:$D$42))+1,""),ROW()-18)),"")</f>
        <v>https://www.comunidad.madrid/hospital/josegermain/nosotros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Localización y acceso</v>
      </c>
      <c r="C33" s="174" t="str" cm="1">
        <f t="array" ref="C33">IFERROR(INDEX('03.Muestra'!$F$8:$F$42,SMALL(IF("Página Web"='03.Muestra'!$D$8:$D$42,ROW('03.Muestra'!$F$8:$F$42)-MIN(ROW('03.Muestra'!$D$8:$D$42))+1,""),ROW()-18)),"")</f>
        <v>https://www.comunidad.madrid/hospital/josegermain/nosotros/localizacion-acceso</v>
      </c>
      <c r="D33" s="99" t="s">
        <v>91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Contacto</v>
      </c>
      <c r="C34" s="174" t="str" cm="1">
        <f t="array" ref="C34">IFERROR(INDEX('03.Muestra'!$F$8:$F$42,SMALL(IF("Página Web"='03.Muestra'!$D$8:$D$42,ROW('03.Muestra'!$F$8:$F$42)-MIN(ROW('03.Muestra'!$D$8:$D$42))+1,""),ROW()-18)),"")</f>
        <v>https://www.comunidad.madrid/hospital/josegermain/comunicacion/contacto</v>
      </c>
      <c r="D34" s="99" t="s">
        <v>91</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Buscador</v>
      </c>
      <c r="C35" s="174" t="str" cm="1">
        <f t="array" ref="C35">IFERROR(INDEX('03.Muestra'!$F$8:$F$42,SMALL(IF("Página Web"='03.Muestra'!$D$8:$D$42,ROW('03.Muestra'!$F$8:$F$42)-MIN(ROW('03.Muestra'!$D$8:$D$42))+1,""),ROW()-18)),"")</f>
        <v>https://www.comunidad.madrid/hospital/josegermain/buscar?search_api_fulltext=&amp;nombre=</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Legal-Privacidad</v>
      </c>
      <c r="C36" s="174" t="str" cm="1">
        <f t="array" ref="C36">IFERROR(INDEX('03.Muestra'!$F$8:$F$42,SMALL(IF("Página Web"='03.Muestra'!$D$8:$D$42,ROW('03.Muestra'!$F$8:$F$42)-MIN(ROW('03.Muestra'!$D$8:$D$42))+1,""),ROW()-18)),"")</f>
        <v>https://www.comunidad.madrid/hospital/josegermain/ciudadanos/aviso-legal-privacidad</v>
      </c>
      <c r="D36" s="99" t="s">
        <v>91</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https://www.comunidad.madrid/hospital/josegermain/sitemap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https://www.comunidad.madrid/hospital/josegermain/declaracion-accesibilidad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https://www.comunidad.madrid/hospital/josegermain/</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https://www.comunidad.madrid/hospital/josegermain/ciudadanos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Servicio de Admisión</v>
      </c>
      <c r="C59" s="175" t="str" cm="1">
        <f t="array" ref="C59">IFERROR(INDEX('03.Muestra'!$F$8:$F$42,SMALL(IF("Página Web"='03.Muestra'!$D$8:$D$42,ROW('03.Muestra'!$F$8:$F$42)-MIN(ROW('03.Muestra'!$D$8:$D$42))+1,""),ROW()-56)),"")</f>
        <v>https://www.comunidad.madrid/hospital/josegermain/profesionales/otros-servicios/admision</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Atención al Paciente</v>
      </c>
      <c r="C60" s="175" t="str" cm="1">
        <f t="array" ref="C60">IFERROR(INDEX('03.Muestra'!$F$8:$F$42,SMALL(IF("Página Web"='03.Muestra'!$D$8:$D$42,ROW('03.Muestra'!$F$8:$F$42)-MIN(ROW('03.Muestra'!$D$8:$D$42))+1,""),ROW()-56)),"")</f>
        <v>https://www.comunidad.madrid/hospital/josegermain/ciudadanos/atencion-paciente</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Profesionales</v>
      </c>
      <c r="C61" s="175" t="str" cm="1">
        <f t="array" ref="C61">IFERROR(INDEX('03.Muestra'!$F$8:$F$42,SMALL(IF("Página Web"='03.Muestra'!$D$8:$D$42,ROW('03.Muestra'!$F$8:$F$42)-MIN(ROW('03.Muestra'!$D$8:$D$42))+1,""),ROW()-56)),"")</f>
        <v>https://www.comunidad.madrid/hospital/josegermain/profesionales</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Unidades Asistenciales</v>
      </c>
      <c r="C62" s="175" t="str" cm="1">
        <f t="array" ref="C62">IFERROR(INDEX('03.Muestra'!$F$8:$F$42,SMALL(IF("Página Web"='03.Muestra'!$D$8:$D$42,ROW('03.Muestra'!$F$8:$F$42)-MIN(ROW('03.Muestra'!$D$8:$D$42))+1,""),ROW()-56)),"")</f>
        <v>https://www.comunidad.madrid/hospital/josegermain/profesionales/unidades-asistenciales</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Recursos Humanos</v>
      </c>
      <c r="C63" s="175" t="str" cm="1">
        <f t="array" ref="C63">IFERROR(INDEX('03.Muestra'!$F$8:$F$42,SMALL(IF("Página Web"='03.Muestra'!$D$8:$D$42,ROW('03.Muestra'!$F$8:$F$42)-MIN(ROW('03.Muestra'!$D$8:$D$42))+1,""),ROW()-56)),"")</f>
        <v>https://www.comunidad.madrid/hospital/josegermain/profesionales/otros-servicios/departamento-recursos-humanos</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Centro de Salud Mental</v>
      </c>
      <c r="C64" s="175" t="str" cm="1">
        <f t="array" ref="C64">IFERROR(INDEX('03.Muestra'!$F$8:$F$42,SMALL(IF("Página Web"='03.Muestra'!$D$8:$D$42,ROW('03.Muestra'!$F$8:$F$42)-MIN(ROW('03.Muestra'!$D$8:$D$42))+1,""),ROW()-56)),"")</f>
        <v>https://www.comunidad.madrid/hospital/josegermain/profesionales/unidades-asistenciales-ipjg/centro-salud-mental-leganes</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Mantenimiento</v>
      </c>
      <c r="C65" s="175" t="str" cm="1">
        <f t="array" ref="C65">IFERROR(INDEX('03.Muestra'!$F$8:$F$42,SMALL(IF("Página Web"='03.Muestra'!$D$8:$D$42,ROW('03.Muestra'!$F$8:$F$42)-MIN(ROW('03.Muestra'!$D$8:$D$42))+1,""),ROW()-56)),"")</f>
        <v>https://www.comunidad.madrid/hospital/josegermain/profesionales/otros-servicios/mantenimiento</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Comunicación</v>
      </c>
      <c r="C66" s="175" t="str" cm="1">
        <f t="array" ref="C66">IFERROR(INDEX('03.Muestra'!$F$8:$F$42,SMALL(IF("Página Web"='03.Muestra'!$D$8:$D$42,ROW('03.Muestra'!$F$8:$F$42)-MIN(ROW('03.Muestra'!$D$8:$D$42))+1,""),ROW()-56)),"")</f>
        <v>https://www.comunidad.madrid/hospital/josegermain/comunicacion</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Noticias</v>
      </c>
      <c r="C67" s="175" t="str" cm="1">
        <f t="array" ref="C67">IFERROR(INDEX('03.Muestra'!$F$8:$F$42,SMALL(IF("Página Web"='03.Muestra'!$D$8:$D$42,ROW('03.Muestra'!$F$8:$F$42)-MIN(ROW('03.Muestra'!$D$8:$D$42))+1,""),ROW()-56)),"")</f>
        <v>https://www.comunidad.madrid/hospital/josegermain/comunicacion/noticias</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RSS</v>
      </c>
      <c r="C68" s="175" t="str" cm="1">
        <f t="array" ref="C68">IFERROR(INDEX('03.Muestra'!$F$8:$F$42,SMALL(IF("Página Web"='03.Muestra'!$D$8:$D$42,ROW('03.Muestra'!$F$8:$F$42)-MIN(ROW('03.Muestra'!$D$8:$D$42))+1,""),ROW()-56)),"")</f>
        <v>https://www.comunidad.madrid/hospital/josegermain/comunicacion/sindicacion-ultimos-contenidos</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Galería de Imágenes</v>
      </c>
      <c r="C69" s="175" t="str" cm="1">
        <f t="array" ref="C69">IFERROR(INDEX('03.Muestra'!$F$8:$F$42,SMALL(IF("Página Web"='03.Muestra'!$D$8:$D$42,ROW('03.Muestra'!$F$8:$F$42)-MIN(ROW('03.Muestra'!$D$8:$D$42))+1,""),ROW()-56)),"")</f>
        <v>https://www.comunidad.madrid/hospital/josegermain/comunicacion/galeria-imagenes/galeria-imagenes</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Nosotros</v>
      </c>
      <c r="C70" s="175" t="str" cm="1">
        <f t="array" ref="C70">IFERROR(INDEX('03.Muestra'!$F$8:$F$42,SMALL(IF("Página Web"='03.Muestra'!$D$8:$D$42,ROW('03.Muestra'!$F$8:$F$42)-MIN(ROW('03.Muestra'!$D$8:$D$42))+1,""),ROW()-56)),"")</f>
        <v>https://www.comunidad.madrid/hospital/josegermain/nosotros</v>
      </c>
      <c r="D70" s="99" t="s">
        <v>103</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Localización y acceso</v>
      </c>
      <c r="C71" s="175" t="str" cm="1">
        <f t="array" ref="C71">IFERROR(INDEX('03.Muestra'!$F$8:$F$42,SMALL(IF("Página Web"='03.Muestra'!$D$8:$D$42,ROW('03.Muestra'!$F$8:$F$42)-MIN(ROW('03.Muestra'!$D$8:$D$42))+1,""),ROW()-56)),"")</f>
        <v>https://www.comunidad.madrid/hospital/josegermain/nosotros/localizacion-acceso</v>
      </c>
      <c r="D71" s="99" t="s">
        <v>103</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Contacto</v>
      </c>
      <c r="C72" s="175" t="str" cm="1">
        <f t="array" ref="C72">IFERROR(INDEX('03.Muestra'!$F$8:$F$42,SMALL(IF("Página Web"='03.Muestra'!$D$8:$D$42,ROW('03.Muestra'!$F$8:$F$42)-MIN(ROW('03.Muestra'!$D$8:$D$42))+1,""),ROW()-56)),"")</f>
        <v>https://www.comunidad.madrid/hospital/josegermain/comunicacion/contacto</v>
      </c>
      <c r="D72" s="99" t="s">
        <v>103</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Buscador</v>
      </c>
      <c r="C73" s="175" t="str" cm="1">
        <f t="array" ref="C73">IFERROR(INDEX('03.Muestra'!$F$8:$F$42,SMALL(IF("Página Web"='03.Muestra'!$D$8:$D$42,ROW('03.Muestra'!$F$8:$F$42)-MIN(ROW('03.Muestra'!$D$8:$D$42))+1,""),ROW()-56)),"")</f>
        <v>https://www.comunidad.madrid/hospital/josegermain/buscar?search_api_fulltext=&amp;nombre=</v>
      </c>
      <c r="D73" s="99" t="s">
        <v>103</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Legal-Privacidad</v>
      </c>
      <c r="C74" s="175" t="str" cm="1">
        <f t="array" ref="C74">IFERROR(INDEX('03.Muestra'!$F$8:$F$42,SMALL(IF("Página Web"='03.Muestra'!$D$8:$D$42,ROW('03.Muestra'!$F$8:$F$42)-MIN(ROW('03.Muestra'!$D$8:$D$42))+1,""),ROW()-56)),"")</f>
        <v>https://www.comunidad.madrid/hospital/josegermain/ciudadanos/aviso-legal-privacidad</v>
      </c>
      <c r="D74" s="99" t="s">
        <v>103</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https://www.comunidad.madrid/hospital/josegermain/sitemap</v>
      </c>
      <c r="D75" s="99" t="s">
        <v>103</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https://www.comunidad.madrid/hospital/josegermain/declaracion-accesibilidad</v>
      </c>
      <c r="D76" s="99" t="s">
        <v>103</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https://www.comunidad.madrid/hospital/josegermain/</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https://www.comunidad.madrid/hospital/josegermain/ciudadanos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Servicio de Admisión</v>
      </c>
      <c r="C97" s="175" t="str" cm="1">
        <f t="array" ref="C97">IFERROR(INDEX('03.Muestra'!$F$8:$F$42,SMALL(IF("Página Web"='03.Muestra'!$D$8:$D$42,ROW('03.Muestra'!$F$8:$F$42)-MIN(ROW('03.Muestra'!$D$8:$D$42))+1,""),ROW()-94)),"")</f>
        <v>https://www.comunidad.madrid/hospital/josegermain/profesionales/otros-servicios/admision</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Atención al Paciente</v>
      </c>
      <c r="C98" s="175" t="str" cm="1">
        <f t="array" ref="C98">IFERROR(INDEX('03.Muestra'!$F$8:$F$42,SMALL(IF("Página Web"='03.Muestra'!$D$8:$D$42,ROW('03.Muestra'!$F$8:$F$42)-MIN(ROW('03.Muestra'!$D$8:$D$42))+1,""),ROW()-94)),"")</f>
        <v>https://www.comunidad.madrid/hospital/josegermain/ciudadanos/atencion-paciente</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Profesionales</v>
      </c>
      <c r="C99" s="175" t="str" cm="1">
        <f t="array" ref="C99">IFERROR(INDEX('03.Muestra'!$F$8:$F$42,SMALL(IF("Página Web"='03.Muestra'!$D$8:$D$42,ROW('03.Muestra'!$F$8:$F$42)-MIN(ROW('03.Muestra'!$D$8:$D$42))+1,""),ROW()-94)),"")</f>
        <v>https://www.comunidad.madrid/hospital/josegermain/profesionales</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Unidades Asistenciales</v>
      </c>
      <c r="C100" s="175" t="str" cm="1">
        <f t="array" ref="C100">IFERROR(INDEX('03.Muestra'!$F$8:$F$42,SMALL(IF("Página Web"='03.Muestra'!$D$8:$D$42,ROW('03.Muestra'!$F$8:$F$42)-MIN(ROW('03.Muestra'!$D$8:$D$42))+1,""),ROW()-94)),"")</f>
        <v>https://www.comunidad.madrid/hospital/josegermain/profesionales/unidades-asistenciales</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Recursos Humanos</v>
      </c>
      <c r="C101" s="175" t="str" cm="1">
        <f t="array" ref="C101">IFERROR(INDEX('03.Muestra'!$F$8:$F$42,SMALL(IF("Página Web"='03.Muestra'!$D$8:$D$42,ROW('03.Muestra'!$F$8:$F$42)-MIN(ROW('03.Muestra'!$D$8:$D$42))+1,""),ROW()-94)),"")</f>
        <v>https://www.comunidad.madrid/hospital/josegermain/profesionales/otros-servicios/departamento-recursos-humanos</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Centro de Salud Mental</v>
      </c>
      <c r="C102" s="175" t="str" cm="1">
        <f t="array" ref="C102">IFERROR(INDEX('03.Muestra'!$F$8:$F$42,SMALL(IF("Página Web"='03.Muestra'!$D$8:$D$42,ROW('03.Muestra'!$F$8:$F$42)-MIN(ROW('03.Muestra'!$D$8:$D$42))+1,""),ROW()-94)),"")</f>
        <v>https://www.comunidad.madrid/hospital/josegermain/profesionales/unidades-asistenciales-ipjg/centro-salud-mental-leganes</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Mantenimiento</v>
      </c>
      <c r="C103" s="175" t="str" cm="1">
        <f t="array" ref="C103">IFERROR(INDEX('03.Muestra'!$F$8:$F$42,SMALL(IF("Página Web"='03.Muestra'!$D$8:$D$42,ROW('03.Muestra'!$F$8:$F$42)-MIN(ROW('03.Muestra'!$D$8:$D$42))+1,""),ROW()-94)),"")</f>
        <v>https://www.comunidad.madrid/hospital/josegermain/profesionales/otros-servicios/mantenimiento</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Comunicación</v>
      </c>
      <c r="C104" s="175" t="str" cm="1">
        <f t="array" ref="C104">IFERROR(INDEX('03.Muestra'!$F$8:$F$42,SMALL(IF("Página Web"='03.Muestra'!$D$8:$D$42,ROW('03.Muestra'!$F$8:$F$42)-MIN(ROW('03.Muestra'!$D$8:$D$42))+1,""),ROW()-94)),"")</f>
        <v>https://www.comunidad.madrid/hospital/josegermain/comunicacion</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Noticias</v>
      </c>
      <c r="C105" s="175" t="str" cm="1">
        <f t="array" ref="C105">IFERROR(INDEX('03.Muestra'!$F$8:$F$42,SMALL(IF("Página Web"='03.Muestra'!$D$8:$D$42,ROW('03.Muestra'!$F$8:$F$42)-MIN(ROW('03.Muestra'!$D$8:$D$42))+1,""),ROW()-94)),"")</f>
        <v>https://www.comunidad.madrid/hospital/josegermain/comunicacion/noticias</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RSS</v>
      </c>
      <c r="C106" s="175" t="str" cm="1">
        <f t="array" ref="C106">IFERROR(INDEX('03.Muestra'!$F$8:$F$42,SMALL(IF("Página Web"='03.Muestra'!$D$8:$D$42,ROW('03.Muestra'!$F$8:$F$42)-MIN(ROW('03.Muestra'!$D$8:$D$42))+1,""),ROW()-94)),"")</f>
        <v>https://www.comunidad.madrid/hospital/josegermain/comunicacion/sindicacion-ultimos-contenidos</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Galería de Imágenes</v>
      </c>
      <c r="C107" s="175" t="str" cm="1">
        <f t="array" ref="C107">IFERROR(INDEX('03.Muestra'!$F$8:$F$42,SMALL(IF("Página Web"='03.Muestra'!$D$8:$D$42,ROW('03.Muestra'!$F$8:$F$42)-MIN(ROW('03.Muestra'!$D$8:$D$42))+1,""),ROW()-94)),"")</f>
        <v>https://www.comunidad.madrid/hospital/josegermain/comunicacion/galeria-imagenes/galeria-imagenes</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Nosotros</v>
      </c>
      <c r="C108" s="175" t="str" cm="1">
        <f t="array" ref="C108">IFERROR(INDEX('03.Muestra'!$F$8:$F$42,SMALL(IF("Página Web"='03.Muestra'!$D$8:$D$42,ROW('03.Muestra'!$F$8:$F$42)-MIN(ROW('03.Muestra'!$D$8:$D$42))+1,""),ROW()-94)),"")</f>
        <v>https://www.comunidad.madrid/hospital/josegermain/nosotros</v>
      </c>
      <c r="D108" s="99" t="s">
        <v>103</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Localización y acceso</v>
      </c>
      <c r="C109" s="175" t="str" cm="1">
        <f t="array" ref="C109">IFERROR(INDEX('03.Muestra'!$F$8:$F$42,SMALL(IF("Página Web"='03.Muestra'!$D$8:$D$42,ROW('03.Muestra'!$F$8:$F$42)-MIN(ROW('03.Muestra'!$D$8:$D$42))+1,""),ROW()-94)),"")</f>
        <v>https://www.comunidad.madrid/hospital/josegermain/nosotros/localizacion-acceso</v>
      </c>
      <c r="D109" s="99" t="s">
        <v>103</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Contacto</v>
      </c>
      <c r="C110" s="175" t="str" cm="1">
        <f t="array" ref="C110">IFERROR(INDEX('03.Muestra'!$F$8:$F$42,SMALL(IF("Página Web"='03.Muestra'!$D$8:$D$42,ROW('03.Muestra'!$F$8:$F$42)-MIN(ROW('03.Muestra'!$D$8:$D$42))+1,""),ROW()-94)),"")</f>
        <v>https://www.comunidad.madrid/hospital/josegermain/comunicacion/contacto</v>
      </c>
      <c r="D110" s="99" t="s">
        <v>103</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Buscador</v>
      </c>
      <c r="C111" s="175" t="str" cm="1">
        <f t="array" ref="C111">IFERROR(INDEX('03.Muestra'!$F$8:$F$42,SMALL(IF("Página Web"='03.Muestra'!$D$8:$D$42,ROW('03.Muestra'!$F$8:$F$42)-MIN(ROW('03.Muestra'!$D$8:$D$42))+1,""),ROW()-94)),"")</f>
        <v>https://www.comunidad.madrid/hospital/josegermain/buscar?search_api_fulltext=&amp;nombre=</v>
      </c>
      <c r="D111" s="99" t="s">
        <v>103</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Legal-Privacidad</v>
      </c>
      <c r="C112" s="175" t="str" cm="1">
        <f t="array" ref="C112">IFERROR(INDEX('03.Muestra'!$F$8:$F$42,SMALL(IF("Página Web"='03.Muestra'!$D$8:$D$42,ROW('03.Muestra'!$F$8:$F$42)-MIN(ROW('03.Muestra'!$D$8:$D$42))+1,""),ROW()-94)),"")</f>
        <v>https://www.comunidad.madrid/hospital/josegermain/ciudadanos/aviso-legal-privacidad</v>
      </c>
      <c r="D112" s="99" t="s">
        <v>103</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https://www.comunidad.madrid/hospital/josegermain/sitemap</v>
      </c>
      <c r="D113" s="99" t="s">
        <v>103</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https://www.comunidad.madrid/hospital/josegermain/declaracion-accesibilidad</v>
      </c>
      <c r="D114" s="99" t="s">
        <v>103</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N734" sqref="N734"/>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109</v>
      </c>
      <c r="C3" s="26"/>
      <c r="D3" s="78"/>
      <c r="E3" s="79"/>
    </row>
    <row r="4" spans="1:64" ht="26.15" customHeight="1">
      <c r="B4" s="1"/>
      <c r="C4" s="47"/>
      <c r="D4" s="14"/>
      <c r="E4" s="14"/>
      <c r="K4" s="18"/>
      <c r="N4" s="18"/>
      <c r="O4" s="18"/>
    </row>
    <row r="5" spans="1:64" ht="28"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380</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https://www.comunidad.madrid/hospital/josegermain/</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https://www.comunidad.madrid/hospital/josegermain/ciudadanos</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Servicio de Admisión</v>
      </c>
      <c r="C21" s="85" t="str" cm="1">
        <f t="array" ref="C21">IFERROR(INDEX('03.Muestra'!$F$8:$F$42,SMALL(IF("Página Web"='03.Muestra'!$D$8:$D$42,ROW('03.Muestra'!$F$8:$F$42)-MIN(ROW('03.Muestra'!$D$8:$D$42))+1,""),ROW()-18)),"")</f>
        <v>https://www.comunidad.madrid/hospital/josegermain/profesionales/otros-servicios/admision</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Atención al Paciente</v>
      </c>
      <c r="C22" s="85" t="str" cm="1">
        <f t="array" ref="C22">IFERROR(INDEX('03.Muestra'!$F$8:$F$42,SMALL(IF("Página Web"='03.Muestra'!$D$8:$D$42,ROW('03.Muestra'!$F$8:$F$42)-MIN(ROW('03.Muestra'!$D$8:$D$42))+1,""),ROW()-18)),"")</f>
        <v>https://www.comunidad.madrid/hospital/josegermain/ciudadanos/atencion-paciente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Profesionales</v>
      </c>
      <c r="C23" s="85" t="str" cm="1">
        <f t="array" ref="C23">IFERROR(INDEX('03.Muestra'!$F$8:$F$42,SMALL(IF("Página Web"='03.Muestra'!$D$8:$D$42,ROW('03.Muestra'!$F$8:$F$42)-MIN(ROW('03.Muestra'!$D$8:$D$42))+1,""),ROW()-18)),"")</f>
        <v>https://www.comunidad.madrid/hospital/josegermain/profesionales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Unidades Asistenciales</v>
      </c>
      <c r="C24" s="85" t="str" cm="1">
        <f t="array" ref="C24">IFERROR(INDEX('03.Muestra'!$F$8:$F$42,SMALL(IF("Página Web"='03.Muestra'!$D$8:$D$42,ROW('03.Muestra'!$F$8:$F$42)-MIN(ROW('03.Muestra'!$D$8:$D$42))+1,""),ROW()-18)),"")</f>
        <v>https://www.comunidad.madrid/hospital/josegermain/profesionales/unidades-asistenciales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Recursos Humanos</v>
      </c>
      <c r="C25" s="85" t="str" cm="1">
        <f t="array" ref="C25">IFERROR(INDEX('03.Muestra'!$F$8:$F$42,SMALL(IF("Página Web"='03.Muestra'!$D$8:$D$42,ROW('03.Muestra'!$F$8:$F$42)-MIN(ROW('03.Muestra'!$D$8:$D$42))+1,""),ROW()-18)),"")</f>
        <v>https://www.comunidad.madrid/hospital/josegermain/profesionales/otros-servicios/departamento-recursos-humanos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Centro de Salud Mental</v>
      </c>
      <c r="C26" s="85" t="str" cm="1">
        <f t="array" ref="C26">IFERROR(INDEX('03.Muestra'!$F$8:$F$42,SMALL(IF("Página Web"='03.Muestra'!$D$8:$D$42,ROW('03.Muestra'!$F$8:$F$42)-MIN(ROW('03.Muestra'!$D$8:$D$42))+1,""),ROW()-18)),"")</f>
        <v>https://www.comunidad.madrid/hospital/josegermain/profesionales/unidades-asistenciales-ipjg/centro-salud-mental-leganes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Mantenimiento</v>
      </c>
      <c r="C27" s="85" t="str" cm="1">
        <f t="array" ref="C27">IFERROR(INDEX('03.Muestra'!$F$8:$F$42,SMALL(IF("Página Web"='03.Muestra'!$D$8:$D$42,ROW('03.Muestra'!$F$8:$F$42)-MIN(ROW('03.Muestra'!$D$8:$D$42))+1,""),ROW()-18)),"")</f>
        <v>https://www.comunidad.madrid/hospital/josegermain/profesionales/otros-servicios/mantenimiento</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Comunicación</v>
      </c>
      <c r="C28" s="85" t="str" cm="1">
        <f t="array" ref="C28">IFERROR(INDEX('03.Muestra'!$F$8:$F$42,SMALL(IF("Página Web"='03.Muestra'!$D$8:$D$42,ROW('03.Muestra'!$F$8:$F$42)-MIN(ROW('03.Muestra'!$D$8:$D$42))+1,""),ROW()-18)),"")</f>
        <v>https://www.comunidad.madrid/hospital/josegermain/comunicacion</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https://www.comunidad.madrid/hospital/josegermain/comunicacion/noticias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RSS</v>
      </c>
      <c r="C30" s="85" t="str" cm="1">
        <f t="array" ref="C30">IFERROR(INDEX('03.Muestra'!$F$8:$F$42,SMALL(IF("Página Web"='03.Muestra'!$D$8:$D$42,ROW('03.Muestra'!$F$8:$F$42)-MIN(ROW('03.Muestra'!$D$8:$D$42))+1,""),ROW()-18)),"")</f>
        <v>https://www.comunidad.madrid/hospital/josegermain/comunicacion/sindicacion-ultimos-contenidos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Galería de Imágenes</v>
      </c>
      <c r="C31" s="85" t="str" cm="1">
        <f t="array" ref="C31">IFERROR(INDEX('03.Muestra'!$F$8:$F$42,SMALL(IF("Página Web"='03.Muestra'!$D$8:$D$42,ROW('03.Muestra'!$F$8:$F$42)-MIN(ROW('03.Muestra'!$D$8:$D$42))+1,""),ROW()-18)),"")</f>
        <v>https://www.comunidad.madrid/hospital/josegermain/comunicacion/galeria-imagenes/galeria-imagenes</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Nosotros</v>
      </c>
      <c r="C32" s="85" t="str" cm="1">
        <f t="array" ref="C32">IFERROR(INDEX('03.Muestra'!$F$8:$F$42,SMALL(IF("Página Web"='03.Muestra'!$D$8:$D$42,ROW('03.Muestra'!$F$8:$F$42)-MIN(ROW('03.Muestra'!$D$8:$D$42))+1,""),ROW()-18)),"")</f>
        <v>https://www.comunidad.madrid/hospital/josegermain/nosotros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Localización y acceso</v>
      </c>
      <c r="C33" s="85" t="str" cm="1">
        <f t="array" ref="C33">IFERROR(INDEX('03.Muestra'!$F$8:$F$42,SMALL(IF("Página Web"='03.Muestra'!$D$8:$D$42,ROW('03.Muestra'!$F$8:$F$42)-MIN(ROW('03.Muestra'!$D$8:$D$42))+1,""),ROW()-18)),"")</f>
        <v>https://www.comunidad.madrid/hospital/josegermain/nosotros/localizacion-acceso</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https://www.comunidad.madrid/hospital/josegermain/comunicacion/contacto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https://www.comunidad.madrid/hospital/josegermain/buscar?search_api_fulltext=&amp;nombre=</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https://www.comunidad.madrid/hospital/josegermain/ciudadanos/aviso-legal-privacidad</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https://www.comunidad.madrid/hospital/josegermain/sitemap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https://www.comunidad.madrid/hospital/josegermain/declaracion-accesibilidad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https://www.comunidad.madrid/hospital/josegermain/</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https://www.comunidad.madrid/hospital/josegermain/ciudadanos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Servicio de Admisión</v>
      </c>
      <c r="C59" s="85" t="str" cm="1">
        <f t="array" ref="C59">IFERROR(INDEX('03.Muestra'!$F$8:$F$42,SMALL(IF("Página Web"='03.Muestra'!$D$8:$D$42,ROW('03.Muestra'!$F$8:$F$42)-MIN(ROW('03.Muestra'!$D$8:$D$42))+1,""),ROW()-56)),"")</f>
        <v>https://www.comunidad.madrid/hospital/josegermain/profesionales/otros-servicios/admision</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Atención al Paciente</v>
      </c>
      <c r="C60" s="85" t="str" cm="1">
        <f t="array" ref="C60">IFERROR(INDEX('03.Muestra'!$F$8:$F$42,SMALL(IF("Página Web"='03.Muestra'!$D$8:$D$42,ROW('03.Muestra'!$F$8:$F$42)-MIN(ROW('03.Muestra'!$D$8:$D$42))+1,""),ROW()-56)),"")</f>
        <v>https://www.comunidad.madrid/hospital/josegermain/ciudadanos/atencion-paciente</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Profesionales</v>
      </c>
      <c r="C61" s="85" t="str" cm="1">
        <f t="array" ref="C61">IFERROR(INDEX('03.Muestra'!$F$8:$F$42,SMALL(IF("Página Web"='03.Muestra'!$D$8:$D$42,ROW('03.Muestra'!$F$8:$F$42)-MIN(ROW('03.Muestra'!$D$8:$D$42))+1,""),ROW()-56)),"")</f>
        <v>https://www.comunidad.madrid/hospital/josegermain/profesionales</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Unidades Asistenciales</v>
      </c>
      <c r="C62" s="85" t="str" cm="1">
        <f t="array" ref="C62">IFERROR(INDEX('03.Muestra'!$F$8:$F$42,SMALL(IF("Página Web"='03.Muestra'!$D$8:$D$42,ROW('03.Muestra'!$F$8:$F$42)-MIN(ROW('03.Muestra'!$D$8:$D$42))+1,""),ROW()-56)),"")</f>
        <v>https://www.comunidad.madrid/hospital/josegermain/profesionales/unidades-asistenciales</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Recursos Humanos</v>
      </c>
      <c r="C63" s="85" t="str" cm="1">
        <f t="array" ref="C63">IFERROR(INDEX('03.Muestra'!$F$8:$F$42,SMALL(IF("Página Web"='03.Muestra'!$D$8:$D$42,ROW('03.Muestra'!$F$8:$F$42)-MIN(ROW('03.Muestra'!$D$8:$D$42))+1,""),ROW()-56)),"")</f>
        <v>https://www.comunidad.madrid/hospital/josegermain/profesionales/otros-servicios/departamento-recursos-humanos</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Centro de Salud Mental</v>
      </c>
      <c r="C64" s="85" t="str" cm="1">
        <f t="array" ref="C64">IFERROR(INDEX('03.Muestra'!$F$8:$F$42,SMALL(IF("Página Web"='03.Muestra'!$D$8:$D$42,ROW('03.Muestra'!$F$8:$F$42)-MIN(ROW('03.Muestra'!$D$8:$D$42))+1,""),ROW()-56)),"")</f>
        <v>https://www.comunidad.madrid/hospital/josegermain/profesionales/unidades-asistenciales-ipjg/centro-salud-mental-leganes</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Mantenimiento</v>
      </c>
      <c r="C65" s="85" t="str" cm="1">
        <f t="array" ref="C65">IFERROR(INDEX('03.Muestra'!$F$8:$F$42,SMALL(IF("Página Web"='03.Muestra'!$D$8:$D$42,ROW('03.Muestra'!$F$8:$F$42)-MIN(ROW('03.Muestra'!$D$8:$D$42))+1,""),ROW()-56)),"")</f>
        <v>https://www.comunidad.madrid/hospital/josegermain/profesionales/otros-servicios/mantenimiento</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Comunicación</v>
      </c>
      <c r="C66" s="85" t="str" cm="1">
        <f t="array" ref="C66">IFERROR(INDEX('03.Muestra'!$F$8:$F$42,SMALL(IF("Página Web"='03.Muestra'!$D$8:$D$42,ROW('03.Muestra'!$F$8:$F$42)-MIN(ROW('03.Muestra'!$D$8:$D$42))+1,""),ROW()-56)),"")</f>
        <v>https://www.comunidad.madrid/hospital/josegermain/comunicacion</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https://www.comunidad.madrid/hospital/josegermain/comunicacion/noticias</v>
      </c>
      <c r="D67" s="99" t="s">
        <v>103</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RSS</v>
      </c>
      <c r="C68" s="85" t="str" cm="1">
        <f t="array" ref="C68">IFERROR(INDEX('03.Muestra'!$F$8:$F$42,SMALL(IF("Página Web"='03.Muestra'!$D$8:$D$42,ROW('03.Muestra'!$F$8:$F$42)-MIN(ROW('03.Muestra'!$D$8:$D$42))+1,""),ROW()-56)),"")</f>
        <v>https://www.comunidad.madrid/hospital/josegermain/comunicacion/sindicacion-ultimos-contenidos</v>
      </c>
      <c r="D68" s="99" t="s">
        <v>103</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Galería de Imágenes</v>
      </c>
      <c r="C69" s="85" t="str" cm="1">
        <f t="array" ref="C69">IFERROR(INDEX('03.Muestra'!$F$8:$F$42,SMALL(IF("Página Web"='03.Muestra'!$D$8:$D$42,ROW('03.Muestra'!$F$8:$F$42)-MIN(ROW('03.Muestra'!$D$8:$D$42))+1,""),ROW()-56)),"")</f>
        <v>https://www.comunidad.madrid/hospital/josegermain/comunicacion/galeria-imagenes/galeria-imagenes</v>
      </c>
      <c r="D69" s="99" t="s">
        <v>103</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Nosotros</v>
      </c>
      <c r="C70" s="85" t="str" cm="1">
        <f t="array" ref="C70">IFERROR(INDEX('03.Muestra'!$F$8:$F$42,SMALL(IF("Página Web"='03.Muestra'!$D$8:$D$42,ROW('03.Muestra'!$F$8:$F$42)-MIN(ROW('03.Muestra'!$D$8:$D$42))+1,""),ROW()-56)),"")</f>
        <v>https://www.comunidad.madrid/hospital/josegermain/nosotros</v>
      </c>
      <c r="D70" s="99" t="s">
        <v>103</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Localización y acceso</v>
      </c>
      <c r="C71" s="85" t="str" cm="1">
        <f t="array" ref="C71">IFERROR(INDEX('03.Muestra'!$F$8:$F$42,SMALL(IF("Página Web"='03.Muestra'!$D$8:$D$42,ROW('03.Muestra'!$F$8:$F$42)-MIN(ROW('03.Muestra'!$D$8:$D$42))+1,""),ROW()-56)),"")</f>
        <v>https://www.comunidad.madrid/hospital/josegermain/nosotros/localizacion-acceso</v>
      </c>
      <c r="D71" s="99" t="s">
        <v>103</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https://www.comunidad.madrid/hospital/josegermain/comunicacion/contacto</v>
      </c>
      <c r="D72" s="99" t="s">
        <v>103</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https://www.comunidad.madrid/hospital/josegermain/buscar?search_api_fulltext=&amp;nombre=</v>
      </c>
      <c r="D73" s="99" t="s">
        <v>103</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https://www.comunidad.madrid/hospital/josegermain/ciudadanos/aviso-legal-privacidad</v>
      </c>
      <c r="D74" s="99" t="s">
        <v>103</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https://www.comunidad.madrid/hospital/josegermain/sitemap</v>
      </c>
      <c r="D75" s="99" t="s">
        <v>103</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https://www.comunidad.madrid/hospital/josegermain/declaracion-accesibilidad</v>
      </c>
      <c r="D76" s="99" t="s">
        <v>103</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https://www.comunidad.madrid/hospital/josegermain/</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https://www.comunidad.madrid/hospital/josegermain/ciudadanos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Servicio de Admisión</v>
      </c>
      <c r="C97" s="85" t="str" cm="1">
        <f t="array" ref="C97">IFERROR(INDEX('03.Muestra'!$F$8:$F$42,SMALL(IF("Página Web"='03.Muestra'!$D$8:$D$42,ROW('03.Muestra'!$F$8:$F$42)-MIN(ROW('03.Muestra'!$D$8:$D$42))+1,""),ROW()-94)),"")</f>
        <v>https://www.comunidad.madrid/hospital/josegermain/profesionales/otros-servicios/admision</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Atención al Paciente</v>
      </c>
      <c r="C98" s="85" t="str" cm="1">
        <f t="array" ref="C98">IFERROR(INDEX('03.Muestra'!$F$8:$F$42,SMALL(IF("Página Web"='03.Muestra'!$D$8:$D$42,ROW('03.Muestra'!$F$8:$F$42)-MIN(ROW('03.Muestra'!$D$8:$D$42))+1,""),ROW()-94)),"")</f>
        <v>https://www.comunidad.madrid/hospital/josegermain/ciudadanos/atencion-paciente</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Profesionales</v>
      </c>
      <c r="C99" s="85" t="str" cm="1">
        <f t="array" ref="C99">IFERROR(INDEX('03.Muestra'!$F$8:$F$42,SMALL(IF("Página Web"='03.Muestra'!$D$8:$D$42,ROW('03.Muestra'!$F$8:$F$42)-MIN(ROW('03.Muestra'!$D$8:$D$42))+1,""),ROW()-94)),"")</f>
        <v>https://www.comunidad.madrid/hospital/josegermain/profesionales</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Unidades Asistenciales</v>
      </c>
      <c r="C100" s="85" t="str" cm="1">
        <f t="array" ref="C100">IFERROR(INDEX('03.Muestra'!$F$8:$F$42,SMALL(IF("Página Web"='03.Muestra'!$D$8:$D$42,ROW('03.Muestra'!$F$8:$F$42)-MIN(ROW('03.Muestra'!$D$8:$D$42))+1,""),ROW()-94)),"")</f>
        <v>https://www.comunidad.madrid/hospital/josegermain/profesionales/unidades-asistenciales</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Recursos Humanos</v>
      </c>
      <c r="C101" s="85" t="str" cm="1">
        <f t="array" ref="C101">IFERROR(INDEX('03.Muestra'!$F$8:$F$42,SMALL(IF("Página Web"='03.Muestra'!$D$8:$D$42,ROW('03.Muestra'!$F$8:$F$42)-MIN(ROW('03.Muestra'!$D$8:$D$42))+1,""),ROW()-94)),"")</f>
        <v>https://www.comunidad.madrid/hospital/josegermain/profesionales/otros-servicios/departamento-recursos-humanos</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Centro de Salud Mental</v>
      </c>
      <c r="C102" s="85" t="str" cm="1">
        <f t="array" ref="C102">IFERROR(INDEX('03.Muestra'!$F$8:$F$42,SMALL(IF("Página Web"='03.Muestra'!$D$8:$D$42,ROW('03.Muestra'!$F$8:$F$42)-MIN(ROW('03.Muestra'!$D$8:$D$42))+1,""),ROW()-94)),"")</f>
        <v>https://www.comunidad.madrid/hospital/josegermain/profesionales/unidades-asistenciales-ipjg/centro-salud-mental-leganes</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Mantenimiento</v>
      </c>
      <c r="C103" s="85" t="str" cm="1">
        <f t="array" ref="C103">IFERROR(INDEX('03.Muestra'!$F$8:$F$42,SMALL(IF("Página Web"='03.Muestra'!$D$8:$D$42,ROW('03.Muestra'!$F$8:$F$42)-MIN(ROW('03.Muestra'!$D$8:$D$42))+1,""),ROW()-94)),"")</f>
        <v>https://www.comunidad.madrid/hospital/josegermain/profesionales/otros-servicios/mantenimiento</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Comunicación</v>
      </c>
      <c r="C104" s="85" t="str" cm="1">
        <f t="array" ref="C104">IFERROR(INDEX('03.Muestra'!$F$8:$F$42,SMALL(IF("Página Web"='03.Muestra'!$D$8:$D$42,ROW('03.Muestra'!$F$8:$F$42)-MIN(ROW('03.Muestra'!$D$8:$D$42))+1,""),ROW()-94)),"")</f>
        <v>https://www.comunidad.madrid/hospital/josegermain/comunicacion</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https://www.comunidad.madrid/hospital/josegermain/comunicacion/noticias</v>
      </c>
      <c r="D105" s="99" t="s">
        <v>103</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RSS</v>
      </c>
      <c r="C106" s="85" t="str" cm="1">
        <f t="array" ref="C106">IFERROR(INDEX('03.Muestra'!$F$8:$F$42,SMALL(IF("Página Web"='03.Muestra'!$D$8:$D$42,ROW('03.Muestra'!$F$8:$F$42)-MIN(ROW('03.Muestra'!$D$8:$D$42))+1,""),ROW()-94)),"")</f>
        <v>https://www.comunidad.madrid/hospital/josegermain/comunicacion/sindicacion-ultimos-contenidos</v>
      </c>
      <c r="D106" s="99" t="s">
        <v>103</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Galería de Imágenes</v>
      </c>
      <c r="C107" s="85" t="str" cm="1">
        <f t="array" ref="C107">IFERROR(INDEX('03.Muestra'!$F$8:$F$42,SMALL(IF("Página Web"='03.Muestra'!$D$8:$D$42,ROW('03.Muestra'!$F$8:$F$42)-MIN(ROW('03.Muestra'!$D$8:$D$42))+1,""),ROW()-94)),"")</f>
        <v>https://www.comunidad.madrid/hospital/josegermain/comunicacion/galeria-imagenes/galeria-imagenes</v>
      </c>
      <c r="D107" s="99" t="s">
        <v>103</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Nosotros</v>
      </c>
      <c r="C108" s="85" t="str" cm="1">
        <f t="array" ref="C108">IFERROR(INDEX('03.Muestra'!$F$8:$F$42,SMALL(IF("Página Web"='03.Muestra'!$D$8:$D$42,ROW('03.Muestra'!$F$8:$F$42)-MIN(ROW('03.Muestra'!$D$8:$D$42))+1,""),ROW()-94)),"")</f>
        <v>https://www.comunidad.madrid/hospital/josegermain/nosotros</v>
      </c>
      <c r="D108" s="99" t="s">
        <v>103</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Localización y acceso</v>
      </c>
      <c r="C109" s="85" t="str" cm="1">
        <f t="array" ref="C109">IFERROR(INDEX('03.Muestra'!$F$8:$F$42,SMALL(IF("Página Web"='03.Muestra'!$D$8:$D$42,ROW('03.Muestra'!$F$8:$F$42)-MIN(ROW('03.Muestra'!$D$8:$D$42))+1,""),ROW()-94)),"")</f>
        <v>https://www.comunidad.madrid/hospital/josegermain/nosotros/localizacion-acceso</v>
      </c>
      <c r="D109" s="99" t="s">
        <v>103</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https://www.comunidad.madrid/hospital/josegermain/comunicacion/contacto</v>
      </c>
      <c r="D110" s="99" t="s">
        <v>103</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https://www.comunidad.madrid/hospital/josegermain/buscar?search_api_fulltext=&amp;nombre=</v>
      </c>
      <c r="D111" s="99" t="s">
        <v>103</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https://www.comunidad.madrid/hospital/josegermain/ciudadanos/aviso-legal-privacidad</v>
      </c>
      <c r="D112" s="99" t="s">
        <v>103</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https://www.comunidad.madrid/hospital/josegermain/sitemap</v>
      </c>
      <c r="D113" s="99" t="s">
        <v>103</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https://www.comunidad.madrid/hospital/josegermain/declaracion-accesibilidad</v>
      </c>
      <c r="D114" s="99" t="s">
        <v>103</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https://www.comunidad.madrid/hospital/josegermain/</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https://www.comunidad.madrid/hospital/josegermain/ciudadanos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Servicio de Admisión</v>
      </c>
      <c r="C135" s="85" t="str" cm="1">
        <f t="array" ref="C135">IFERROR(INDEX('03.Muestra'!$F$8:$F$42,SMALL(IF("Página Web"='03.Muestra'!$D$8:$D$42,ROW('03.Muestra'!$F$8:$F$42)-MIN(ROW('03.Muestra'!$D$8:$D$42))+1,""),ROW()-132)),"")</f>
        <v>https://www.comunidad.madrid/hospital/josegermain/profesionales/otros-servicios/admision</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Atención al Paciente</v>
      </c>
      <c r="C136" s="85" t="str" cm="1">
        <f t="array" ref="C136">IFERROR(INDEX('03.Muestra'!$F$8:$F$42,SMALL(IF("Página Web"='03.Muestra'!$D$8:$D$42,ROW('03.Muestra'!$F$8:$F$42)-MIN(ROW('03.Muestra'!$D$8:$D$42))+1,""),ROW()-132)),"")</f>
        <v>https://www.comunidad.madrid/hospital/josegermain/ciudadanos/atencion-paciente</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Profesionales</v>
      </c>
      <c r="C137" s="85" t="str" cm="1">
        <f t="array" ref="C137">IFERROR(INDEX('03.Muestra'!$F$8:$F$42,SMALL(IF("Página Web"='03.Muestra'!$D$8:$D$42,ROW('03.Muestra'!$F$8:$F$42)-MIN(ROW('03.Muestra'!$D$8:$D$42))+1,""),ROW()-132)),"")</f>
        <v>https://www.comunidad.madrid/hospital/josegermain/profesionales</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Unidades Asistenciales</v>
      </c>
      <c r="C138" s="85" t="str" cm="1">
        <f t="array" ref="C138">IFERROR(INDEX('03.Muestra'!$F$8:$F$42,SMALL(IF("Página Web"='03.Muestra'!$D$8:$D$42,ROW('03.Muestra'!$F$8:$F$42)-MIN(ROW('03.Muestra'!$D$8:$D$42))+1,""),ROW()-132)),"")</f>
        <v>https://www.comunidad.madrid/hospital/josegermain/profesionales/unidades-asistenciales</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Recursos Humanos</v>
      </c>
      <c r="C139" s="85" t="str" cm="1">
        <f t="array" ref="C139">IFERROR(INDEX('03.Muestra'!$F$8:$F$42,SMALL(IF("Página Web"='03.Muestra'!$D$8:$D$42,ROW('03.Muestra'!$F$8:$F$42)-MIN(ROW('03.Muestra'!$D$8:$D$42))+1,""),ROW()-132)),"")</f>
        <v>https://www.comunidad.madrid/hospital/josegermain/profesionales/otros-servicios/departamento-recursos-humanos</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Centro de Salud Mental</v>
      </c>
      <c r="C140" s="85" t="str" cm="1">
        <f t="array" ref="C140">IFERROR(INDEX('03.Muestra'!$F$8:$F$42,SMALL(IF("Página Web"='03.Muestra'!$D$8:$D$42,ROW('03.Muestra'!$F$8:$F$42)-MIN(ROW('03.Muestra'!$D$8:$D$42))+1,""),ROW()-132)),"")</f>
        <v>https://www.comunidad.madrid/hospital/josegermain/profesionales/unidades-asistenciales-ipjg/centro-salud-mental-leganes</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Mantenimiento</v>
      </c>
      <c r="C141" s="85" t="str" cm="1">
        <f t="array" ref="C141">IFERROR(INDEX('03.Muestra'!$F$8:$F$42,SMALL(IF("Página Web"='03.Muestra'!$D$8:$D$42,ROW('03.Muestra'!$F$8:$F$42)-MIN(ROW('03.Muestra'!$D$8:$D$42))+1,""),ROW()-132)),"")</f>
        <v>https://www.comunidad.madrid/hospital/josegermain/profesionales/otros-servicios/mantenimiento</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Comunicación</v>
      </c>
      <c r="C142" s="85" t="str" cm="1">
        <f t="array" ref="C142">IFERROR(INDEX('03.Muestra'!$F$8:$F$42,SMALL(IF("Página Web"='03.Muestra'!$D$8:$D$42,ROW('03.Muestra'!$F$8:$F$42)-MIN(ROW('03.Muestra'!$D$8:$D$42))+1,""),ROW()-132)),"")</f>
        <v>https://www.comunidad.madrid/hospital/josegermain/comunicacion</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https://www.comunidad.madrid/hospital/josegermain/comunicacion/noticias</v>
      </c>
      <c r="D143" s="99" t="s">
        <v>103</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RSS</v>
      </c>
      <c r="C144" s="85" t="str" cm="1">
        <f t="array" ref="C144">IFERROR(INDEX('03.Muestra'!$F$8:$F$42,SMALL(IF("Página Web"='03.Muestra'!$D$8:$D$42,ROW('03.Muestra'!$F$8:$F$42)-MIN(ROW('03.Muestra'!$D$8:$D$42))+1,""),ROW()-132)),"")</f>
        <v>https://www.comunidad.madrid/hospital/josegermain/comunicacion/sindicacion-ultimos-contenidos</v>
      </c>
      <c r="D144" s="99" t="s">
        <v>103</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Galería de Imágenes</v>
      </c>
      <c r="C145" s="85" t="str" cm="1">
        <f t="array" ref="C145">IFERROR(INDEX('03.Muestra'!$F$8:$F$42,SMALL(IF("Página Web"='03.Muestra'!$D$8:$D$42,ROW('03.Muestra'!$F$8:$F$42)-MIN(ROW('03.Muestra'!$D$8:$D$42))+1,""),ROW()-132)),"")</f>
        <v>https://www.comunidad.madrid/hospital/josegermain/comunicacion/galeria-imagenes/galeria-imagenes</v>
      </c>
      <c r="D145" s="99" t="s">
        <v>103</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Nosotros</v>
      </c>
      <c r="C146" s="85" t="str" cm="1">
        <f t="array" ref="C146">IFERROR(INDEX('03.Muestra'!$F$8:$F$42,SMALL(IF("Página Web"='03.Muestra'!$D$8:$D$42,ROW('03.Muestra'!$F$8:$F$42)-MIN(ROW('03.Muestra'!$D$8:$D$42))+1,""),ROW()-132)),"")</f>
        <v>https://www.comunidad.madrid/hospital/josegermain/nosotros</v>
      </c>
      <c r="D146" s="99" t="s">
        <v>103</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Localización y acceso</v>
      </c>
      <c r="C147" s="85" t="str" cm="1">
        <f t="array" ref="C147">IFERROR(INDEX('03.Muestra'!$F$8:$F$42,SMALL(IF("Página Web"='03.Muestra'!$D$8:$D$42,ROW('03.Muestra'!$F$8:$F$42)-MIN(ROW('03.Muestra'!$D$8:$D$42))+1,""),ROW()-132)),"")</f>
        <v>https://www.comunidad.madrid/hospital/josegermain/nosotros/localizacion-acceso</v>
      </c>
      <c r="D147" s="99" t="s">
        <v>103</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https://www.comunidad.madrid/hospital/josegermain/comunicacion/contacto</v>
      </c>
      <c r="D148" s="99" t="s">
        <v>103</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https://www.comunidad.madrid/hospital/josegermain/buscar?search_api_fulltext=&amp;nombre=</v>
      </c>
      <c r="D149" s="99" t="s">
        <v>103</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https://www.comunidad.madrid/hospital/josegermain/ciudadanos/aviso-legal-privacidad</v>
      </c>
      <c r="D150" s="99" t="s">
        <v>103</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https://www.comunidad.madrid/hospital/josegermain/sitemap</v>
      </c>
      <c r="D151" s="99" t="s">
        <v>103</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https://www.comunidad.madrid/hospital/josegermain/declaracion-accesibilidad</v>
      </c>
      <c r="D152" s="99" t="s">
        <v>103</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https://www.comunidad.madrid/hospital/josegermain/</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https://www.comunidad.madrid/hospital/josegermain/ciudadanos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Servicio de Admisión</v>
      </c>
      <c r="C173" s="85" t="str" cm="1">
        <f t="array" ref="C173">IFERROR(INDEX('03.Muestra'!$F$8:$F$42,SMALL(IF("Página Web"='03.Muestra'!$D$8:$D$42,ROW('03.Muestra'!$F$8:$F$42)-MIN(ROW('03.Muestra'!$D$8:$D$42))+1,""),ROW()-170)),"")</f>
        <v>https://www.comunidad.madrid/hospital/josegermain/profesionales/otros-servicios/admision</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Atención al Paciente</v>
      </c>
      <c r="C174" s="85" t="str" cm="1">
        <f t="array" ref="C174">IFERROR(INDEX('03.Muestra'!$F$8:$F$42,SMALL(IF("Página Web"='03.Muestra'!$D$8:$D$42,ROW('03.Muestra'!$F$8:$F$42)-MIN(ROW('03.Muestra'!$D$8:$D$42))+1,""),ROW()-170)),"")</f>
        <v>https://www.comunidad.madrid/hospital/josegermain/ciudadanos/atencion-paciente</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Profesionales</v>
      </c>
      <c r="C175" s="85" t="str" cm="1">
        <f t="array" ref="C175">IFERROR(INDEX('03.Muestra'!$F$8:$F$42,SMALL(IF("Página Web"='03.Muestra'!$D$8:$D$42,ROW('03.Muestra'!$F$8:$F$42)-MIN(ROW('03.Muestra'!$D$8:$D$42))+1,""),ROW()-170)),"")</f>
        <v>https://www.comunidad.madrid/hospital/josegermain/profesionales</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Unidades Asistenciales</v>
      </c>
      <c r="C176" s="85" t="str" cm="1">
        <f t="array" ref="C176">IFERROR(INDEX('03.Muestra'!$F$8:$F$42,SMALL(IF("Página Web"='03.Muestra'!$D$8:$D$42,ROW('03.Muestra'!$F$8:$F$42)-MIN(ROW('03.Muestra'!$D$8:$D$42))+1,""),ROW()-170)),"")</f>
        <v>https://www.comunidad.madrid/hospital/josegermain/profesionales/unidades-asistenciales</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Recursos Humanos</v>
      </c>
      <c r="C177" s="85" t="str" cm="1">
        <f t="array" ref="C177">IFERROR(INDEX('03.Muestra'!$F$8:$F$42,SMALL(IF("Página Web"='03.Muestra'!$D$8:$D$42,ROW('03.Muestra'!$F$8:$F$42)-MIN(ROW('03.Muestra'!$D$8:$D$42))+1,""),ROW()-170)),"")</f>
        <v>https://www.comunidad.madrid/hospital/josegermain/profesionales/otros-servicios/departamento-recursos-humanos</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Centro de Salud Mental</v>
      </c>
      <c r="C178" s="85" t="str" cm="1">
        <f t="array" ref="C178">IFERROR(INDEX('03.Muestra'!$F$8:$F$42,SMALL(IF("Página Web"='03.Muestra'!$D$8:$D$42,ROW('03.Muestra'!$F$8:$F$42)-MIN(ROW('03.Muestra'!$D$8:$D$42))+1,""),ROW()-170)),"")</f>
        <v>https://www.comunidad.madrid/hospital/josegermain/profesionales/unidades-asistenciales-ipjg/centro-salud-mental-leganes</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Mantenimiento</v>
      </c>
      <c r="C179" s="85" t="str" cm="1">
        <f t="array" ref="C179">IFERROR(INDEX('03.Muestra'!$F$8:$F$42,SMALL(IF("Página Web"='03.Muestra'!$D$8:$D$42,ROW('03.Muestra'!$F$8:$F$42)-MIN(ROW('03.Muestra'!$D$8:$D$42))+1,""),ROW()-170)),"")</f>
        <v>https://www.comunidad.madrid/hospital/josegermain/profesionales/otros-servicios/mantenimiento</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Comunicación</v>
      </c>
      <c r="C180" s="85" t="str" cm="1">
        <f t="array" ref="C180">IFERROR(INDEX('03.Muestra'!$F$8:$F$42,SMALL(IF("Página Web"='03.Muestra'!$D$8:$D$42,ROW('03.Muestra'!$F$8:$F$42)-MIN(ROW('03.Muestra'!$D$8:$D$42))+1,""),ROW()-170)),"")</f>
        <v>https://www.comunidad.madrid/hospital/josegermain/comunicacion</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https://www.comunidad.madrid/hospital/josegermain/comunicacion/noticias</v>
      </c>
      <c r="D181" s="99" t="s">
        <v>103</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RSS</v>
      </c>
      <c r="C182" s="85" t="str" cm="1">
        <f t="array" ref="C182">IFERROR(INDEX('03.Muestra'!$F$8:$F$42,SMALL(IF("Página Web"='03.Muestra'!$D$8:$D$42,ROW('03.Muestra'!$F$8:$F$42)-MIN(ROW('03.Muestra'!$D$8:$D$42))+1,""),ROW()-170)),"")</f>
        <v>https://www.comunidad.madrid/hospital/josegermain/comunicacion/sindicacion-ultimos-contenidos</v>
      </c>
      <c r="D182" s="99" t="s">
        <v>103</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Galería de Imágenes</v>
      </c>
      <c r="C183" s="85" t="str" cm="1">
        <f t="array" ref="C183">IFERROR(INDEX('03.Muestra'!$F$8:$F$42,SMALL(IF("Página Web"='03.Muestra'!$D$8:$D$42,ROW('03.Muestra'!$F$8:$F$42)-MIN(ROW('03.Muestra'!$D$8:$D$42))+1,""),ROW()-170)),"")</f>
        <v>https://www.comunidad.madrid/hospital/josegermain/comunicacion/galeria-imagenes/galeria-imagenes</v>
      </c>
      <c r="D183" s="99" t="s">
        <v>103</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Nosotros</v>
      </c>
      <c r="C184" s="85" t="str" cm="1">
        <f t="array" ref="C184">IFERROR(INDEX('03.Muestra'!$F$8:$F$42,SMALL(IF("Página Web"='03.Muestra'!$D$8:$D$42,ROW('03.Muestra'!$F$8:$F$42)-MIN(ROW('03.Muestra'!$D$8:$D$42))+1,""),ROW()-170)),"")</f>
        <v>https://www.comunidad.madrid/hospital/josegermain/nosotros</v>
      </c>
      <c r="D184" s="99" t="s">
        <v>103</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Localización y acceso</v>
      </c>
      <c r="C185" s="85" t="str" cm="1">
        <f t="array" ref="C185">IFERROR(INDEX('03.Muestra'!$F$8:$F$42,SMALL(IF("Página Web"='03.Muestra'!$D$8:$D$42,ROW('03.Muestra'!$F$8:$F$42)-MIN(ROW('03.Muestra'!$D$8:$D$42))+1,""),ROW()-170)),"")</f>
        <v>https://www.comunidad.madrid/hospital/josegermain/nosotros/localizacion-acceso</v>
      </c>
      <c r="D185" s="99" t="s">
        <v>103</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https://www.comunidad.madrid/hospital/josegermain/comunicacion/contacto</v>
      </c>
      <c r="D186" s="99" t="s">
        <v>103</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https://www.comunidad.madrid/hospital/josegermain/buscar?search_api_fulltext=&amp;nombre=</v>
      </c>
      <c r="D187" s="99" t="s">
        <v>103</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https://www.comunidad.madrid/hospital/josegermain/ciudadanos/aviso-legal-privacidad</v>
      </c>
      <c r="D188" s="99" t="s">
        <v>103</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https://www.comunidad.madrid/hospital/josegermain/sitemap</v>
      </c>
      <c r="D189" s="99" t="s">
        <v>103</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https://www.comunidad.madrid/hospital/josegermain/declaracion-accesibilidad</v>
      </c>
      <c r="D190" s="99" t="s">
        <v>103</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https://www.comunidad.madrid/hospital/josegermain/</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https://www.comunidad.madrid/hospital/josegermain/ciudadanos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Servicio de Admisión</v>
      </c>
      <c r="C211" s="85" t="str" cm="1">
        <f t="array" ref="C211">IFERROR(INDEX('03.Muestra'!$F$8:$F$42,SMALL(IF("Página Web"='03.Muestra'!$D$8:$D$42,ROW('03.Muestra'!$F$8:$F$42)-MIN(ROW('03.Muestra'!$D$8:$D$42))+1,""),ROW()-208)),"")</f>
        <v>https://www.comunidad.madrid/hospital/josegermain/profesionales/otros-servicios/admision</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Atención al Paciente</v>
      </c>
      <c r="C212" s="85" t="str" cm="1">
        <f t="array" ref="C212">IFERROR(INDEX('03.Muestra'!$F$8:$F$42,SMALL(IF("Página Web"='03.Muestra'!$D$8:$D$42,ROW('03.Muestra'!$F$8:$F$42)-MIN(ROW('03.Muestra'!$D$8:$D$42))+1,""),ROW()-208)),"")</f>
        <v>https://www.comunidad.madrid/hospital/josegermain/ciudadanos/atencion-paciente</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Profesionales</v>
      </c>
      <c r="C213" s="85" t="str" cm="1">
        <f t="array" ref="C213">IFERROR(INDEX('03.Muestra'!$F$8:$F$42,SMALL(IF("Página Web"='03.Muestra'!$D$8:$D$42,ROW('03.Muestra'!$F$8:$F$42)-MIN(ROW('03.Muestra'!$D$8:$D$42))+1,""),ROW()-208)),"")</f>
        <v>https://www.comunidad.madrid/hospital/josegermain/profesionales</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Unidades Asistenciales</v>
      </c>
      <c r="C214" s="85" t="str" cm="1">
        <f t="array" ref="C214">IFERROR(INDEX('03.Muestra'!$F$8:$F$42,SMALL(IF("Página Web"='03.Muestra'!$D$8:$D$42,ROW('03.Muestra'!$F$8:$F$42)-MIN(ROW('03.Muestra'!$D$8:$D$42))+1,""),ROW()-208)),"")</f>
        <v>https://www.comunidad.madrid/hospital/josegermain/profesionales/unidades-asistenciales</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Recursos Humanos</v>
      </c>
      <c r="C215" s="85" t="str" cm="1">
        <f t="array" ref="C215">IFERROR(INDEX('03.Muestra'!$F$8:$F$42,SMALL(IF("Página Web"='03.Muestra'!$D$8:$D$42,ROW('03.Muestra'!$F$8:$F$42)-MIN(ROW('03.Muestra'!$D$8:$D$42))+1,""),ROW()-208)),"")</f>
        <v>https://www.comunidad.madrid/hospital/josegermain/profesionales/otros-servicios/departamento-recursos-humanos</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Centro de Salud Mental</v>
      </c>
      <c r="C216" s="85" t="str" cm="1">
        <f t="array" ref="C216">IFERROR(INDEX('03.Muestra'!$F$8:$F$42,SMALL(IF("Página Web"='03.Muestra'!$D$8:$D$42,ROW('03.Muestra'!$F$8:$F$42)-MIN(ROW('03.Muestra'!$D$8:$D$42))+1,""),ROW()-208)),"")</f>
        <v>https://www.comunidad.madrid/hospital/josegermain/profesionales/unidades-asistenciales-ipjg/centro-salud-mental-leganes</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Mantenimiento</v>
      </c>
      <c r="C217" s="85" t="str" cm="1">
        <f t="array" ref="C217">IFERROR(INDEX('03.Muestra'!$F$8:$F$42,SMALL(IF("Página Web"='03.Muestra'!$D$8:$D$42,ROW('03.Muestra'!$F$8:$F$42)-MIN(ROW('03.Muestra'!$D$8:$D$42))+1,""),ROW()-208)),"")</f>
        <v>https://www.comunidad.madrid/hospital/josegermain/profesionales/otros-servicios/mantenimiento</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Comunicación</v>
      </c>
      <c r="C218" s="85" t="str" cm="1">
        <f t="array" ref="C218">IFERROR(INDEX('03.Muestra'!$F$8:$F$42,SMALL(IF("Página Web"='03.Muestra'!$D$8:$D$42,ROW('03.Muestra'!$F$8:$F$42)-MIN(ROW('03.Muestra'!$D$8:$D$42))+1,""),ROW()-208)),"")</f>
        <v>https://www.comunidad.madrid/hospital/josegermain/comunicacion</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https://www.comunidad.madrid/hospital/josegermain/comunicacion/noticias</v>
      </c>
      <c r="D219" s="99" t="s">
        <v>103</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RSS</v>
      </c>
      <c r="C220" s="85" t="str" cm="1">
        <f t="array" ref="C220">IFERROR(INDEX('03.Muestra'!$F$8:$F$42,SMALL(IF("Página Web"='03.Muestra'!$D$8:$D$42,ROW('03.Muestra'!$F$8:$F$42)-MIN(ROW('03.Muestra'!$D$8:$D$42))+1,""),ROW()-208)),"")</f>
        <v>https://www.comunidad.madrid/hospital/josegermain/comunicacion/sindicacion-ultimos-contenidos</v>
      </c>
      <c r="D220" s="99" t="s">
        <v>103</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Galería de Imágenes</v>
      </c>
      <c r="C221" s="85" t="str" cm="1">
        <f t="array" ref="C221">IFERROR(INDEX('03.Muestra'!$F$8:$F$42,SMALL(IF("Página Web"='03.Muestra'!$D$8:$D$42,ROW('03.Muestra'!$F$8:$F$42)-MIN(ROW('03.Muestra'!$D$8:$D$42))+1,""),ROW()-208)),"")</f>
        <v>https://www.comunidad.madrid/hospital/josegermain/comunicacion/galeria-imagenes/galeria-imagenes</v>
      </c>
      <c r="D221" s="99" t="s">
        <v>103</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Nosotros</v>
      </c>
      <c r="C222" s="85" t="str" cm="1">
        <f t="array" ref="C222">IFERROR(INDEX('03.Muestra'!$F$8:$F$42,SMALL(IF("Página Web"='03.Muestra'!$D$8:$D$42,ROW('03.Muestra'!$F$8:$F$42)-MIN(ROW('03.Muestra'!$D$8:$D$42))+1,""),ROW()-208)),"")</f>
        <v>https://www.comunidad.madrid/hospital/josegermain/nosotros</v>
      </c>
      <c r="D222" s="99" t="s">
        <v>103</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Localización y acceso</v>
      </c>
      <c r="C223" s="85" t="str" cm="1">
        <f t="array" ref="C223">IFERROR(INDEX('03.Muestra'!$F$8:$F$42,SMALL(IF("Página Web"='03.Muestra'!$D$8:$D$42,ROW('03.Muestra'!$F$8:$F$42)-MIN(ROW('03.Muestra'!$D$8:$D$42))+1,""),ROW()-208)),"")</f>
        <v>https://www.comunidad.madrid/hospital/josegermain/nosotros/localizacion-acceso</v>
      </c>
      <c r="D223" s="99" t="s">
        <v>103</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https://www.comunidad.madrid/hospital/josegermain/comunicacion/contacto</v>
      </c>
      <c r="D224" s="99" t="s">
        <v>103</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https://www.comunidad.madrid/hospital/josegermain/buscar?search_api_fulltext=&amp;nombre=</v>
      </c>
      <c r="D225" s="99" t="s">
        <v>103</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https://www.comunidad.madrid/hospital/josegermain/ciudadanos/aviso-legal-privacidad</v>
      </c>
      <c r="D226" s="99" t="s">
        <v>103</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https://www.comunidad.madrid/hospital/josegermain/sitemap</v>
      </c>
      <c r="D227" s="99" t="s">
        <v>103</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https://www.comunidad.madrid/hospital/josegermain/declaracion-accesibilidad</v>
      </c>
      <c r="D228" s="99" t="s">
        <v>103</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https://www.comunidad.madrid/hospital/josegermain/</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https://www.comunidad.madrid/hospital/josegermain/ciudadanos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Servicio de Admisión</v>
      </c>
      <c r="C249" s="85" t="str" cm="1">
        <f t="array" ref="C249">IFERROR(INDEX('03.Muestra'!$F$8:$F$42,SMALL(IF("Página Web"='03.Muestra'!$D$8:$D$42,ROW('03.Muestra'!$F$8:$F$42)-MIN(ROW('03.Muestra'!$D$8:$D$42))+1,""),ROW()-246)),"")</f>
        <v>https://www.comunidad.madrid/hospital/josegermain/profesionales/otros-servicios/admision</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Atención al Paciente</v>
      </c>
      <c r="C250" s="85" t="str" cm="1">
        <f t="array" ref="C250">IFERROR(INDEX('03.Muestra'!$F$8:$F$42,SMALL(IF("Página Web"='03.Muestra'!$D$8:$D$42,ROW('03.Muestra'!$F$8:$F$42)-MIN(ROW('03.Muestra'!$D$8:$D$42))+1,""),ROW()-246)),"")</f>
        <v>https://www.comunidad.madrid/hospital/josegermain/ciudadanos/atencion-paciente</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Profesionales</v>
      </c>
      <c r="C251" s="85" t="str" cm="1">
        <f t="array" ref="C251">IFERROR(INDEX('03.Muestra'!$F$8:$F$42,SMALL(IF("Página Web"='03.Muestra'!$D$8:$D$42,ROW('03.Muestra'!$F$8:$F$42)-MIN(ROW('03.Muestra'!$D$8:$D$42))+1,""),ROW()-246)),"")</f>
        <v>https://www.comunidad.madrid/hospital/josegermain/profesionales</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Unidades Asistenciales</v>
      </c>
      <c r="C252" s="85" t="str" cm="1">
        <f t="array" ref="C252">IFERROR(INDEX('03.Muestra'!$F$8:$F$42,SMALL(IF("Página Web"='03.Muestra'!$D$8:$D$42,ROW('03.Muestra'!$F$8:$F$42)-MIN(ROW('03.Muestra'!$D$8:$D$42))+1,""),ROW()-246)),"")</f>
        <v>https://www.comunidad.madrid/hospital/josegermain/profesionales/unidades-asistenciales</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Recursos Humanos</v>
      </c>
      <c r="C253" s="85" t="str" cm="1">
        <f t="array" ref="C253">IFERROR(INDEX('03.Muestra'!$F$8:$F$42,SMALL(IF("Página Web"='03.Muestra'!$D$8:$D$42,ROW('03.Muestra'!$F$8:$F$42)-MIN(ROW('03.Muestra'!$D$8:$D$42))+1,""),ROW()-246)),"")</f>
        <v>https://www.comunidad.madrid/hospital/josegermain/profesionales/otros-servicios/departamento-recursos-humanos</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Centro de Salud Mental</v>
      </c>
      <c r="C254" s="85" t="str" cm="1">
        <f t="array" ref="C254">IFERROR(INDEX('03.Muestra'!$F$8:$F$42,SMALL(IF("Página Web"='03.Muestra'!$D$8:$D$42,ROW('03.Muestra'!$F$8:$F$42)-MIN(ROW('03.Muestra'!$D$8:$D$42))+1,""),ROW()-246)),"")</f>
        <v>https://www.comunidad.madrid/hospital/josegermain/profesionales/unidades-asistenciales-ipjg/centro-salud-mental-leganes</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Mantenimiento</v>
      </c>
      <c r="C255" s="85" t="str" cm="1">
        <f t="array" ref="C255">IFERROR(INDEX('03.Muestra'!$F$8:$F$42,SMALL(IF("Página Web"='03.Muestra'!$D$8:$D$42,ROW('03.Muestra'!$F$8:$F$42)-MIN(ROW('03.Muestra'!$D$8:$D$42))+1,""),ROW()-246)),"")</f>
        <v>https://www.comunidad.madrid/hospital/josegermain/profesionales/otros-servicios/mantenimiento</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Comunicación</v>
      </c>
      <c r="C256" s="85" t="str" cm="1">
        <f t="array" ref="C256">IFERROR(INDEX('03.Muestra'!$F$8:$F$42,SMALL(IF("Página Web"='03.Muestra'!$D$8:$D$42,ROW('03.Muestra'!$F$8:$F$42)-MIN(ROW('03.Muestra'!$D$8:$D$42))+1,""),ROW()-246)),"")</f>
        <v>https://www.comunidad.madrid/hospital/josegermain/comunicacion</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Noticias</v>
      </c>
      <c r="C257" s="85" t="str" cm="1">
        <f t="array" ref="C257">IFERROR(INDEX('03.Muestra'!$F$8:$F$42,SMALL(IF("Página Web"='03.Muestra'!$D$8:$D$42,ROW('03.Muestra'!$F$8:$F$42)-MIN(ROW('03.Muestra'!$D$8:$D$42))+1,""),ROW()-246)),"")</f>
        <v>https://www.comunidad.madrid/hospital/josegermain/comunicacion/noticias</v>
      </c>
      <c r="D257" s="99" t="s">
        <v>103</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RSS</v>
      </c>
      <c r="C258" s="85" t="str" cm="1">
        <f t="array" ref="C258">IFERROR(INDEX('03.Muestra'!$F$8:$F$42,SMALL(IF("Página Web"='03.Muestra'!$D$8:$D$42,ROW('03.Muestra'!$F$8:$F$42)-MIN(ROW('03.Muestra'!$D$8:$D$42))+1,""),ROW()-246)),"")</f>
        <v>https://www.comunidad.madrid/hospital/josegermain/comunicacion/sindicacion-ultimos-contenidos</v>
      </c>
      <c r="D258" s="99" t="s">
        <v>103</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Galería de Imágenes</v>
      </c>
      <c r="C259" s="85" t="str" cm="1">
        <f t="array" ref="C259">IFERROR(INDEX('03.Muestra'!$F$8:$F$42,SMALL(IF("Página Web"='03.Muestra'!$D$8:$D$42,ROW('03.Muestra'!$F$8:$F$42)-MIN(ROW('03.Muestra'!$D$8:$D$42))+1,""),ROW()-246)),"")</f>
        <v>https://www.comunidad.madrid/hospital/josegermain/comunicacion/galeria-imagenes/galeria-imagenes</v>
      </c>
      <c r="D259" s="99" t="s">
        <v>103</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Nosotros</v>
      </c>
      <c r="C260" s="85" t="str" cm="1">
        <f t="array" ref="C260">IFERROR(INDEX('03.Muestra'!$F$8:$F$42,SMALL(IF("Página Web"='03.Muestra'!$D$8:$D$42,ROW('03.Muestra'!$F$8:$F$42)-MIN(ROW('03.Muestra'!$D$8:$D$42))+1,""),ROW()-246)),"")</f>
        <v>https://www.comunidad.madrid/hospital/josegermain/nosotros</v>
      </c>
      <c r="D260" s="99" t="s">
        <v>103</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Localización y acceso</v>
      </c>
      <c r="C261" s="85" t="str" cm="1">
        <f t="array" ref="C261">IFERROR(INDEX('03.Muestra'!$F$8:$F$42,SMALL(IF("Página Web"='03.Muestra'!$D$8:$D$42,ROW('03.Muestra'!$F$8:$F$42)-MIN(ROW('03.Muestra'!$D$8:$D$42))+1,""),ROW()-246)),"")</f>
        <v>https://www.comunidad.madrid/hospital/josegermain/nosotros/localizacion-acceso</v>
      </c>
      <c r="D261" s="99" t="s">
        <v>103</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https://www.comunidad.madrid/hospital/josegermain/comunicacion/contacto</v>
      </c>
      <c r="D262" s="99" t="s">
        <v>103</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https://www.comunidad.madrid/hospital/josegermain/buscar?search_api_fulltext=&amp;nombre=</v>
      </c>
      <c r="D263" s="99" t="s">
        <v>103</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Legal-Privacidad</v>
      </c>
      <c r="C264" s="85" t="str" cm="1">
        <f t="array" ref="C264">IFERROR(INDEX('03.Muestra'!$F$8:$F$42,SMALL(IF("Página Web"='03.Muestra'!$D$8:$D$42,ROW('03.Muestra'!$F$8:$F$42)-MIN(ROW('03.Muestra'!$D$8:$D$42))+1,""),ROW()-246)),"")</f>
        <v>https://www.comunidad.madrid/hospital/josegermain/ciudadanos/aviso-legal-privacidad</v>
      </c>
      <c r="D264" s="99" t="s">
        <v>103</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https://www.comunidad.madrid/hospital/josegermain/sitemap</v>
      </c>
      <c r="D265" s="99" t="s">
        <v>103</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https://www.comunidad.madrid/hospital/josegermain/declaracion-accesibilidad</v>
      </c>
      <c r="D266" s="99" t="s">
        <v>103</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https://www.comunidad.madrid/hospital/josegermain/</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https://www.comunidad.madrid/hospital/josegermain/ciudadanos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Servicio de Admisión</v>
      </c>
      <c r="C287" s="85" t="str" cm="1">
        <f t="array" ref="C287">IFERROR(INDEX('03.Muestra'!$F$8:$F$42,SMALL(IF("Página Web"='03.Muestra'!$D$8:$D$42,ROW('03.Muestra'!$F$8:$F$42)-MIN(ROW('03.Muestra'!$D$8:$D$42))+1,""),ROW()-284)),"")</f>
        <v>https://www.comunidad.madrid/hospital/josegermain/profesionales/otros-servicios/admision</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Atención al Paciente</v>
      </c>
      <c r="C288" s="85" t="str" cm="1">
        <f t="array" ref="C288">IFERROR(INDEX('03.Muestra'!$F$8:$F$42,SMALL(IF("Página Web"='03.Muestra'!$D$8:$D$42,ROW('03.Muestra'!$F$8:$F$42)-MIN(ROW('03.Muestra'!$D$8:$D$42))+1,""),ROW()-284)),"")</f>
        <v>https://www.comunidad.madrid/hospital/josegermain/ciudadanos/atencion-paciente</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Profesionales</v>
      </c>
      <c r="C289" s="85" t="str" cm="1">
        <f t="array" ref="C289">IFERROR(INDEX('03.Muestra'!$F$8:$F$42,SMALL(IF("Página Web"='03.Muestra'!$D$8:$D$42,ROW('03.Muestra'!$F$8:$F$42)-MIN(ROW('03.Muestra'!$D$8:$D$42))+1,""),ROW()-284)),"")</f>
        <v>https://www.comunidad.madrid/hospital/josegermain/profesionales</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Unidades Asistenciales</v>
      </c>
      <c r="C290" s="85" t="str" cm="1">
        <f t="array" ref="C290">IFERROR(INDEX('03.Muestra'!$F$8:$F$42,SMALL(IF("Página Web"='03.Muestra'!$D$8:$D$42,ROW('03.Muestra'!$F$8:$F$42)-MIN(ROW('03.Muestra'!$D$8:$D$42))+1,""),ROW()-284)),"")</f>
        <v>https://www.comunidad.madrid/hospital/josegermain/profesionales/unidades-asistenciales</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Recursos Humanos</v>
      </c>
      <c r="C291" s="85" t="str" cm="1">
        <f t="array" ref="C291">IFERROR(INDEX('03.Muestra'!$F$8:$F$42,SMALL(IF("Página Web"='03.Muestra'!$D$8:$D$42,ROW('03.Muestra'!$F$8:$F$42)-MIN(ROW('03.Muestra'!$D$8:$D$42))+1,""),ROW()-284)),"")</f>
        <v>https://www.comunidad.madrid/hospital/josegermain/profesionales/otros-servicios/departamento-recursos-humanos</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Centro de Salud Mental</v>
      </c>
      <c r="C292" s="85" t="str" cm="1">
        <f t="array" ref="C292">IFERROR(INDEX('03.Muestra'!$F$8:$F$42,SMALL(IF("Página Web"='03.Muestra'!$D$8:$D$42,ROW('03.Muestra'!$F$8:$F$42)-MIN(ROW('03.Muestra'!$D$8:$D$42))+1,""),ROW()-284)),"")</f>
        <v>https://www.comunidad.madrid/hospital/josegermain/profesionales/unidades-asistenciales-ipjg/centro-salud-mental-leganes</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Mantenimiento</v>
      </c>
      <c r="C293" s="85" t="str" cm="1">
        <f t="array" ref="C293">IFERROR(INDEX('03.Muestra'!$F$8:$F$42,SMALL(IF("Página Web"='03.Muestra'!$D$8:$D$42,ROW('03.Muestra'!$F$8:$F$42)-MIN(ROW('03.Muestra'!$D$8:$D$42))+1,""),ROW()-284)),"")</f>
        <v>https://www.comunidad.madrid/hospital/josegermain/profesionales/otros-servicios/mantenimiento</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Comunicación</v>
      </c>
      <c r="C294" s="85" t="str" cm="1">
        <f t="array" ref="C294">IFERROR(INDEX('03.Muestra'!$F$8:$F$42,SMALL(IF("Página Web"='03.Muestra'!$D$8:$D$42,ROW('03.Muestra'!$F$8:$F$42)-MIN(ROW('03.Muestra'!$D$8:$D$42))+1,""),ROW()-284)),"")</f>
        <v>https://www.comunidad.madrid/hospital/josegermain/comunicacion</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Noticias</v>
      </c>
      <c r="C295" s="85" t="str" cm="1">
        <f t="array" ref="C295">IFERROR(INDEX('03.Muestra'!$F$8:$F$42,SMALL(IF("Página Web"='03.Muestra'!$D$8:$D$42,ROW('03.Muestra'!$F$8:$F$42)-MIN(ROW('03.Muestra'!$D$8:$D$42))+1,""),ROW()-284)),"")</f>
        <v>https://www.comunidad.madrid/hospital/josegermain/comunicacion/noticias</v>
      </c>
      <c r="D295" s="99" t="s">
        <v>103</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RSS</v>
      </c>
      <c r="C296" s="85" t="str" cm="1">
        <f t="array" ref="C296">IFERROR(INDEX('03.Muestra'!$F$8:$F$42,SMALL(IF("Página Web"='03.Muestra'!$D$8:$D$42,ROW('03.Muestra'!$F$8:$F$42)-MIN(ROW('03.Muestra'!$D$8:$D$42))+1,""),ROW()-284)),"")</f>
        <v>https://www.comunidad.madrid/hospital/josegermain/comunicacion/sindicacion-ultimos-contenidos</v>
      </c>
      <c r="D296" s="99" t="s">
        <v>103</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Galería de Imágenes</v>
      </c>
      <c r="C297" s="85" t="str" cm="1">
        <f t="array" ref="C297">IFERROR(INDEX('03.Muestra'!$F$8:$F$42,SMALL(IF("Página Web"='03.Muestra'!$D$8:$D$42,ROW('03.Muestra'!$F$8:$F$42)-MIN(ROW('03.Muestra'!$D$8:$D$42))+1,""),ROW()-284)),"")</f>
        <v>https://www.comunidad.madrid/hospital/josegermain/comunicacion/galeria-imagenes/galeria-imagenes</v>
      </c>
      <c r="D297" s="99" t="s">
        <v>103</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Nosotros</v>
      </c>
      <c r="C298" s="85" t="str" cm="1">
        <f t="array" ref="C298">IFERROR(INDEX('03.Muestra'!$F$8:$F$42,SMALL(IF("Página Web"='03.Muestra'!$D$8:$D$42,ROW('03.Muestra'!$F$8:$F$42)-MIN(ROW('03.Muestra'!$D$8:$D$42))+1,""),ROW()-284)),"")</f>
        <v>https://www.comunidad.madrid/hospital/josegermain/nosotros</v>
      </c>
      <c r="D298" s="99" t="s">
        <v>103</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Localización y acceso</v>
      </c>
      <c r="C299" s="85" t="str" cm="1">
        <f t="array" ref="C299">IFERROR(INDEX('03.Muestra'!$F$8:$F$42,SMALL(IF("Página Web"='03.Muestra'!$D$8:$D$42,ROW('03.Muestra'!$F$8:$F$42)-MIN(ROW('03.Muestra'!$D$8:$D$42))+1,""),ROW()-284)),"")</f>
        <v>https://www.comunidad.madrid/hospital/josegermain/nosotros/localizacion-acceso</v>
      </c>
      <c r="D299" s="99" t="s">
        <v>103</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https://www.comunidad.madrid/hospital/josegermain/comunicacion/contacto</v>
      </c>
      <c r="D300" s="99" t="s">
        <v>103</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https://www.comunidad.madrid/hospital/josegermain/buscar?search_api_fulltext=&amp;nombre=</v>
      </c>
      <c r="D301" s="99" t="s">
        <v>103</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Legal-Privacidad</v>
      </c>
      <c r="C302" s="85" t="str" cm="1">
        <f t="array" ref="C302">IFERROR(INDEX('03.Muestra'!$F$8:$F$42,SMALL(IF("Página Web"='03.Muestra'!$D$8:$D$42,ROW('03.Muestra'!$F$8:$F$42)-MIN(ROW('03.Muestra'!$D$8:$D$42))+1,""),ROW()-284)),"")</f>
        <v>https://www.comunidad.madrid/hospital/josegermain/ciudadanos/aviso-legal-privacidad</v>
      </c>
      <c r="D302" s="99" t="s">
        <v>103</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https://www.comunidad.madrid/hospital/josegermain/sitemap</v>
      </c>
      <c r="D303" s="99" t="s">
        <v>103</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https://www.comunidad.madrid/hospital/josegermain/declaracion-accesibilidad</v>
      </c>
      <c r="D304" s="99" t="s">
        <v>103</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https://www.comunidad.madrid/hospital/josegermain/</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https://www.comunidad.madrid/hospital/josegermain/ciudadanos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Servicio de Admisión</v>
      </c>
      <c r="C325" s="85" t="str" cm="1">
        <f t="array" ref="C325">IFERROR(INDEX('03.Muestra'!$F$8:$F$42,SMALL(IF("Página Web"='03.Muestra'!$D$8:$D$42,ROW('03.Muestra'!$F$8:$F$42)-MIN(ROW('03.Muestra'!$D$8:$D$42))+1,""),ROW()-322)),"")</f>
        <v>https://www.comunidad.madrid/hospital/josegermain/profesionales/otros-servicios/admision</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Atención al Paciente</v>
      </c>
      <c r="C326" s="85" t="str" cm="1">
        <f t="array" ref="C326">IFERROR(INDEX('03.Muestra'!$F$8:$F$42,SMALL(IF("Página Web"='03.Muestra'!$D$8:$D$42,ROW('03.Muestra'!$F$8:$F$42)-MIN(ROW('03.Muestra'!$D$8:$D$42))+1,""),ROW()-322)),"")</f>
        <v>https://www.comunidad.madrid/hospital/josegermain/ciudadanos/atencion-paciente</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Profesionales</v>
      </c>
      <c r="C327" s="85" t="str" cm="1">
        <f t="array" ref="C327">IFERROR(INDEX('03.Muestra'!$F$8:$F$42,SMALL(IF("Página Web"='03.Muestra'!$D$8:$D$42,ROW('03.Muestra'!$F$8:$F$42)-MIN(ROW('03.Muestra'!$D$8:$D$42))+1,""),ROW()-322)),"")</f>
        <v>https://www.comunidad.madrid/hospital/josegermain/profesionales</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Unidades Asistenciales</v>
      </c>
      <c r="C328" s="85" t="str" cm="1">
        <f t="array" ref="C328">IFERROR(INDEX('03.Muestra'!$F$8:$F$42,SMALL(IF("Página Web"='03.Muestra'!$D$8:$D$42,ROW('03.Muestra'!$F$8:$F$42)-MIN(ROW('03.Muestra'!$D$8:$D$42))+1,""),ROW()-322)),"")</f>
        <v>https://www.comunidad.madrid/hospital/josegermain/profesionales/unidades-asistenciales</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Recursos Humanos</v>
      </c>
      <c r="C329" s="85" t="str" cm="1">
        <f t="array" ref="C329">IFERROR(INDEX('03.Muestra'!$F$8:$F$42,SMALL(IF("Página Web"='03.Muestra'!$D$8:$D$42,ROW('03.Muestra'!$F$8:$F$42)-MIN(ROW('03.Muestra'!$D$8:$D$42))+1,""),ROW()-322)),"")</f>
        <v>https://www.comunidad.madrid/hospital/josegermain/profesionales/otros-servicios/departamento-recursos-humanos</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Centro de Salud Mental</v>
      </c>
      <c r="C330" s="85" t="str" cm="1">
        <f t="array" ref="C330">IFERROR(INDEX('03.Muestra'!$F$8:$F$42,SMALL(IF("Página Web"='03.Muestra'!$D$8:$D$42,ROW('03.Muestra'!$F$8:$F$42)-MIN(ROW('03.Muestra'!$D$8:$D$42))+1,""),ROW()-322)),"")</f>
        <v>https://www.comunidad.madrid/hospital/josegermain/profesionales/unidades-asistenciales-ipjg/centro-salud-mental-leganes</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Mantenimiento</v>
      </c>
      <c r="C331" s="85" t="str" cm="1">
        <f t="array" ref="C331">IFERROR(INDEX('03.Muestra'!$F$8:$F$42,SMALL(IF("Página Web"='03.Muestra'!$D$8:$D$42,ROW('03.Muestra'!$F$8:$F$42)-MIN(ROW('03.Muestra'!$D$8:$D$42))+1,""),ROW()-322)),"")</f>
        <v>https://www.comunidad.madrid/hospital/josegermain/profesionales/otros-servicios/mantenimiento</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Comunicación</v>
      </c>
      <c r="C332" s="85" t="str" cm="1">
        <f t="array" ref="C332">IFERROR(INDEX('03.Muestra'!$F$8:$F$42,SMALL(IF("Página Web"='03.Muestra'!$D$8:$D$42,ROW('03.Muestra'!$F$8:$F$42)-MIN(ROW('03.Muestra'!$D$8:$D$42))+1,""),ROW()-322)),"")</f>
        <v>https://www.comunidad.madrid/hospital/josegermain/comunicacion</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Noticias</v>
      </c>
      <c r="C333" s="85" t="str" cm="1">
        <f t="array" ref="C333">IFERROR(INDEX('03.Muestra'!$F$8:$F$42,SMALL(IF("Página Web"='03.Muestra'!$D$8:$D$42,ROW('03.Muestra'!$F$8:$F$42)-MIN(ROW('03.Muestra'!$D$8:$D$42))+1,""),ROW()-322)),"")</f>
        <v>https://www.comunidad.madrid/hospital/josegermain/comunicacion/noticias</v>
      </c>
      <c r="D333" s="99" t="s">
        <v>103</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RSS</v>
      </c>
      <c r="C334" s="85" t="str" cm="1">
        <f t="array" ref="C334">IFERROR(INDEX('03.Muestra'!$F$8:$F$42,SMALL(IF("Página Web"='03.Muestra'!$D$8:$D$42,ROW('03.Muestra'!$F$8:$F$42)-MIN(ROW('03.Muestra'!$D$8:$D$42))+1,""),ROW()-322)),"")</f>
        <v>https://www.comunidad.madrid/hospital/josegermain/comunicacion/sindicacion-ultimos-contenidos</v>
      </c>
      <c r="D334" s="99" t="s">
        <v>103</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Galería de Imágenes</v>
      </c>
      <c r="C335" s="85" t="str" cm="1">
        <f t="array" ref="C335">IFERROR(INDEX('03.Muestra'!$F$8:$F$42,SMALL(IF("Página Web"='03.Muestra'!$D$8:$D$42,ROW('03.Muestra'!$F$8:$F$42)-MIN(ROW('03.Muestra'!$D$8:$D$42))+1,""),ROW()-322)),"")</f>
        <v>https://www.comunidad.madrid/hospital/josegermain/comunicacion/galeria-imagenes/galeria-imagenes</v>
      </c>
      <c r="D335" s="99" t="s">
        <v>103</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Nosotros</v>
      </c>
      <c r="C336" s="85" t="str" cm="1">
        <f t="array" ref="C336">IFERROR(INDEX('03.Muestra'!$F$8:$F$42,SMALL(IF("Página Web"='03.Muestra'!$D$8:$D$42,ROW('03.Muestra'!$F$8:$F$42)-MIN(ROW('03.Muestra'!$D$8:$D$42))+1,""),ROW()-322)),"")</f>
        <v>https://www.comunidad.madrid/hospital/josegermain/nosotros</v>
      </c>
      <c r="D336" s="99" t="s">
        <v>103</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Localización y acceso</v>
      </c>
      <c r="C337" s="85" t="str" cm="1">
        <f t="array" ref="C337">IFERROR(INDEX('03.Muestra'!$F$8:$F$42,SMALL(IF("Página Web"='03.Muestra'!$D$8:$D$42,ROW('03.Muestra'!$F$8:$F$42)-MIN(ROW('03.Muestra'!$D$8:$D$42))+1,""),ROW()-322)),"")</f>
        <v>https://www.comunidad.madrid/hospital/josegermain/nosotros/localizacion-acceso</v>
      </c>
      <c r="D337" s="99" t="s">
        <v>103</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https://www.comunidad.madrid/hospital/josegermain/comunicacion/contacto</v>
      </c>
      <c r="D338" s="99" t="s">
        <v>103</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https://www.comunidad.madrid/hospital/josegermain/buscar?search_api_fulltext=&amp;nombre=</v>
      </c>
      <c r="D339" s="99" t="s">
        <v>103</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Legal-Privacidad</v>
      </c>
      <c r="C340" s="85" t="str" cm="1">
        <f t="array" ref="C340">IFERROR(INDEX('03.Muestra'!$F$8:$F$42,SMALL(IF("Página Web"='03.Muestra'!$D$8:$D$42,ROW('03.Muestra'!$F$8:$F$42)-MIN(ROW('03.Muestra'!$D$8:$D$42))+1,""),ROW()-322)),"")</f>
        <v>https://www.comunidad.madrid/hospital/josegermain/ciudadanos/aviso-legal-privacidad</v>
      </c>
      <c r="D340" s="99" t="s">
        <v>103</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https://www.comunidad.madrid/hospital/josegermain/sitemap</v>
      </c>
      <c r="D341" s="99" t="s">
        <v>103</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https://www.comunidad.madrid/hospital/josegermain/declaracion-accesibilidad</v>
      </c>
      <c r="D342" s="99" t="s">
        <v>103</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https://www.comunidad.madrid/hospital/josegermain/</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https://www.comunidad.madrid/hospital/josegermain/ciudadanos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Servicio de Admisión</v>
      </c>
      <c r="C363" s="85" t="str" cm="1">
        <f t="array" ref="C363">IFERROR(INDEX('03.Muestra'!$F$8:$F$42,SMALL(IF("Página Web"='03.Muestra'!$D$8:$D$42,ROW('03.Muestra'!$F$8:$F$42)-MIN(ROW('03.Muestra'!$D$8:$D$42))+1,""),ROW()-360)),"")</f>
        <v>https://www.comunidad.madrid/hospital/josegermain/profesionales/otros-servicios/admision</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Atención al Paciente</v>
      </c>
      <c r="C364" s="85" t="str" cm="1">
        <f t="array" ref="C364">IFERROR(INDEX('03.Muestra'!$F$8:$F$42,SMALL(IF("Página Web"='03.Muestra'!$D$8:$D$42,ROW('03.Muestra'!$F$8:$F$42)-MIN(ROW('03.Muestra'!$D$8:$D$42))+1,""),ROW()-360)),"")</f>
        <v>https://www.comunidad.madrid/hospital/josegermain/ciudadanos/atencion-paciente</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Profesionales</v>
      </c>
      <c r="C365" s="85" t="str" cm="1">
        <f t="array" ref="C365">IFERROR(INDEX('03.Muestra'!$F$8:$F$42,SMALL(IF("Página Web"='03.Muestra'!$D$8:$D$42,ROW('03.Muestra'!$F$8:$F$42)-MIN(ROW('03.Muestra'!$D$8:$D$42))+1,""),ROW()-360)),"")</f>
        <v>https://www.comunidad.madrid/hospital/josegermain/profesionales</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Unidades Asistenciales</v>
      </c>
      <c r="C366" s="85" t="str" cm="1">
        <f t="array" ref="C366">IFERROR(INDEX('03.Muestra'!$F$8:$F$42,SMALL(IF("Página Web"='03.Muestra'!$D$8:$D$42,ROW('03.Muestra'!$F$8:$F$42)-MIN(ROW('03.Muestra'!$D$8:$D$42))+1,""),ROW()-360)),"")</f>
        <v>https://www.comunidad.madrid/hospital/josegermain/profesionales/unidades-asistenciales</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Recursos Humanos</v>
      </c>
      <c r="C367" s="85" t="str" cm="1">
        <f t="array" ref="C367">IFERROR(INDEX('03.Muestra'!$F$8:$F$42,SMALL(IF("Página Web"='03.Muestra'!$D$8:$D$42,ROW('03.Muestra'!$F$8:$F$42)-MIN(ROW('03.Muestra'!$D$8:$D$42))+1,""),ROW()-360)),"")</f>
        <v>https://www.comunidad.madrid/hospital/josegermain/profesionales/otros-servicios/departamento-recursos-humanos</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Centro de Salud Mental</v>
      </c>
      <c r="C368" s="85" t="str" cm="1">
        <f t="array" ref="C368">IFERROR(INDEX('03.Muestra'!$F$8:$F$42,SMALL(IF("Página Web"='03.Muestra'!$D$8:$D$42,ROW('03.Muestra'!$F$8:$F$42)-MIN(ROW('03.Muestra'!$D$8:$D$42))+1,""),ROW()-360)),"")</f>
        <v>https://www.comunidad.madrid/hospital/josegermain/profesionales/unidades-asistenciales-ipjg/centro-salud-mental-leganes</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Mantenimiento</v>
      </c>
      <c r="C369" s="85" t="str" cm="1">
        <f t="array" ref="C369">IFERROR(INDEX('03.Muestra'!$F$8:$F$42,SMALL(IF("Página Web"='03.Muestra'!$D$8:$D$42,ROW('03.Muestra'!$F$8:$F$42)-MIN(ROW('03.Muestra'!$D$8:$D$42))+1,""),ROW()-360)),"")</f>
        <v>https://www.comunidad.madrid/hospital/josegermain/profesionales/otros-servicios/mantenimiento</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Comunicación</v>
      </c>
      <c r="C370" s="85" t="str" cm="1">
        <f t="array" ref="C370">IFERROR(INDEX('03.Muestra'!$F$8:$F$42,SMALL(IF("Página Web"='03.Muestra'!$D$8:$D$42,ROW('03.Muestra'!$F$8:$F$42)-MIN(ROW('03.Muestra'!$D$8:$D$42))+1,""),ROW()-360)),"")</f>
        <v>https://www.comunidad.madrid/hospital/josegermain/comunicacion</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Noticias</v>
      </c>
      <c r="C371" s="85" t="str" cm="1">
        <f t="array" ref="C371">IFERROR(INDEX('03.Muestra'!$F$8:$F$42,SMALL(IF("Página Web"='03.Muestra'!$D$8:$D$42,ROW('03.Muestra'!$F$8:$F$42)-MIN(ROW('03.Muestra'!$D$8:$D$42))+1,""),ROW()-360)),"")</f>
        <v>https://www.comunidad.madrid/hospital/josegermain/comunicacion/noticias</v>
      </c>
      <c r="D371" s="99" t="s">
        <v>103</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RSS</v>
      </c>
      <c r="C372" s="85" t="str" cm="1">
        <f t="array" ref="C372">IFERROR(INDEX('03.Muestra'!$F$8:$F$42,SMALL(IF("Página Web"='03.Muestra'!$D$8:$D$42,ROW('03.Muestra'!$F$8:$F$42)-MIN(ROW('03.Muestra'!$D$8:$D$42))+1,""),ROW()-360)),"")</f>
        <v>https://www.comunidad.madrid/hospital/josegermain/comunicacion/sindicacion-ultimos-contenidos</v>
      </c>
      <c r="D372" s="99" t="s">
        <v>103</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Galería de Imágenes</v>
      </c>
      <c r="C373" s="85" t="str" cm="1">
        <f t="array" ref="C373">IFERROR(INDEX('03.Muestra'!$F$8:$F$42,SMALL(IF("Página Web"='03.Muestra'!$D$8:$D$42,ROW('03.Muestra'!$F$8:$F$42)-MIN(ROW('03.Muestra'!$D$8:$D$42))+1,""),ROW()-360)),"")</f>
        <v>https://www.comunidad.madrid/hospital/josegermain/comunicacion/galeria-imagenes/galeria-imagenes</v>
      </c>
      <c r="D373" s="99" t="s">
        <v>103</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Nosotros</v>
      </c>
      <c r="C374" s="85" t="str" cm="1">
        <f t="array" ref="C374">IFERROR(INDEX('03.Muestra'!$F$8:$F$42,SMALL(IF("Página Web"='03.Muestra'!$D$8:$D$42,ROW('03.Muestra'!$F$8:$F$42)-MIN(ROW('03.Muestra'!$D$8:$D$42))+1,""),ROW()-360)),"")</f>
        <v>https://www.comunidad.madrid/hospital/josegermain/nosotros</v>
      </c>
      <c r="D374" s="99" t="s">
        <v>103</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Localización y acceso</v>
      </c>
      <c r="C375" s="85" t="str" cm="1">
        <f t="array" ref="C375">IFERROR(INDEX('03.Muestra'!$F$8:$F$42,SMALL(IF("Página Web"='03.Muestra'!$D$8:$D$42,ROW('03.Muestra'!$F$8:$F$42)-MIN(ROW('03.Muestra'!$D$8:$D$42))+1,""),ROW()-360)),"")</f>
        <v>https://www.comunidad.madrid/hospital/josegermain/nosotros/localizacion-acceso</v>
      </c>
      <c r="D375" s="99" t="s">
        <v>103</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https://www.comunidad.madrid/hospital/josegermain/comunicacion/contacto</v>
      </c>
      <c r="D376" s="99" t="s">
        <v>103</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Buscador</v>
      </c>
      <c r="C377" s="85" t="str" cm="1">
        <f t="array" ref="C377">IFERROR(INDEX('03.Muestra'!$F$8:$F$42,SMALL(IF("Página Web"='03.Muestra'!$D$8:$D$42,ROW('03.Muestra'!$F$8:$F$42)-MIN(ROW('03.Muestra'!$D$8:$D$42))+1,""),ROW()-360)),"")</f>
        <v>https://www.comunidad.madrid/hospital/josegermain/buscar?search_api_fulltext=&amp;nombre=</v>
      </c>
      <c r="D377" s="99" t="s">
        <v>103</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Legal-Privacidad</v>
      </c>
      <c r="C378" s="85" t="str" cm="1">
        <f t="array" ref="C378">IFERROR(INDEX('03.Muestra'!$F$8:$F$42,SMALL(IF("Página Web"='03.Muestra'!$D$8:$D$42,ROW('03.Muestra'!$F$8:$F$42)-MIN(ROW('03.Muestra'!$D$8:$D$42))+1,""),ROW()-360)),"")</f>
        <v>https://www.comunidad.madrid/hospital/josegermain/ciudadanos/aviso-legal-privacidad</v>
      </c>
      <c r="D378" s="99" t="s">
        <v>103</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https://www.comunidad.madrid/hospital/josegermain/sitemap</v>
      </c>
      <c r="D379" s="99" t="s">
        <v>103</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https://www.comunidad.madrid/hospital/josegermain/declaracion-accesibilidad</v>
      </c>
      <c r="D380" s="99" t="s">
        <v>103</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https://www.comunidad.madrid/hospital/josegermain/</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https://www.comunidad.madrid/hospital/josegermain/ciudadanos</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Servicio de Admisión</v>
      </c>
      <c r="C401" s="85" t="str" cm="1">
        <f t="array" ref="C401">IFERROR(INDEX('03.Muestra'!$F$8:$F$42,SMALL(IF("Página Web"='03.Muestra'!$D$8:$D$42,ROW('03.Muestra'!$F$8:$F$42)-MIN(ROW('03.Muestra'!$D$8:$D$42))+1,""),ROW()-398)),"")</f>
        <v>https://www.comunidad.madrid/hospital/josegermain/profesionales/otros-servicios/admision</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Atención al Paciente</v>
      </c>
      <c r="C402" s="85" t="str" cm="1">
        <f t="array" ref="C402">IFERROR(INDEX('03.Muestra'!$F$8:$F$42,SMALL(IF("Página Web"='03.Muestra'!$D$8:$D$42,ROW('03.Muestra'!$F$8:$F$42)-MIN(ROW('03.Muestra'!$D$8:$D$42))+1,""),ROW()-398)),"")</f>
        <v>https://www.comunidad.madrid/hospital/josegermain/ciudadanos/atencion-paciente</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Profesionales</v>
      </c>
      <c r="C403" s="85" t="str" cm="1">
        <f t="array" ref="C403">IFERROR(INDEX('03.Muestra'!$F$8:$F$42,SMALL(IF("Página Web"='03.Muestra'!$D$8:$D$42,ROW('03.Muestra'!$F$8:$F$42)-MIN(ROW('03.Muestra'!$D$8:$D$42))+1,""),ROW()-398)),"")</f>
        <v>https://www.comunidad.madrid/hospital/josegermain/profesionales</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Unidades Asistenciales</v>
      </c>
      <c r="C404" s="85" t="str" cm="1">
        <f t="array" ref="C404">IFERROR(INDEX('03.Muestra'!$F$8:$F$42,SMALL(IF("Página Web"='03.Muestra'!$D$8:$D$42,ROW('03.Muestra'!$F$8:$F$42)-MIN(ROW('03.Muestra'!$D$8:$D$42))+1,""),ROW()-398)),"")</f>
        <v>https://www.comunidad.madrid/hospital/josegermain/profesionales/unidades-asistenciales</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Recursos Humanos</v>
      </c>
      <c r="C405" s="85" t="str" cm="1">
        <f t="array" ref="C405">IFERROR(INDEX('03.Muestra'!$F$8:$F$42,SMALL(IF("Página Web"='03.Muestra'!$D$8:$D$42,ROW('03.Muestra'!$F$8:$F$42)-MIN(ROW('03.Muestra'!$D$8:$D$42))+1,""),ROW()-398)),"")</f>
        <v>https://www.comunidad.madrid/hospital/josegermain/profesionales/otros-servicios/departamento-recursos-humanos</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Centro de Salud Mental</v>
      </c>
      <c r="C406" s="85" t="str" cm="1">
        <f t="array" ref="C406">IFERROR(INDEX('03.Muestra'!$F$8:$F$42,SMALL(IF("Página Web"='03.Muestra'!$D$8:$D$42,ROW('03.Muestra'!$F$8:$F$42)-MIN(ROW('03.Muestra'!$D$8:$D$42))+1,""),ROW()-398)),"")</f>
        <v>https://www.comunidad.madrid/hospital/josegermain/profesionales/unidades-asistenciales-ipjg/centro-salud-mental-leganes</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Mantenimiento</v>
      </c>
      <c r="C407" s="85" t="str" cm="1">
        <f t="array" ref="C407">IFERROR(INDEX('03.Muestra'!$F$8:$F$42,SMALL(IF("Página Web"='03.Muestra'!$D$8:$D$42,ROW('03.Muestra'!$F$8:$F$42)-MIN(ROW('03.Muestra'!$D$8:$D$42))+1,""),ROW()-398)),"")</f>
        <v>https://www.comunidad.madrid/hospital/josegermain/profesionales/otros-servicios/mantenimiento</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Comunicación</v>
      </c>
      <c r="C408" s="85" t="str" cm="1">
        <f t="array" ref="C408">IFERROR(INDEX('03.Muestra'!$F$8:$F$42,SMALL(IF("Página Web"='03.Muestra'!$D$8:$D$42,ROW('03.Muestra'!$F$8:$F$42)-MIN(ROW('03.Muestra'!$D$8:$D$42))+1,""),ROW()-398)),"")</f>
        <v>https://www.comunidad.madrid/hospital/josegermain/comunicacion</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Noticias</v>
      </c>
      <c r="C409" s="85" t="str" cm="1">
        <f t="array" ref="C409">IFERROR(INDEX('03.Muestra'!$F$8:$F$42,SMALL(IF("Página Web"='03.Muestra'!$D$8:$D$42,ROW('03.Muestra'!$F$8:$F$42)-MIN(ROW('03.Muestra'!$D$8:$D$42))+1,""),ROW()-398)),"")</f>
        <v>https://www.comunidad.madrid/hospital/josegermain/comunicacion/noticias</v>
      </c>
      <c r="D409" s="99" t="s">
        <v>103</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RSS</v>
      </c>
      <c r="C410" s="85" t="str" cm="1">
        <f t="array" ref="C410">IFERROR(INDEX('03.Muestra'!$F$8:$F$42,SMALL(IF("Página Web"='03.Muestra'!$D$8:$D$42,ROW('03.Muestra'!$F$8:$F$42)-MIN(ROW('03.Muestra'!$D$8:$D$42))+1,""),ROW()-398)),"")</f>
        <v>https://www.comunidad.madrid/hospital/josegermain/comunicacion/sindicacion-ultimos-contenidos</v>
      </c>
      <c r="D410" s="99" t="s">
        <v>103</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Galería de Imágenes</v>
      </c>
      <c r="C411" s="85" t="str" cm="1">
        <f t="array" ref="C411">IFERROR(INDEX('03.Muestra'!$F$8:$F$42,SMALL(IF("Página Web"='03.Muestra'!$D$8:$D$42,ROW('03.Muestra'!$F$8:$F$42)-MIN(ROW('03.Muestra'!$D$8:$D$42))+1,""),ROW()-398)),"")</f>
        <v>https://www.comunidad.madrid/hospital/josegermain/comunicacion/galeria-imagenes/galeria-imagenes</v>
      </c>
      <c r="D411" s="99" t="s">
        <v>103</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Nosotros</v>
      </c>
      <c r="C412" s="85" t="str" cm="1">
        <f t="array" ref="C412">IFERROR(INDEX('03.Muestra'!$F$8:$F$42,SMALL(IF("Página Web"='03.Muestra'!$D$8:$D$42,ROW('03.Muestra'!$F$8:$F$42)-MIN(ROW('03.Muestra'!$D$8:$D$42))+1,""),ROW()-398)),"")</f>
        <v>https://www.comunidad.madrid/hospital/josegermain/nosotros</v>
      </c>
      <c r="D412" s="99" t="s">
        <v>103</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Localización y acceso</v>
      </c>
      <c r="C413" s="85" t="str" cm="1">
        <f t="array" ref="C413">IFERROR(INDEX('03.Muestra'!$F$8:$F$42,SMALL(IF("Página Web"='03.Muestra'!$D$8:$D$42,ROW('03.Muestra'!$F$8:$F$42)-MIN(ROW('03.Muestra'!$D$8:$D$42))+1,""),ROW()-398)),"")</f>
        <v>https://www.comunidad.madrid/hospital/josegermain/nosotros/localizacion-acceso</v>
      </c>
      <c r="D413" s="99" t="s">
        <v>103</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https://www.comunidad.madrid/hospital/josegermain/comunicacion/contacto</v>
      </c>
      <c r="D414" s="99" t="s">
        <v>103</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Buscador</v>
      </c>
      <c r="C415" s="85" t="str" cm="1">
        <f t="array" ref="C415">IFERROR(INDEX('03.Muestra'!$F$8:$F$42,SMALL(IF("Página Web"='03.Muestra'!$D$8:$D$42,ROW('03.Muestra'!$F$8:$F$42)-MIN(ROW('03.Muestra'!$D$8:$D$42))+1,""),ROW()-398)),"")</f>
        <v>https://www.comunidad.madrid/hospital/josegermain/buscar?search_api_fulltext=&amp;nombre=</v>
      </c>
      <c r="D415" s="99" t="s">
        <v>103</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Legal-Privacidad</v>
      </c>
      <c r="C416" s="85" t="str" cm="1">
        <f t="array" ref="C416">IFERROR(INDEX('03.Muestra'!$F$8:$F$42,SMALL(IF("Página Web"='03.Muestra'!$D$8:$D$42,ROW('03.Muestra'!$F$8:$F$42)-MIN(ROW('03.Muestra'!$D$8:$D$42))+1,""),ROW()-398)),"")</f>
        <v>https://www.comunidad.madrid/hospital/josegermain/ciudadanos/aviso-legal-privacidad</v>
      </c>
      <c r="D416" s="99" t="s">
        <v>103</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https://www.comunidad.madrid/hospital/josegermain/sitemap</v>
      </c>
      <c r="D417" s="99" t="s">
        <v>103</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https://www.comunidad.madrid/hospital/josegermain/declaracion-accesibilidad</v>
      </c>
      <c r="D418" s="99" t="s">
        <v>103</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https://www.comunidad.madrid/hospital/josegermain/</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https://www.comunidad.madrid/hospital/josegermain/ciudadanos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Servicio de Admisión</v>
      </c>
      <c r="C439" s="85" t="str" cm="1">
        <f t="array" ref="C439">IFERROR(INDEX('03.Muestra'!$F$8:$F$42,SMALL(IF("Página Web"='03.Muestra'!$D$8:$D$42,ROW('03.Muestra'!$F$8:$F$42)-MIN(ROW('03.Muestra'!$D$8:$D$42))+1,""),ROW()-436)),"")</f>
        <v>https://www.comunidad.madrid/hospital/josegermain/profesionales/otros-servicios/admision</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Atención al Paciente</v>
      </c>
      <c r="C440" s="85" t="str" cm="1">
        <f t="array" ref="C440">IFERROR(INDEX('03.Muestra'!$F$8:$F$42,SMALL(IF("Página Web"='03.Muestra'!$D$8:$D$42,ROW('03.Muestra'!$F$8:$F$42)-MIN(ROW('03.Muestra'!$D$8:$D$42))+1,""),ROW()-436)),"")</f>
        <v>https://www.comunidad.madrid/hospital/josegermain/ciudadanos/atencion-paciente</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Profesionales</v>
      </c>
      <c r="C441" s="85" t="str" cm="1">
        <f t="array" ref="C441">IFERROR(INDEX('03.Muestra'!$F$8:$F$42,SMALL(IF("Página Web"='03.Muestra'!$D$8:$D$42,ROW('03.Muestra'!$F$8:$F$42)-MIN(ROW('03.Muestra'!$D$8:$D$42))+1,""),ROW()-436)),"")</f>
        <v>https://www.comunidad.madrid/hospital/josegermain/profesionales</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Unidades Asistenciales</v>
      </c>
      <c r="C442" s="85" t="str" cm="1">
        <f t="array" ref="C442">IFERROR(INDEX('03.Muestra'!$F$8:$F$42,SMALL(IF("Página Web"='03.Muestra'!$D$8:$D$42,ROW('03.Muestra'!$F$8:$F$42)-MIN(ROW('03.Muestra'!$D$8:$D$42))+1,""),ROW()-436)),"")</f>
        <v>https://www.comunidad.madrid/hospital/josegermain/profesionales/unidades-asistenciales</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Recursos Humanos</v>
      </c>
      <c r="C443" s="85" t="str" cm="1">
        <f t="array" ref="C443">IFERROR(INDEX('03.Muestra'!$F$8:$F$42,SMALL(IF("Página Web"='03.Muestra'!$D$8:$D$42,ROW('03.Muestra'!$F$8:$F$42)-MIN(ROW('03.Muestra'!$D$8:$D$42))+1,""),ROW()-436)),"")</f>
        <v>https://www.comunidad.madrid/hospital/josegermain/profesionales/otros-servicios/departamento-recursos-humanos</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Centro de Salud Mental</v>
      </c>
      <c r="C444" s="85" t="str" cm="1">
        <f t="array" ref="C444">IFERROR(INDEX('03.Muestra'!$F$8:$F$42,SMALL(IF("Página Web"='03.Muestra'!$D$8:$D$42,ROW('03.Muestra'!$F$8:$F$42)-MIN(ROW('03.Muestra'!$D$8:$D$42))+1,""),ROW()-436)),"")</f>
        <v>https://www.comunidad.madrid/hospital/josegermain/profesionales/unidades-asistenciales-ipjg/centro-salud-mental-leganes</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Mantenimiento</v>
      </c>
      <c r="C445" s="85" t="str" cm="1">
        <f t="array" ref="C445">IFERROR(INDEX('03.Muestra'!$F$8:$F$42,SMALL(IF("Página Web"='03.Muestra'!$D$8:$D$42,ROW('03.Muestra'!$F$8:$F$42)-MIN(ROW('03.Muestra'!$D$8:$D$42))+1,""),ROW()-436)),"")</f>
        <v>https://www.comunidad.madrid/hospital/josegermain/profesionales/otros-servicios/mantenimiento</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Comunicación</v>
      </c>
      <c r="C446" s="85" t="str" cm="1">
        <f t="array" ref="C446">IFERROR(INDEX('03.Muestra'!$F$8:$F$42,SMALL(IF("Página Web"='03.Muestra'!$D$8:$D$42,ROW('03.Muestra'!$F$8:$F$42)-MIN(ROW('03.Muestra'!$D$8:$D$42))+1,""),ROW()-436)),"")</f>
        <v>https://www.comunidad.madrid/hospital/josegermain/comunicacion</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Noticias</v>
      </c>
      <c r="C447" s="85" t="str" cm="1">
        <f t="array" ref="C447">IFERROR(INDEX('03.Muestra'!$F$8:$F$42,SMALL(IF("Página Web"='03.Muestra'!$D$8:$D$42,ROW('03.Muestra'!$F$8:$F$42)-MIN(ROW('03.Muestra'!$D$8:$D$42))+1,""),ROW()-436)),"")</f>
        <v>https://www.comunidad.madrid/hospital/josegermain/comunicacion/noticias</v>
      </c>
      <c r="D447" s="99" t="s">
        <v>103</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RSS</v>
      </c>
      <c r="C448" s="85" t="str" cm="1">
        <f t="array" ref="C448">IFERROR(INDEX('03.Muestra'!$F$8:$F$42,SMALL(IF("Página Web"='03.Muestra'!$D$8:$D$42,ROW('03.Muestra'!$F$8:$F$42)-MIN(ROW('03.Muestra'!$D$8:$D$42))+1,""),ROW()-436)),"")</f>
        <v>https://www.comunidad.madrid/hospital/josegermain/comunicacion/sindicacion-ultimos-contenidos</v>
      </c>
      <c r="D448" s="99" t="s">
        <v>103</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Galería de Imágenes</v>
      </c>
      <c r="C449" s="85" t="str" cm="1">
        <f t="array" ref="C449">IFERROR(INDEX('03.Muestra'!$F$8:$F$42,SMALL(IF("Página Web"='03.Muestra'!$D$8:$D$42,ROW('03.Muestra'!$F$8:$F$42)-MIN(ROW('03.Muestra'!$D$8:$D$42))+1,""),ROW()-436)),"")</f>
        <v>https://www.comunidad.madrid/hospital/josegermain/comunicacion/galeria-imagenes/galeria-imagenes</v>
      </c>
      <c r="D449" s="99" t="s">
        <v>103</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Nosotros</v>
      </c>
      <c r="C450" s="85" t="str" cm="1">
        <f t="array" ref="C450">IFERROR(INDEX('03.Muestra'!$F$8:$F$42,SMALL(IF("Página Web"='03.Muestra'!$D$8:$D$42,ROW('03.Muestra'!$F$8:$F$42)-MIN(ROW('03.Muestra'!$D$8:$D$42))+1,""),ROW()-436)),"")</f>
        <v>https://www.comunidad.madrid/hospital/josegermain/nosotros</v>
      </c>
      <c r="D450" s="99" t="s">
        <v>103</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Localización y acceso</v>
      </c>
      <c r="C451" s="85" t="str" cm="1">
        <f t="array" ref="C451">IFERROR(INDEX('03.Muestra'!$F$8:$F$42,SMALL(IF("Página Web"='03.Muestra'!$D$8:$D$42,ROW('03.Muestra'!$F$8:$F$42)-MIN(ROW('03.Muestra'!$D$8:$D$42))+1,""),ROW()-436)),"")</f>
        <v>https://www.comunidad.madrid/hospital/josegermain/nosotros/localizacion-acceso</v>
      </c>
      <c r="D451" s="99" t="s">
        <v>103</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https://www.comunidad.madrid/hospital/josegermain/comunicacion/contacto</v>
      </c>
      <c r="D452" s="99" t="s">
        <v>103</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Buscador</v>
      </c>
      <c r="C453" s="85" t="str" cm="1">
        <f t="array" ref="C453">IFERROR(INDEX('03.Muestra'!$F$8:$F$42,SMALL(IF("Página Web"='03.Muestra'!$D$8:$D$42,ROW('03.Muestra'!$F$8:$F$42)-MIN(ROW('03.Muestra'!$D$8:$D$42))+1,""),ROW()-436)),"")</f>
        <v>https://www.comunidad.madrid/hospital/josegermain/buscar?search_api_fulltext=&amp;nombre=</v>
      </c>
      <c r="D453" s="99" t="s">
        <v>103</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Legal-Privacidad</v>
      </c>
      <c r="C454" s="85" t="str" cm="1">
        <f t="array" ref="C454">IFERROR(INDEX('03.Muestra'!$F$8:$F$42,SMALL(IF("Página Web"='03.Muestra'!$D$8:$D$42,ROW('03.Muestra'!$F$8:$F$42)-MIN(ROW('03.Muestra'!$D$8:$D$42))+1,""),ROW()-436)),"")</f>
        <v>https://www.comunidad.madrid/hospital/josegermain/ciudadanos/aviso-legal-privacidad</v>
      </c>
      <c r="D454" s="99" t="s">
        <v>103</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https://www.comunidad.madrid/hospital/josegermain/sitemap</v>
      </c>
      <c r="D455" s="99" t="s">
        <v>103</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https://www.comunidad.madrid/hospital/josegermain/declaracion-accesibilidad</v>
      </c>
      <c r="D456" s="99" t="s">
        <v>103</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https://www.comunidad.madrid/hospital/josegermain/</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https://www.comunidad.madrid/hospital/josegermain/ciudadanos</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Servicio de Admisión</v>
      </c>
      <c r="C477" s="85" t="str" cm="1">
        <f t="array" ref="C477">IFERROR(INDEX('03.Muestra'!$F$8:$F$42,SMALL(IF("Página Web"='03.Muestra'!$D$8:$D$42,ROW('03.Muestra'!$F$8:$F$42)-MIN(ROW('03.Muestra'!$D$8:$D$42))+1,""),ROW()-474)),"")</f>
        <v>https://www.comunidad.madrid/hospital/josegermain/profesionales/otros-servicios/admision</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Atención al Paciente</v>
      </c>
      <c r="C478" s="85" t="str" cm="1">
        <f t="array" ref="C478">IFERROR(INDEX('03.Muestra'!$F$8:$F$42,SMALL(IF("Página Web"='03.Muestra'!$D$8:$D$42,ROW('03.Muestra'!$F$8:$F$42)-MIN(ROW('03.Muestra'!$D$8:$D$42))+1,""),ROW()-474)),"")</f>
        <v>https://www.comunidad.madrid/hospital/josegermain/ciudadanos/atencion-paciente</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Profesionales</v>
      </c>
      <c r="C479" s="85" t="str" cm="1">
        <f t="array" ref="C479">IFERROR(INDEX('03.Muestra'!$F$8:$F$42,SMALL(IF("Página Web"='03.Muestra'!$D$8:$D$42,ROW('03.Muestra'!$F$8:$F$42)-MIN(ROW('03.Muestra'!$D$8:$D$42))+1,""),ROW()-474)),"")</f>
        <v>https://www.comunidad.madrid/hospital/josegermain/profesionales</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Unidades Asistenciales</v>
      </c>
      <c r="C480" s="85" t="str" cm="1">
        <f t="array" ref="C480">IFERROR(INDEX('03.Muestra'!$F$8:$F$42,SMALL(IF("Página Web"='03.Muestra'!$D$8:$D$42,ROW('03.Muestra'!$F$8:$F$42)-MIN(ROW('03.Muestra'!$D$8:$D$42))+1,""),ROW()-474)),"")</f>
        <v>https://www.comunidad.madrid/hospital/josegermain/profesionales/unidades-asistenciales</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Recursos Humanos</v>
      </c>
      <c r="C481" s="85" t="str" cm="1">
        <f t="array" ref="C481">IFERROR(INDEX('03.Muestra'!$F$8:$F$42,SMALL(IF("Página Web"='03.Muestra'!$D$8:$D$42,ROW('03.Muestra'!$F$8:$F$42)-MIN(ROW('03.Muestra'!$D$8:$D$42))+1,""),ROW()-474)),"")</f>
        <v>https://www.comunidad.madrid/hospital/josegermain/profesionales/otros-servicios/departamento-recursos-humanos</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Centro de Salud Mental</v>
      </c>
      <c r="C482" s="85" t="str" cm="1">
        <f t="array" ref="C482">IFERROR(INDEX('03.Muestra'!$F$8:$F$42,SMALL(IF("Página Web"='03.Muestra'!$D$8:$D$42,ROW('03.Muestra'!$F$8:$F$42)-MIN(ROW('03.Muestra'!$D$8:$D$42))+1,""),ROW()-474)),"")</f>
        <v>https://www.comunidad.madrid/hospital/josegermain/profesionales/unidades-asistenciales-ipjg/centro-salud-mental-leganes</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Mantenimiento</v>
      </c>
      <c r="C483" s="85" t="str" cm="1">
        <f t="array" ref="C483">IFERROR(INDEX('03.Muestra'!$F$8:$F$42,SMALL(IF("Página Web"='03.Muestra'!$D$8:$D$42,ROW('03.Muestra'!$F$8:$F$42)-MIN(ROW('03.Muestra'!$D$8:$D$42))+1,""),ROW()-474)),"")</f>
        <v>https://www.comunidad.madrid/hospital/josegermain/profesionales/otros-servicios/mantenimiento</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Comunicación</v>
      </c>
      <c r="C484" s="85" t="str" cm="1">
        <f t="array" ref="C484">IFERROR(INDEX('03.Muestra'!$F$8:$F$42,SMALL(IF("Página Web"='03.Muestra'!$D$8:$D$42,ROW('03.Muestra'!$F$8:$F$42)-MIN(ROW('03.Muestra'!$D$8:$D$42))+1,""),ROW()-474)),"")</f>
        <v>https://www.comunidad.madrid/hospital/josegermain/comunicacion</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Noticias</v>
      </c>
      <c r="C485" s="85" t="str" cm="1">
        <f t="array" ref="C485">IFERROR(INDEX('03.Muestra'!$F$8:$F$42,SMALL(IF("Página Web"='03.Muestra'!$D$8:$D$42,ROW('03.Muestra'!$F$8:$F$42)-MIN(ROW('03.Muestra'!$D$8:$D$42))+1,""),ROW()-474)),"")</f>
        <v>https://www.comunidad.madrid/hospital/josegermain/comunicacion/noticias</v>
      </c>
      <c r="D485" s="99" t="s">
        <v>103</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RSS</v>
      </c>
      <c r="C486" s="85" t="str" cm="1">
        <f t="array" ref="C486">IFERROR(INDEX('03.Muestra'!$F$8:$F$42,SMALL(IF("Página Web"='03.Muestra'!$D$8:$D$42,ROW('03.Muestra'!$F$8:$F$42)-MIN(ROW('03.Muestra'!$D$8:$D$42))+1,""),ROW()-474)),"")</f>
        <v>https://www.comunidad.madrid/hospital/josegermain/comunicacion/sindicacion-ultimos-contenidos</v>
      </c>
      <c r="D486" s="99" t="s">
        <v>103</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Galería de Imágenes</v>
      </c>
      <c r="C487" s="85" t="str" cm="1">
        <f t="array" ref="C487">IFERROR(INDEX('03.Muestra'!$F$8:$F$42,SMALL(IF("Página Web"='03.Muestra'!$D$8:$D$42,ROW('03.Muestra'!$F$8:$F$42)-MIN(ROW('03.Muestra'!$D$8:$D$42))+1,""),ROW()-474)),"")</f>
        <v>https://www.comunidad.madrid/hospital/josegermain/comunicacion/galeria-imagenes/galeria-imagenes</v>
      </c>
      <c r="D487" s="99" t="s">
        <v>103</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Nosotros</v>
      </c>
      <c r="C488" s="85" t="str" cm="1">
        <f t="array" ref="C488">IFERROR(INDEX('03.Muestra'!$F$8:$F$42,SMALL(IF("Página Web"='03.Muestra'!$D$8:$D$42,ROW('03.Muestra'!$F$8:$F$42)-MIN(ROW('03.Muestra'!$D$8:$D$42))+1,""),ROW()-474)),"")</f>
        <v>https://www.comunidad.madrid/hospital/josegermain/nosotros</v>
      </c>
      <c r="D488" s="99" t="s">
        <v>103</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Localización y acceso</v>
      </c>
      <c r="C489" s="85" t="str" cm="1">
        <f t="array" ref="C489">IFERROR(INDEX('03.Muestra'!$F$8:$F$42,SMALL(IF("Página Web"='03.Muestra'!$D$8:$D$42,ROW('03.Muestra'!$F$8:$F$42)-MIN(ROW('03.Muestra'!$D$8:$D$42))+1,""),ROW()-474)),"")</f>
        <v>https://www.comunidad.madrid/hospital/josegermain/nosotros/localizacion-acceso</v>
      </c>
      <c r="D489" s="99" t="s">
        <v>103</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https://www.comunidad.madrid/hospital/josegermain/comunicacion/contacto</v>
      </c>
      <c r="D490" s="99" t="s">
        <v>103</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Buscador</v>
      </c>
      <c r="C491" s="85" t="str" cm="1">
        <f t="array" ref="C491">IFERROR(INDEX('03.Muestra'!$F$8:$F$42,SMALL(IF("Página Web"='03.Muestra'!$D$8:$D$42,ROW('03.Muestra'!$F$8:$F$42)-MIN(ROW('03.Muestra'!$D$8:$D$42))+1,""),ROW()-474)),"")</f>
        <v>https://www.comunidad.madrid/hospital/josegermain/buscar?search_api_fulltext=&amp;nombre=</v>
      </c>
      <c r="D491" s="99" t="s">
        <v>103</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Legal-Privacidad</v>
      </c>
      <c r="C492" s="85" t="str" cm="1">
        <f t="array" ref="C492">IFERROR(INDEX('03.Muestra'!$F$8:$F$42,SMALL(IF("Página Web"='03.Muestra'!$D$8:$D$42,ROW('03.Muestra'!$F$8:$F$42)-MIN(ROW('03.Muestra'!$D$8:$D$42))+1,""),ROW()-474)),"")</f>
        <v>https://www.comunidad.madrid/hospital/josegermain/ciudadanos/aviso-legal-privacidad</v>
      </c>
      <c r="D492" s="99" t="s">
        <v>103</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https://www.comunidad.madrid/hospital/josegermain/sitemap</v>
      </c>
      <c r="D493" s="99" t="s">
        <v>103</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https://www.comunidad.madrid/hospital/josegermain/declaracion-accesibilidad</v>
      </c>
      <c r="D494" s="99" t="s">
        <v>103</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https://www.comunidad.madrid/hospital/josegermain/</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https://www.comunidad.madrid/hospital/josegermain/ciudadanos</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Servicio de Admisión</v>
      </c>
      <c r="C515" s="85" t="str" cm="1">
        <f t="array" ref="C515">IFERROR(INDEX('03.Muestra'!$F$8:$F$42,SMALL(IF("Página Web"='03.Muestra'!$D$8:$D$42,ROW('03.Muestra'!$F$8:$F$42)-MIN(ROW('03.Muestra'!$D$8:$D$42))+1,""),ROW()-512)),"")</f>
        <v>https://www.comunidad.madrid/hospital/josegermain/profesionales/otros-servicios/admision</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Atención al Paciente</v>
      </c>
      <c r="C516" s="85" t="str" cm="1">
        <f t="array" ref="C516">IFERROR(INDEX('03.Muestra'!$F$8:$F$42,SMALL(IF("Página Web"='03.Muestra'!$D$8:$D$42,ROW('03.Muestra'!$F$8:$F$42)-MIN(ROW('03.Muestra'!$D$8:$D$42))+1,""),ROW()-512)),"")</f>
        <v>https://www.comunidad.madrid/hospital/josegermain/ciudadanos/atencion-paciente</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Profesionales</v>
      </c>
      <c r="C517" s="85" t="str" cm="1">
        <f t="array" ref="C517">IFERROR(INDEX('03.Muestra'!$F$8:$F$42,SMALL(IF("Página Web"='03.Muestra'!$D$8:$D$42,ROW('03.Muestra'!$F$8:$F$42)-MIN(ROW('03.Muestra'!$D$8:$D$42))+1,""),ROW()-512)),"")</f>
        <v>https://www.comunidad.madrid/hospital/josegermain/profesionales</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Unidades Asistenciales</v>
      </c>
      <c r="C518" s="85" t="str" cm="1">
        <f t="array" ref="C518">IFERROR(INDEX('03.Muestra'!$F$8:$F$42,SMALL(IF("Página Web"='03.Muestra'!$D$8:$D$42,ROW('03.Muestra'!$F$8:$F$42)-MIN(ROW('03.Muestra'!$D$8:$D$42))+1,""),ROW()-512)),"")</f>
        <v>https://www.comunidad.madrid/hospital/josegermain/profesionales/unidades-asistenciales</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Recursos Humanos</v>
      </c>
      <c r="C519" s="85" t="str" cm="1">
        <f t="array" ref="C519">IFERROR(INDEX('03.Muestra'!$F$8:$F$42,SMALL(IF("Página Web"='03.Muestra'!$D$8:$D$42,ROW('03.Muestra'!$F$8:$F$42)-MIN(ROW('03.Muestra'!$D$8:$D$42))+1,""),ROW()-512)),"")</f>
        <v>https://www.comunidad.madrid/hospital/josegermain/profesionales/otros-servicios/departamento-recursos-humanos</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Centro de Salud Mental</v>
      </c>
      <c r="C520" s="85" t="str" cm="1">
        <f t="array" ref="C520">IFERROR(INDEX('03.Muestra'!$F$8:$F$42,SMALL(IF("Página Web"='03.Muestra'!$D$8:$D$42,ROW('03.Muestra'!$F$8:$F$42)-MIN(ROW('03.Muestra'!$D$8:$D$42))+1,""),ROW()-512)),"")</f>
        <v>https://www.comunidad.madrid/hospital/josegermain/profesionales/unidades-asistenciales-ipjg/centro-salud-mental-leganes</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Mantenimiento</v>
      </c>
      <c r="C521" s="85" t="str" cm="1">
        <f t="array" ref="C521">IFERROR(INDEX('03.Muestra'!$F$8:$F$42,SMALL(IF("Página Web"='03.Muestra'!$D$8:$D$42,ROW('03.Muestra'!$F$8:$F$42)-MIN(ROW('03.Muestra'!$D$8:$D$42))+1,""),ROW()-512)),"")</f>
        <v>https://www.comunidad.madrid/hospital/josegermain/profesionales/otros-servicios/mantenimiento</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Comunicación</v>
      </c>
      <c r="C522" s="85" t="str" cm="1">
        <f t="array" ref="C522">IFERROR(INDEX('03.Muestra'!$F$8:$F$42,SMALL(IF("Página Web"='03.Muestra'!$D$8:$D$42,ROW('03.Muestra'!$F$8:$F$42)-MIN(ROW('03.Muestra'!$D$8:$D$42))+1,""),ROW()-512)),"")</f>
        <v>https://www.comunidad.madrid/hospital/josegermain/comunicacion</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Noticias</v>
      </c>
      <c r="C523" s="85" t="str" cm="1">
        <f t="array" ref="C523">IFERROR(INDEX('03.Muestra'!$F$8:$F$42,SMALL(IF("Página Web"='03.Muestra'!$D$8:$D$42,ROW('03.Muestra'!$F$8:$F$42)-MIN(ROW('03.Muestra'!$D$8:$D$42))+1,""),ROW()-512)),"")</f>
        <v>https://www.comunidad.madrid/hospital/josegermain/comunicacion/noticias</v>
      </c>
      <c r="D523" s="99" t="s">
        <v>103</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RSS</v>
      </c>
      <c r="C524" s="85" t="str" cm="1">
        <f t="array" ref="C524">IFERROR(INDEX('03.Muestra'!$F$8:$F$42,SMALL(IF("Página Web"='03.Muestra'!$D$8:$D$42,ROW('03.Muestra'!$F$8:$F$42)-MIN(ROW('03.Muestra'!$D$8:$D$42))+1,""),ROW()-512)),"")</f>
        <v>https://www.comunidad.madrid/hospital/josegermain/comunicacion/sindicacion-ultimos-contenidos</v>
      </c>
      <c r="D524" s="99" t="s">
        <v>103</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Galería de Imágenes</v>
      </c>
      <c r="C525" s="85" t="str" cm="1">
        <f t="array" ref="C525">IFERROR(INDEX('03.Muestra'!$F$8:$F$42,SMALL(IF("Página Web"='03.Muestra'!$D$8:$D$42,ROW('03.Muestra'!$F$8:$F$42)-MIN(ROW('03.Muestra'!$D$8:$D$42))+1,""),ROW()-512)),"")</f>
        <v>https://www.comunidad.madrid/hospital/josegermain/comunicacion/galeria-imagenes/galeria-imagenes</v>
      </c>
      <c r="D525" s="99" t="s">
        <v>103</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Nosotros</v>
      </c>
      <c r="C526" s="85" t="str" cm="1">
        <f t="array" ref="C526">IFERROR(INDEX('03.Muestra'!$F$8:$F$42,SMALL(IF("Página Web"='03.Muestra'!$D$8:$D$42,ROW('03.Muestra'!$F$8:$F$42)-MIN(ROW('03.Muestra'!$D$8:$D$42))+1,""),ROW()-512)),"")</f>
        <v>https://www.comunidad.madrid/hospital/josegermain/nosotros</v>
      </c>
      <c r="D526" s="99" t="s">
        <v>103</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Localización y acceso</v>
      </c>
      <c r="C527" s="85" t="str" cm="1">
        <f t="array" ref="C527">IFERROR(INDEX('03.Muestra'!$F$8:$F$42,SMALL(IF("Página Web"='03.Muestra'!$D$8:$D$42,ROW('03.Muestra'!$F$8:$F$42)-MIN(ROW('03.Muestra'!$D$8:$D$42))+1,""),ROW()-512)),"")</f>
        <v>https://www.comunidad.madrid/hospital/josegermain/nosotros/localizacion-acceso</v>
      </c>
      <c r="D527" s="99" t="s">
        <v>103</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https://www.comunidad.madrid/hospital/josegermain/comunicacion/contacto</v>
      </c>
      <c r="D528" s="99" t="s">
        <v>103</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Buscador</v>
      </c>
      <c r="C529" s="85" t="str" cm="1">
        <f t="array" ref="C529">IFERROR(INDEX('03.Muestra'!$F$8:$F$42,SMALL(IF("Página Web"='03.Muestra'!$D$8:$D$42,ROW('03.Muestra'!$F$8:$F$42)-MIN(ROW('03.Muestra'!$D$8:$D$42))+1,""),ROW()-512)),"")</f>
        <v>https://www.comunidad.madrid/hospital/josegermain/buscar?search_api_fulltext=&amp;nombre=</v>
      </c>
      <c r="D529" s="99" t="s">
        <v>103</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Legal-Privacidad</v>
      </c>
      <c r="C530" s="85" t="str" cm="1">
        <f t="array" ref="C530">IFERROR(INDEX('03.Muestra'!$F$8:$F$42,SMALL(IF("Página Web"='03.Muestra'!$D$8:$D$42,ROW('03.Muestra'!$F$8:$F$42)-MIN(ROW('03.Muestra'!$D$8:$D$42))+1,""),ROW()-512)),"")</f>
        <v>https://www.comunidad.madrid/hospital/josegermain/ciudadanos/aviso-legal-privacidad</v>
      </c>
      <c r="D530" s="99" t="s">
        <v>103</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https://www.comunidad.madrid/hospital/josegermain/sitemap</v>
      </c>
      <c r="D531" s="99" t="s">
        <v>103</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https://www.comunidad.madrid/hospital/josegermain/declaracion-accesibilidad</v>
      </c>
      <c r="D532" s="99" t="s">
        <v>103</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https://www.comunidad.madrid/hospital/josegermain/</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https://www.comunidad.madrid/hospital/josegermain/ciudadanos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Servicio de Admisión</v>
      </c>
      <c r="C553" s="85" t="str" cm="1">
        <f t="array" ref="C553">IFERROR(INDEX('03.Muestra'!$F$8:$F$42,SMALL(IF("Página Web"='03.Muestra'!$D$8:$D$42,ROW('03.Muestra'!$F$8:$F$42)-MIN(ROW('03.Muestra'!$D$8:$D$42))+1,""),ROW()-550)),"")</f>
        <v>https://www.comunidad.madrid/hospital/josegermain/profesionales/otros-servicios/admision</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Atención al Paciente</v>
      </c>
      <c r="C554" s="85" t="str" cm="1">
        <f t="array" ref="C554">IFERROR(INDEX('03.Muestra'!$F$8:$F$42,SMALL(IF("Página Web"='03.Muestra'!$D$8:$D$42,ROW('03.Muestra'!$F$8:$F$42)-MIN(ROW('03.Muestra'!$D$8:$D$42))+1,""),ROW()-550)),"")</f>
        <v>https://www.comunidad.madrid/hospital/josegermain/ciudadanos/atencion-paciente</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Profesionales</v>
      </c>
      <c r="C555" s="85" t="str" cm="1">
        <f t="array" ref="C555">IFERROR(INDEX('03.Muestra'!$F$8:$F$42,SMALL(IF("Página Web"='03.Muestra'!$D$8:$D$42,ROW('03.Muestra'!$F$8:$F$42)-MIN(ROW('03.Muestra'!$D$8:$D$42))+1,""),ROW()-550)),"")</f>
        <v>https://www.comunidad.madrid/hospital/josegermain/profesionales</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Unidades Asistenciales</v>
      </c>
      <c r="C556" s="85" t="str" cm="1">
        <f t="array" ref="C556">IFERROR(INDEX('03.Muestra'!$F$8:$F$42,SMALL(IF("Página Web"='03.Muestra'!$D$8:$D$42,ROW('03.Muestra'!$F$8:$F$42)-MIN(ROW('03.Muestra'!$D$8:$D$42))+1,""),ROW()-550)),"")</f>
        <v>https://www.comunidad.madrid/hospital/josegermain/profesionales/unidades-asistenciales</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Recursos Humanos</v>
      </c>
      <c r="C557" s="85" t="str" cm="1">
        <f t="array" ref="C557">IFERROR(INDEX('03.Muestra'!$F$8:$F$42,SMALL(IF("Página Web"='03.Muestra'!$D$8:$D$42,ROW('03.Muestra'!$F$8:$F$42)-MIN(ROW('03.Muestra'!$D$8:$D$42))+1,""),ROW()-550)),"")</f>
        <v>https://www.comunidad.madrid/hospital/josegermain/profesionales/otros-servicios/departamento-recursos-humanos</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Centro de Salud Mental</v>
      </c>
      <c r="C558" s="85" t="str" cm="1">
        <f t="array" ref="C558">IFERROR(INDEX('03.Muestra'!$F$8:$F$42,SMALL(IF("Página Web"='03.Muestra'!$D$8:$D$42,ROW('03.Muestra'!$F$8:$F$42)-MIN(ROW('03.Muestra'!$D$8:$D$42))+1,""),ROW()-550)),"")</f>
        <v>https://www.comunidad.madrid/hospital/josegermain/profesionales/unidades-asistenciales-ipjg/centro-salud-mental-leganes</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Mantenimiento</v>
      </c>
      <c r="C559" s="85" t="str" cm="1">
        <f t="array" ref="C559">IFERROR(INDEX('03.Muestra'!$F$8:$F$42,SMALL(IF("Página Web"='03.Muestra'!$D$8:$D$42,ROW('03.Muestra'!$F$8:$F$42)-MIN(ROW('03.Muestra'!$D$8:$D$42))+1,""),ROW()-550)),"")</f>
        <v>https://www.comunidad.madrid/hospital/josegermain/profesionales/otros-servicios/mantenimiento</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Comunicación</v>
      </c>
      <c r="C560" s="85" t="str" cm="1">
        <f t="array" ref="C560">IFERROR(INDEX('03.Muestra'!$F$8:$F$42,SMALL(IF("Página Web"='03.Muestra'!$D$8:$D$42,ROW('03.Muestra'!$F$8:$F$42)-MIN(ROW('03.Muestra'!$D$8:$D$42))+1,""),ROW()-550)),"")</f>
        <v>https://www.comunidad.madrid/hospital/josegermain/comunicacion</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Noticias</v>
      </c>
      <c r="C561" s="85" t="str" cm="1">
        <f t="array" ref="C561">IFERROR(INDEX('03.Muestra'!$F$8:$F$42,SMALL(IF("Página Web"='03.Muestra'!$D$8:$D$42,ROW('03.Muestra'!$F$8:$F$42)-MIN(ROW('03.Muestra'!$D$8:$D$42))+1,""),ROW()-550)),"")</f>
        <v>https://www.comunidad.madrid/hospital/josegermain/comunicacion/noticias</v>
      </c>
      <c r="D561" s="99" t="s">
        <v>103</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RSS</v>
      </c>
      <c r="C562" s="85" t="str" cm="1">
        <f t="array" ref="C562">IFERROR(INDEX('03.Muestra'!$F$8:$F$42,SMALL(IF("Página Web"='03.Muestra'!$D$8:$D$42,ROW('03.Muestra'!$F$8:$F$42)-MIN(ROW('03.Muestra'!$D$8:$D$42))+1,""),ROW()-550)),"")</f>
        <v>https://www.comunidad.madrid/hospital/josegermain/comunicacion/sindicacion-ultimos-contenidos</v>
      </c>
      <c r="D562" s="99" t="s">
        <v>103</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Galería de Imágenes</v>
      </c>
      <c r="C563" s="85" t="str" cm="1">
        <f t="array" ref="C563">IFERROR(INDEX('03.Muestra'!$F$8:$F$42,SMALL(IF("Página Web"='03.Muestra'!$D$8:$D$42,ROW('03.Muestra'!$F$8:$F$42)-MIN(ROW('03.Muestra'!$D$8:$D$42))+1,""),ROW()-550)),"")</f>
        <v>https://www.comunidad.madrid/hospital/josegermain/comunicacion/galeria-imagenes/galeria-imagenes</v>
      </c>
      <c r="D563" s="99" t="s">
        <v>103</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Nosotros</v>
      </c>
      <c r="C564" s="85" t="str" cm="1">
        <f t="array" ref="C564">IFERROR(INDEX('03.Muestra'!$F$8:$F$42,SMALL(IF("Página Web"='03.Muestra'!$D$8:$D$42,ROW('03.Muestra'!$F$8:$F$42)-MIN(ROW('03.Muestra'!$D$8:$D$42))+1,""),ROW()-550)),"")</f>
        <v>https://www.comunidad.madrid/hospital/josegermain/nosotros</v>
      </c>
      <c r="D564" s="99" t="s">
        <v>103</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Localización y acceso</v>
      </c>
      <c r="C565" s="85" t="str" cm="1">
        <f t="array" ref="C565">IFERROR(INDEX('03.Muestra'!$F$8:$F$42,SMALL(IF("Página Web"='03.Muestra'!$D$8:$D$42,ROW('03.Muestra'!$F$8:$F$42)-MIN(ROW('03.Muestra'!$D$8:$D$42))+1,""),ROW()-550)),"")</f>
        <v>https://www.comunidad.madrid/hospital/josegermain/nosotros/localizacion-acceso</v>
      </c>
      <c r="D565" s="99" t="s">
        <v>103</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https://www.comunidad.madrid/hospital/josegermain/comunicacion/contacto</v>
      </c>
      <c r="D566" s="99" t="s">
        <v>103</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Buscador</v>
      </c>
      <c r="C567" s="85" t="str" cm="1">
        <f t="array" ref="C567">IFERROR(INDEX('03.Muestra'!$F$8:$F$42,SMALL(IF("Página Web"='03.Muestra'!$D$8:$D$42,ROW('03.Muestra'!$F$8:$F$42)-MIN(ROW('03.Muestra'!$D$8:$D$42))+1,""),ROW()-550)),"")</f>
        <v>https://www.comunidad.madrid/hospital/josegermain/buscar?search_api_fulltext=&amp;nombre=</v>
      </c>
      <c r="D567" s="99" t="s">
        <v>103</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Legal-Privacidad</v>
      </c>
      <c r="C568" s="85" t="str" cm="1">
        <f t="array" ref="C568">IFERROR(INDEX('03.Muestra'!$F$8:$F$42,SMALL(IF("Página Web"='03.Muestra'!$D$8:$D$42,ROW('03.Muestra'!$F$8:$F$42)-MIN(ROW('03.Muestra'!$D$8:$D$42))+1,""),ROW()-550)),"")</f>
        <v>https://www.comunidad.madrid/hospital/josegermain/ciudadanos/aviso-legal-privacidad</v>
      </c>
      <c r="D568" s="99" t="s">
        <v>103</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https://www.comunidad.madrid/hospital/josegermain/sitemap</v>
      </c>
      <c r="D569" s="99" t="s">
        <v>103</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https://www.comunidad.madrid/hospital/josegermain/declaracion-accesibilidad</v>
      </c>
      <c r="D570" s="99" t="s">
        <v>103</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https://www.comunidad.madrid/hospital/josegermain/</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https://www.comunidad.madrid/hospital/josegermain/ciudadanos</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Servicio de Admisión</v>
      </c>
      <c r="C591" s="85" t="str" cm="1">
        <f t="array" ref="C591">IFERROR(INDEX('03.Muestra'!$F$8:$F$42,SMALL(IF("Página Web"='03.Muestra'!$D$8:$D$42,ROW('03.Muestra'!$F$8:$F$42)-MIN(ROW('03.Muestra'!$D$8:$D$42))+1,""),ROW()-588)),"")</f>
        <v>https://www.comunidad.madrid/hospital/josegermain/profesionales/otros-servicios/admision</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Atención al Paciente</v>
      </c>
      <c r="C592" s="85" t="str" cm="1">
        <f t="array" ref="C592">IFERROR(INDEX('03.Muestra'!$F$8:$F$42,SMALL(IF("Página Web"='03.Muestra'!$D$8:$D$42,ROW('03.Muestra'!$F$8:$F$42)-MIN(ROW('03.Muestra'!$D$8:$D$42))+1,""),ROW()-588)),"")</f>
        <v>https://www.comunidad.madrid/hospital/josegermain/ciudadanos/atencion-paciente</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Profesionales</v>
      </c>
      <c r="C593" s="85" t="str" cm="1">
        <f t="array" ref="C593">IFERROR(INDEX('03.Muestra'!$F$8:$F$42,SMALL(IF("Página Web"='03.Muestra'!$D$8:$D$42,ROW('03.Muestra'!$F$8:$F$42)-MIN(ROW('03.Muestra'!$D$8:$D$42))+1,""),ROW()-588)),"")</f>
        <v>https://www.comunidad.madrid/hospital/josegermain/profesionales</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Unidades Asistenciales</v>
      </c>
      <c r="C594" s="85" t="str" cm="1">
        <f t="array" ref="C594">IFERROR(INDEX('03.Muestra'!$F$8:$F$42,SMALL(IF("Página Web"='03.Muestra'!$D$8:$D$42,ROW('03.Muestra'!$F$8:$F$42)-MIN(ROW('03.Muestra'!$D$8:$D$42))+1,""),ROW()-588)),"")</f>
        <v>https://www.comunidad.madrid/hospital/josegermain/profesionales/unidades-asistenciales</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Recursos Humanos</v>
      </c>
      <c r="C595" s="85" t="str" cm="1">
        <f t="array" ref="C595">IFERROR(INDEX('03.Muestra'!$F$8:$F$42,SMALL(IF("Página Web"='03.Muestra'!$D$8:$D$42,ROW('03.Muestra'!$F$8:$F$42)-MIN(ROW('03.Muestra'!$D$8:$D$42))+1,""),ROW()-588)),"")</f>
        <v>https://www.comunidad.madrid/hospital/josegermain/profesionales/otros-servicios/departamento-recursos-humanos</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Centro de Salud Mental</v>
      </c>
      <c r="C596" s="85" t="str" cm="1">
        <f t="array" ref="C596">IFERROR(INDEX('03.Muestra'!$F$8:$F$42,SMALL(IF("Página Web"='03.Muestra'!$D$8:$D$42,ROW('03.Muestra'!$F$8:$F$42)-MIN(ROW('03.Muestra'!$D$8:$D$42))+1,""),ROW()-588)),"")</f>
        <v>https://www.comunidad.madrid/hospital/josegermain/profesionales/unidades-asistenciales-ipjg/centro-salud-mental-leganes</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Mantenimiento</v>
      </c>
      <c r="C597" s="85" t="str" cm="1">
        <f t="array" ref="C597">IFERROR(INDEX('03.Muestra'!$F$8:$F$42,SMALL(IF("Página Web"='03.Muestra'!$D$8:$D$42,ROW('03.Muestra'!$F$8:$F$42)-MIN(ROW('03.Muestra'!$D$8:$D$42))+1,""),ROW()-588)),"")</f>
        <v>https://www.comunidad.madrid/hospital/josegermain/profesionales/otros-servicios/mantenimiento</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Comunicación</v>
      </c>
      <c r="C598" s="85" t="str" cm="1">
        <f t="array" ref="C598">IFERROR(INDEX('03.Muestra'!$F$8:$F$42,SMALL(IF("Página Web"='03.Muestra'!$D$8:$D$42,ROW('03.Muestra'!$F$8:$F$42)-MIN(ROW('03.Muestra'!$D$8:$D$42))+1,""),ROW()-588)),"")</f>
        <v>https://www.comunidad.madrid/hospital/josegermain/comunicacion</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Noticias</v>
      </c>
      <c r="C599" s="85" t="str" cm="1">
        <f t="array" ref="C599">IFERROR(INDEX('03.Muestra'!$F$8:$F$42,SMALL(IF("Página Web"='03.Muestra'!$D$8:$D$42,ROW('03.Muestra'!$F$8:$F$42)-MIN(ROW('03.Muestra'!$D$8:$D$42))+1,""),ROW()-588)),"")</f>
        <v>https://www.comunidad.madrid/hospital/josegermain/comunicacion/noticias</v>
      </c>
      <c r="D599" s="99" t="s">
        <v>103</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RSS</v>
      </c>
      <c r="C600" s="85" t="str" cm="1">
        <f t="array" ref="C600">IFERROR(INDEX('03.Muestra'!$F$8:$F$42,SMALL(IF("Página Web"='03.Muestra'!$D$8:$D$42,ROW('03.Muestra'!$F$8:$F$42)-MIN(ROW('03.Muestra'!$D$8:$D$42))+1,""),ROW()-588)),"")</f>
        <v>https://www.comunidad.madrid/hospital/josegermain/comunicacion/sindicacion-ultimos-contenidos</v>
      </c>
      <c r="D600" s="99" t="s">
        <v>103</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Galería de Imágenes</v>
      </c>
      <c r="C601" s="85" t="str" cm="1">
        <f t="array" ref="C601">IFERROR(INDEX('03.Muestra'!$F$8:$F$42,SMALL(IF("Página Web"='03.Muestra'!$D$8:$D$42,ROW('03.Muestra'!$F$8:$F$42)-MIN(ROW('03.Muestra'!$D$8:$D$42))+1,""),ROW()-588)),"")</f>
        <v>https://www.comunidad.madrid/hospital/josegermain/comunicacion/galeria-imagenes/galeria-imagenes</v>
      </c>
      <c r="D601" s="99" t="s">
        <v>103</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Nosotros</v>
      </c>
      <c r="C602" s="85" t="str" cm="1">
        <f t="array" ref="C602">IFERROR(INDEX('03.Muestra'!$F$8:$F$42,SMALL(IF("Página Web"='03.Muestra'!$D$8:$D$42,ROW('03.Muestra'!$F$8:$F$42)-MIN(ROW('03.Muestra'!$D$8:$D$42))+1,""),ROW()-588)),"")</f>
        <v>https://www.comunidad.madrid/hospital/josegermain/nosotros</v>
      </c>
      <c r="D602" s="99" t="s">
        <v>103</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Localización y acceso</v>
      </c>
      <c r="C603" s="85" t="str" cm="1">
        <f t="array" ref="C603">IFERROR(INDEX('03.Muestra'!$F$8:$F$42,SMALL(IF("Página Web"='03.Muestra'!$D$8:$D$42,ROW('03.Muestra'!$F$8:$F$42)-MIN(ROW('03.Muestra'!$D$8:$D$42))+1,""),ROW()-588)),"")</f>
        <v>https://www.comunidad.madrid/hospital/josegermain/nosotros/localizacion-acceso</v>
      </c>
      <c r="D603" s="99" t="s">
        <v>103</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https://www.comunidad.madrid/hospital/josegermain/comunicacion/contacto</v>
      </c>
      <c r="D604" s="99" t="s">
        <v>103</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Buscador</v>
      </c>
      <c r="C605" s="85" t="str" cm="1">
        <f t="array" ref="C605">IFERROR(INDEX('03.Muestra'!$F$8:$F$42,SMALL(IF("Página Web"='03.Muestra'!$D$8:$D$42,ROW('03.Muestra'!$F$8:$F$42)-MIN(ROW('03.Muestra'!$D$8:$D$42))+1,""),ROW()-588)),"")</f>
        <v>https://www.comunidad.madrid/hospital/josegermain/buscar?search_api_fulltext=&amp;nombre=</v>
      </c>
      <c r="D605" s="99" t="s">
        <v>103</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Legal-Privacidad</v>
      </c>
      <c r="C606" s="85" t="str" cm="1">
        <f t="array" ref="C606">IFERROR(INDEX('03.Muestra'!$F$8:$F$42,SMALL(IF("Página Web"='03.Muestra'!$D$8:$D$42,ROW('03.Muestra'!$F$8:$F$42)-MIN(ROW('03.Muestra'!$D$8:$D$42))+1,""),ROW()-588)),"")</f>
        <v>https://www.comunidad.madrid/hospital/josegermain/ciudadanos/aviso-legal-privacidad</v>
      </c>
      <c r="D606" s="99" t="s">
        <v>103</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https://www.comunidad.madrid/hospital/josegermain/sitemap</v>
      </c>
      <c r="D607" s="99" t="s">
        <v>103</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https://www.comunidad.madrid/hospital/josegermain/declaracion-accesibilidad</v>
      </c>
      <c r="D608" s="99" t="s">
        <v>103</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https://www.comunidad.madrid/hospital/josegermain/</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https://www.comunidad.madrid/hospital/josegermain/ciudadanos</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Servicio de Admisión</v>
      </c>
      <c r="C629" s="85" t="str" cm="1">
        <f t="array" ref="C629">IFERROR(INDEX('03.Muestra'!$F$8:$F$42,SMALL(IF("Página Web"='03.Muestra'!$D$8:$D$42,ROW('03.Muestra'!$F$8:$F$42)-MIN(ROW('03.Muestra'!$D$8:$D$42))+1,""),ROW()-626)),"")</f>
        <v>https://www.comunidad.madrid/hospital/josegermain/profesionales/otros-servicios/admision</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Atención al Paciente</v>
      </c>
      <c r="C630" s="85" t="str" cm="1">
        <f t="array" ref="C630">IFERROR(INDEX('03.Muestra'!$F$8:$F$42,SMALL(IF("Página Web"='03.Muestra'!$D$8:$D$42,ROW('03.Muestra'!$F$8:$F$42)-MIN(ROW('03.Muestra'!$D$8:$D$42))+1,""),ROW()-626)),"")</f>
        <v>https://www.comunidad.madrid/hospital/josegermain/ciudadanos/atencion-paciente</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Profesionales</v>
      </c>
      <c r="C631" s="85" t="str" cm="1">
        <f t="array" ref="C631">IFERROR(INDEX('03.Muestra'!$F$8:$F$42,SMALL(IF("Página Web"='03.Muestra'!$D$8:$D$42,ROW('03.Muestra'!$F$8:$F$42)-MIN(ROW('03.Muestra'!$D$8:$D$42))+1,""),ROW()-626)),"")</f>
        <v>https://www.comunidad.madrid/hospital/josegermain/profesionales</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Unidades Asistenciales</v>
      </c>
      <c r="C632" s="85" t="str" cm="1">
        <f t="array" ref="C632">IFERROR(INDEX('03.Muestra'!$F$8:$F$42,SMALL(IF("Página Web"='03.Muestra'!$D$8:$D$42,ROW('03.Muestra'!$F$8:$F$42)-MIN(ROW('03.Muestra'!$D$8:$D$42))+1,""),ROW()-626)),"")</f>
        <v>https://www.comunidad.madrid/hospital/josegermain/profesionales/unidades-asistenciales</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Recursos Humanos</v>
      </c>
      <c r="C633" s="85" t="str" cm="1">
        <f t="array" ref="C633">IFERROR(INDEX('03.Muestra'!$F$8:$F$42,SMALL(IF("Página Web"='03.Muestra'!$D$8:$D$42,ROW('03.Muestra'!$F$8:$F$42)-MIN(ROW('03.Muestra'!$D$8:$D$42))+1,""),ROW()-626)),"")</f>
        <v>https://www.comunidad.madrid/hospital/josegermain/profesionales/otros-servicios/departamento-recursos-humanos</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Centro de Salud Mental</v>
      </c>
      <c r="C634" s="85" t="str" cm="1">
        <f t="array" ref="C634">IFERROR(INDEX('03.Muestra'!$F$8:$F$42,SMALL(IF("Página Web"='03.Muestra'!$D$8:$D$42,ROW('03.Muestra'!$F$8:$F$42)-MIN(ROW('03.Muestra'!$D$8:$D$42))+1,""),ROW()-626)),"")</f>
        <v>https://www.comunidad.madrid/hospital/josegermain/profesionales/unidades-asistenciales-ipjg/centro-salud-mental-leganes</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Mantenimiento</v>
      </c>
      <c r="C635" s="85" t="str" cm="1">
        <f t="array" ref="C635">IFERROR(INDEX('03.Muestra'!$F$8:$F$42,SMALL(IF("Página Web"='03.Muestra'!$D$8:$D$42,ROW('03.Muestra'!$F$8:$F$42)-MIN(ROW('03.Muestra'!$D$8:$D$42))+1,""),ROW()-626)),"")</f>
        <v>https://www.comunidad.madrid/hospital/josegermain/profesionales/otros-servicios/mantenimiento</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Comunicación</v>
      </c>
      <c r="C636" s="85" t="str" cm="1">
        <f t="array" ref="C636">IFERROR(INDEX('03.Muestra'!$F$8:$F$42,SMALL(IF("Página Web"='03.Muestra'!$D$8:$D$42,ROW('03.Muestra'!$F$8:$F$42)-MIN(ROW('03.Muestra'!$D$8:$D$42))+1,""),ROW()-626)),"")</f>
        <v>https://www.comunidad.madrid/hospital/josegermain/comunicacion</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Noticias</v>
      </c>
      <c r="C637" s="85" t="str" cm="1">
        <f t="array" ref="C637">IFERROR(INDEX('03.Muestra'!$F$8:$F$42,SMALL(IF("Página Web"='03.Muestra'!$D$8:$D$42,ROW('03.Muestra'!$F$8:$F$42)-MIN(ROW('03.Muestra'!$D$8:$D$42))+1,""),ROW()-626)),"")</f>
        <v>https://www.comunidad.madrid/hospital/josegermain/comunicacion/noticias</v>
      </c>
      <c r="D637" s="99" t="s">
        <v>103</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RSS</v>
      </c>
      <c r="C638" s="85" t="str" cm="1">
        <f t="array" ref="C638">IFERROR(INDEX('03.Muestra'!$F$8:$F$42,SMALL(IF("Página Web"='03.Muestra'!$D$8:$D$42,ROW('03.Muestra'!$F$8:$F$42)-MIN(ROW('03.Muestra'!$D$8:$D$42))+1,""),ROW()-626)),"")</f>
        <v>https://www.comunidad.madrid/hospital/josegermain/comunicacion/sindicacion-ultimos-contenidos</v>
      </c>
      <c r="D638" s="99" t="s">
        <v>103</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Galería de Imágenes</v>
      </c>
      <c r="C639" s="85" t="str" cm="1">
        <f t="array" ref="C639">IFERROR(INDEX('03.Muestra'!$F$8:$F$42,SMALL(IF("Página Web"='03.Muestra'!$D$8:$D$42,ROW('03.Muestra'!$F$8:$F$42)-MIN(ROW('03.Muestra'!$D$8:$D$42))+1,""),ROW()-626)),"")</f>
        <v>https://www.comunidad.madrid/hospital/josegermain/comunicacion/galeria-imagenes/galeria-imagenes</v>
      </c>
      <c r="D639" s="99" t="s">
        <v>103</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Nosotros</v>
      </c>
      <c r="C640" s="85" t="str" cm="1">
        <f t="array" ref="C640">IFERROR(INDEX('03.Muestra'!$F$8:$F$42,SMALL(IF("Página Web"='03.Muestra'!$D$8:$D$42,ROW('03.Muestra'!$F$8:$F$42)-MIN(ROW('03.Muestra'!$D$8:$D$42))+1,""),ROW()-626)),"")</f>
        <v>https://www.comunidad.madrid/hospital/josegermain/nosotros</v>
      </c>
      <c r="D640" s="99" t="s">
        <v>103</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Localización y acceso</v>
      </c>
      <c r="C641" s="85" t="str" cm="1">
        <f t="array" ref="C641">IFERROR(INDEX('03.Muestra'!$F$8:$F$42,SMALL(IF("Página Web"='03.Muestra'!$D$8:$D$42,ROW('03.Muestra'!$F$8:$F$42)-MIN(ROW('03.Muestra'!$D$8:$D$42))+1,""),ROW()-626)),"")</f>
        <v>https://www.comunidad.madrid/hospital/josegermain/nosotros/localizacion-acceso</v>
      </c>
      <c r="D641" s="99" t="s">
        <v>103</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https://www.comunidad.madrid/hospital/josegermain/comunicacion/contacto</v>
      </c>
      <c r="D642" s="99" t="s">
        <v>103</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Buscador</v>
      </c>
      <c r="C643" s="85" t="str" cm="1">
        <f t="array" ref="C643">IFERROR(INDEX('03.Muestra'!$F$8:$F$42,SMALL(IF("Página Web"='03.Muestra'!$D$8:$D$42,ROW('03.Muestra'!$F$8:$F$42)-MIN(ROW('03.Muestra'!$D$8:$D$42))+1,""),ROW()-626)),"")</f>
        <v>https://www.comunidad.madrid/hospital/josegermain/buscar?search_api_fulltext=&amp;nombre=</v>
      </c>
      <c r="D643" s="99" t="s">
        <v>103</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Legal-Privacidad</v>
      </c>
      <c r="C644" s="85" t="str" cm="1">
        <f t="array" ref="C644">IFERROR(INDEX('03.Muestra'!$F$8:$F$42,SMALL(IF("Página Web"='03.Muestra'!$D$8:$D$42,ROW('03.Muestra'!$F$8:$F$42)-MIN(ROW('03.Muestra'!$D$8:$D$42))+1,""),ROW()-626)),"")</f>
        <v>https://www.comunidad.madrid/hospital/josegermain/ciudadanos/aviso-legal-privacidad</v>
      </c>
      <c r="D644" s="99" t="s">
        <v>103</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https://www.comunidad.madrid/hospital/josegermain/sitemap</v>
      </c>
      <c r="D645" s="99" t="s">
        <v>103</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https://www.comunidad.madrid/hospital/josegermain/declaracion-accesibilidad</v>
      </c>
      <c r="D646" s="99" t="s">
        <v>103</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https://www.comunidad.madrid/hospital/josegermain/</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https://www.comunidad.madrid/hospital/josegermain/ciudadanos</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Servicio de Admisión</v>
      </c>
      <c r="C667" s="85" t="str" cm="1">
        <f t="array" ref="C667">IFERROR(INDEX('03.Muestra'!$F$8:$F$42,SMALL(IF("Página Web"='03.Muestra'!$D$8:$D$42,ROW('03.Muestra'!$F$8:$F$42)-MIN(ROW('03.Muestra'!$D$8:$D$42))+1,""),ROW()-664)),"")</f>
        <v>https://www.comunidad.madrid/hospital/josegermain/profesionales/otros-servicios/admision</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Atención al Paciente</v>
      </c>
      <c r="C668" s="85" t="str" cm="1">
        <f t="array" ref="C668">IFERROR(INDEX('03.Muestra'!$F$8:$F$42,SMALL(IF("Página Web"='03.Muestra'!$D$8:$D$42,ROW('03.Muestra'!$F$8:$F$42)-MIN(ROW('03.Muestra'!$D$8:$D$42))+1,""),ROW()-664)),"")</f>
        <v>https://www.comunidad.madrid/hospital/josegermain/ciudadanos/atencion-paciente</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Profesionales</v>
      </c>
      <c r="C669" s="85" t="str" cm="1">
        <f t="array" ref="C669">IFERROR(INDEX('03.Muestra'!$F$8:$F$42,SMALL(IF("Página Web"='03.Muestra'!$D$8:$D$42,ROW('03.Muestra'!$F$8:$F$42)-MIN(ROW('03.Muestra'!$D$8:$D$42))+1,""),ROW()-664)),"")</f>
        <v>https://www.comunidad.madrid/hospital/josegermain/profesionales</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Unidades Asistenciales</v>
      </c>
      <c r="C670" s="85" t="str" cm="1">
        <f t="array" ref="C670">IFERROR(INDEX('03.Muestra'!$F$8:$F$42,SMALL(IF("Página Web"='03.Muestra'!$D$8:$D$42,ROW('03.Muestra'!$F$8:$F$42)-MIN(ROW('03.Muestra'!$D$8:$D$42))+1,""),ROW()-664)),"")</f>
        <v>https://www.comunidad.madrid/hospital/josegermain/profesionales/unidades-asistenciales</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Recursos Humanos</v>
      </c>
      <c r="C671" s="85" t="str" cm="1">
        <f t="array" ref="C671">IFERROR(INDEX('03.Muestra'!$F$8:$F$42,SMALL(IF("Página Web"='03.Muestra'!$D$8:$D$42,ROW('03.Muestra'!$F$8:$F$42)-MIN(ROW('03.Muestra'!$D$8:$D$42))+1,""),ROW()-664)),"")</f>
        <v>https://www.comunidad.madrid/hospital/josegermain/profesionales/otros-servicios/departamento-recursos-humanos</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Centro de Salud Mental</v>
      </c>
      <c r="C672" s="85" t="str" cm="1">
        <f t="array" ref="C672">IFERROR(INDEX('03.Muestra'!$F$8:$F$42,SMALL(IF("Página Web"='03.Muestra'!$D$8:$D$42,ROW('03.Muestra'!$F$8:$F$42)-MIN(ROW('03.Muestra'!$D$8:$D$42))+1,""),ROW()-664)),"")</f>
        <v>https://www.comunidad.madrid/hospital/josegermain/profesionales/unidades-asistenciales-ipjg/centro-salud-mental-leganes</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Mantenimiento</v>
      </c>
      <c r="C673" s="85" t="str" cm="1">
        <f t="array" ref="C673">IFERROR(INDEX('03.Muestra'!$F$8:$F$42,SMALL(IF("Página Web"='03.Muestra'!$D$8:$D$42,ROW('03.Muestra'!$F$8:$F$42)-MIN(ROW('03.Muestra'!$D$8:$D$42))+1,""),ROW()-664)),"")</f>
        <v>https://www.comunidad.madrid/hospital/josegermain/profesionales/otros-servicios/mantenimiento</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Comunicación</v>
      </c>
      <c r="C674" s="85" t="str" cm="1">
        <f t="array" ref="C674">IFERROR(INDEX('03.Muestra'!$F$8:$F$42,SMALL(IF("Página Web"='03.Muestra'!$D$8:$D$42,ROW('03.Muestra'!$F$8:$F$42)-MIN(ROW('03.Muestra'!$D$8:$D$42))+1,""),ROW()-664)),"")</f>
        <v>https://www.comunidad.madrid/hospital/josegermain/comunicacion</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Noticias</v>
      </c>
      <c r="C675" s="85" t="str" cm="1">
        <f t="array" ref="C675">IFERROR(INDEX('03.Muestra'!$F$8:$F$42,SMALL(IF("Página Web"='03.Muestra'!$D$8:$D$42,ROW('03.Muestra'!$F$8:$F$42)-MIN(ROW('03.Muestra'!$D$8:$D$42))+1,""),ROW()-664)),"")</f>
        <v>https://www.comunidad.madrid/hospital/josegermain/comunicacion/noticias</v>
      </c>
      <c r="D675" s="99" t="s">
        <v>103</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RSS</v>
      </c>
      <c r="C676" s="85" t="str" cm="1">
        <f t="array" ref="C676">IFERROR(INDEX('03.Muestra'!$F$8:$F$42,SMALL(IF("Página Web"='03.Muestra'!$D$8:$D$42,ROW('03.Muestra'!$F$8:$F$42)-MIN(ROW('03.Muestra'!$D$8:$D$42))+1,""),ROW()-664)),"")</f>
        <v>https://www.comunidad.madrid/hospital/josegermain/comunicacion/sindicacion-ultimos-contenidos</v>
      </c>
      <c r="D676" s="99" t="s">
        <v>103</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Galería de Imágenes</v>
      </c>
      <c r="C677" s="85" t="str" cm="1">
        <f t="array" ref="C677">IFERROR(INDEX('03.Muestra'!$F$8:$F$42,SMALL(IF("Página Web"='03.Muestra'!$D$8:$D$42,ROW('03.Muestra'!$F$8:$F$42)-MIN(ROW('03.Muestra'!$D$8:$D$42))+1,""),ROW()-664)),"")</f>
        <v>https://www.comunidad.madrid/hospital/josegermain/comunicacion/galeria-imagenes/galeria-imagenes</v>
      </c>
      <c r="D677" s="99" t="s">
        <v>103</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Nosotros</v>
      </c>
      <c r="C678" s="85" t="str" cm="1">
        <f t="array" ref="C678">IFERROR(INDEX('03.Muestra'!$F$8:$F$42,SMALL(IF("Página Web"='03.Muestra'!$D$8:$D$42,ROW('03.Muestra'!$F$8:$F$42)-MIN(ROW('03.Muestra'!$D$8:$D$42))+1,""),ROW()-664)),"")</f>
        <v>https://www.comunidad.madrid/hospital/josegermain/nosotros</v>
      </c>
      <c r="D678" s="99" t="s">
        <v>103</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Localización y acceso</v>
      </c>
      <c r="C679" s="85" t="str" cm="1">
        <f t="array" ref="C679">IFERROR(INDEX('03.Muestra'!$F$8:$F$42,SMALL(IF("Página Web"='03.Muestra'!$D$8:$D$42,ROW('03.Muestra'!$F$8:$F$42)-MIN(ROW('03.Muestra'!$D$8:$D$42))+1,""),ROW()-664)),"")</f>
        <v>https://www.comunidad.madrid/hospital/josegermain/nosotros/localizacion-acceso</v>
      </c>
      <c r="D679" s="99" t="s">
        <v>103</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https://www.comunidad.madrid/hospital/josegermain/comunicacion/contacto</v>
      </c>
      <c r="D680" s="99" t="s">
        <v>103</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Buscador</v>
      </c>
      <c r="C681" s="85" t="str" cm="1">
        <f t="array" ref="C681">IFERROR(INDEX('03.Muestra'!$F$8:$F$42,SMALL(IF("Página Web"='03.Muestra'!$D$8:$D$42,ROW('03.Muestra'!$F$8:$F$42)-MIN(ROW('03.Muestra'!$D$8:$D$42))+1,""),ROW()-664)),"")</f>
        <v>https://www.comunidad.madrid/hospital/josegermain/buscar?search_api_fulltext=&amp;nombre=</v>
      </c>
      <c r="D681" s="99" t="s">
        <v>103</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Legal-Privacidad</v>
      </c>
      <c r="C682" s="85" t="str" cm="1">
        <f t="array" ref="C682">IFERROR(INDEX('03.Muestra'!$F$8:$F$42,SMALL(IF("Página Web"='03.Muestra'!$D$8:$D$42,ROW('03.Muestra'!$F$8:$F$42)-MIN(ROW('03.Muestra'!$D$8:$D$42))+1,""),ROW()-664)),"")</f>
        <v>https://www.comunidad.madrid/hospital/josegermain/ciudadanos/aviso-legal-privacidad</v>
      </c>
      <c r="D682" s="99" t="s">
        <v>103</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https://www.comunidad.madrid/hospital/josegermain/sitemap</v>
      </c>
      <c r="D683" s="99" t="s">
        <v>103</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https://www.comunidad.madrid/hospital/josegermain/declaracion-accesibilidad</v>
      </c>
      <c r="D684" s="99" t="s">
        <v>103</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https://www.comunidad.madrid/hospital/josegermain/</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https://www.comunidad.madrid/hospital/josegermain/ciudadanos</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Servicio de Admisión</v>
      </c>
      <c r="C705" s="85" t="str" cm="1">
        <f t="array" ref="C705">IFERROR(INDEX('03.Muestra'!$F$8:$F$42,SMALL(IF("Página Web"='03.Muestra'!$D$8:$D$42,ROW('03.Muestra'!$F$8:$F$42)-MIN(ROW('03.Muestra'!$D$8:$D$42))+1,""),ROW()-702)),"")</f>
        <v>https://www.comunidad.madrid/hospital/josegermain/profesionales/otros-servicios/admision</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Atención al Paciente</v>
      </c>
      <c r="C706" s="85" t="str" cm="1">
        <f t="array" ref="C706">IFERROR(INDEX('03.Muestra'!$F$8:$F$42,SMALL(IF("Página Web"='03.Muestra'!$D$8:$D$42,ROW('03.Muestra'!$F$8:$F$42)-MIN(ROW('03.Muestra'!$D$8:$D$42))+1,""),ROW()-702)),"")</f>
        <v>https://www.comunidad.madrid/hospital/josegermain/ciudadanos/atencion-paciente</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Profesionales</v>
      </c>
      <c r="C707" s="85" t="str" cm="1">
        <f t="array" ref="C707">IFERROR(INDEX('03.Muestra'!$F$8:$F$42,SMALL(IF("Página Web"='03.Muestra'!$D$8:$D$42,ROW('03.Muestra'!$F$8:$F$42)-MIN(ROW('03.Muestra'!$D$8:$D$42))+1,""),ROW()-702)),"")</f>
        <v>https://www.comunidad.madrid/hospital/josegermain/profesionales</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Unidades Asistenciales</v>
      </c>
      <c r="C708" s="85" t="str" cm="1">
        <f t="array" ref="C708">IFERROR(INDEX('03.Muestra'!$F$8:$F$42,SMALL(IF("Página Web"='03.Muestra'!$D$8:$D$42,ROW('03.Muestra'!$F$8:$F$42)-MIN(ROW('03.Muestra'!$D$8:$D$42))+1,""),ROW()-702)),"")</f>
        <v>https://www.comunidad.madrid/hospital/josegermain/profesionales/unidades-asistenciales</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Recursos Humanos</v>
      </c>
      <c r="C709" s="85" t="str" cm="1">
        <f t="array" ref="C709">IFERROR(INDEX('03.Muestra'!$F$8:$F$42,SMALL(IF("Página Web"='03.Muestra'!$D$8:$D$42,ROW('03.Muestra'!$F$8:$F$42)-MIN(ROW('03.Muestra'!$D$8:$D$42))+1,""),ROW()-702)),"")</f>
        <v>https://www.comunidad.madrid/hospital/josegermain/profesionales/otros-servicios/departamento-recursos-humanos</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Centro de Salud Mental</v>
      </c>
      <c r="C710" s="85" t="str" cm="1">
        <f t="array" ref="C710">IFERROR(INDEX('03.Muestra'!$F$8:$F$42,SMALL(IF("Página Web"='03.Muestra'!$D$8:$D$42,ROW('03.Muestra'!$F$8:$F$42)-MIN(ROW('03.Muestra'!$D$8:$D$42))+1,""),ROW()-702)),"")</f>
        <v>https://www.comunidad.madrid/hospital/josegermain/profesionales/unidades-asistenciales-ipjg/centro-salud-mental-leganes</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Mantenimiento</v>
      </c>
      <c r="C711" s="85" t="str" cm="1">
        <f t="array" ref="C711">IFERROR(INDEX('03.Muestra'!$F$8:$F$42,SMALL(IF("Página Web"='03.Muestra'!$D$8:$D$42,ROW('03.Muestra'!$F$8:$F$42)-MIN(ROW('03.Muestra'!$D$8:$D$42))+1,""),ROW()-702)),"")</f>
        <v>https://www.comunidad.madrid/hospital/josegermain/profesionales/otros-servicios/mantenimiento</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Comunicación</v>
      </c>
      <c r="C712" s="85" t="str" cm="1">
        <f t="array" ref="C712">IFERROR(INDEX('03.Muestra'!$F$8:$F$42,SMALL(IF("Página Web"='03.Muestra'!$D$8:$D$42,ROW('03.Muestra'!$F$8:$F$42)-MIN(ROW('03.Muestra'!$D$8:$D$42))+1,""),ROW()-702)),"")</f>
        <v>https://www.comunidad.madrid/hospital/josegermain/comunicacion</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Noticias</v>
      </c>
      <c r="C713" s="85" t="str" cm="1">
        <f t="array" ref="C713">IFERROR(INDEX('03.Muestra'!$F$8:$F$42,SMALL(IF("Página Web"='03.Muestra'!$D$8:$D$42,ROW('03.Muestra'!$F$8:$F$42)-MIN(ROW('03.Muestra'!$D$8:$D$42))+1,""),ROW()-702)),"")</f>
        <v>https://www.comunidad.madrid/hospital/josegermain/comunicacion/noticias</v>
      </c>
      <c r="D713" s="99" t="s">
        <v>103</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RSS</v>
      </c>
      <c r="C714" s="85" t="str" cm="1">
        <f t="array" ref="C714">IFERROR(INDEX('03.Muestra'!$F$8:$F$42,SMALL(IF("Página Web"='03.Muestra'!$D$8:$D$42,ROW('03.Muestra'!$F$8:$F$42)-MIN(ROW('03.Muestra'!$D$8:$D$42))+1,""),ROW()-702)),"")</f>
        <v>https://www.comunidad.madrid/hospital/josegermain/comunicacion/sindicacion-ultimos-contenidos</v>
      </c>
      <c r="D714" s="99" t="s">
        <v>103</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Galería de Imágenes</v>
      </c>
      <c r="C715" s="85" t="str" cm="1">
        <f t="array" ref="C715">IFERROR(INDEX('03.Muestra'!$F$8:$F$42,SMALL(IF("Página Web"='03.Muestra'!$D$8:$D$42,ROW('03.Muestra'!$F$8:$F$42)-MIN(ROW('03.Muestra'!$D$8:$D$42))+1,""),ROW()-702)),"")</f>
        <v>https://www.comunidad.madrid/hospital/josegermain/comunicacion/galeria-imagenes/galeria-imagenes</v>
      </c>
      <c r="D715" s="99" t="s">
        <v>103</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Nosotros</v>
      </c>
      <c r="C716" s="85" t="str" cm="1">
        <f t="array" ref="C716">IFERROR(INDEX('03.Muestra'!$F$8:$F$42,SMALL(IF("Página Web"='03.Muestra'!$D$8:$D$42,ROW('03.Muestra'!$F$8:$F$42)-MIN(ROW('03.Muestra'!$D$8:$D$42))+1,""),ROW()-702)),"")</f>
        <v>https://www.comunidad.madrid/hospital/josegermain/nosotros</v>
      </c>
      <c r="D716" s="99" t="s">
        <v>103</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Localización y acceso</v>
      </c>
      <c r="C717" s="85" t="str" cm="1">
        <f t="array" ref="C717">IFERROR(INDEX('03.Muestra'!$F$8:$F$42,SMALL(IF("Página Web"='03.Muestra'!$D$8:$D$42,ROW('03.Muestra'!$F$8:$F$42)-MIN(ROW('03.Muestra'!$D$8:$D$42))+1,""),ROW()-702)),"")</f>
        <v>https://www.comunidad.madrid/hospital/josegermain/nosotros/localizacion-acceso</v>
      </c>
      <c r="D717" s="99" t="s">
        <v>103</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https://www.comunidad.madrid/hospital/josegermain/comunicacion/contacto</v>
      </c>
      <c r="D718" s="99" t="s">
        <v>103</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Buscador</v>
      </c>
      <c r="C719" s="85" t="str" cm="1">
        <f t="array" ref="C719">IFERROR(INDEX('03.Muestra'!$F$8:$F$42,SMALL(IF("Página Web"='03.Muestra'!$D$8:$D$42,ROW('03.Muestra'!$F$8:$F$42)-MIN(ROW('03.Muestra'!$D$8:$D$42))+1,""),ROW()-702)),"")</f>
        <v>https://www.comunidad.madrid/hospital/josegermain/buscar?search_api_fulltext=&amp;nombre=</v>
      </c>
      <c r="D719" s="99" t="s">
        <v>103</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Legal-Privacidad</v>
      </c>
      <c r="C720" s="85" t="str" cm="1">
        <f t="array" ref="C720">IFERROR(INDEX('03.Muestra'!$F$8:$F$42,SMALL(IF("Página Web"='03.Muestra'!$D$8:$D$42,ROW('03.Muestra'!$F$8:$F$42)-MIN(ROW('03.Muestra'!$D$8:$D$42))+1,""),ROW()-702)),"")</f>
        <v>https://www.comunidad.madrid/hospital/josegermain/ciudadanos/aviso-legal-privacidad</v>
      </c>
      <c r="D720" s="99" t="s">
        <v>103</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https://www.comunidad.madrid/hospital/josegermain/sitemap</v>
      </c>
      <c r="D721" s="99" t="s">
        <v>103</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https://www.comunidad.madrid/hospital/josegermain/declaracion-accesibilidad</v>
      </c>
      <c r="D722" s="99" t="s">
        <v>103</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P182" sqref="P182"/>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0</v>
      </c>
      <c r="H12" s="42">
        <f ca="1">IF(($G$15+$K$15)=0,0,G12/($G$15+$K$15))</f>
        <v>0</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180</v>
      </c>
      <c r="H14" s="42">
        <f ca="1">IF(($G$15+$K$15)=0,0,G14/($G$15+$K$15))</f>
        <v>1</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https://www.comunidad.madrid/hospital/josegermain/</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https://www.comunidad.madrid/hospital/josegermain/ciudadanos</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Servicio de Admisión</v>
      </c>
      <c r="C21" s="85" t="str" cm="1">
        <f t="array" ref="C21">IFERROR(INDEX('03.Muestra'!$F$8:$F$42,SMALL(IF("Página Web"='03.Muestra'!$D$8:$D$42,ROW('03.Muestra'!$F$8:$F$42)-MIN(ROW('03.Muestra'!$D$8:$D$42))+1,""),ROW()-18)),"")</f>
        <v>https://www.comunidad.madrid/hospital/josegermain/profesionales/otros-servicios/admision</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Atención al Paciente</v>
      </c>
      <c r="C22" s="85" t="str" cm="1">
        <f t="array" ref="C22">IFERROR(INDEX('03.Muestra'!$F$8:$F$42,SMALL(IF("Página Web"='03.Muestra'!$D$8:$D$42,ROW('03.Muestra'!$F$8:$F$42)-MIN(ROW('03.Muestra'!$D$8:$D$42))+1,""),ROW()-18)),"")</f>
        <v>https://www.comunidad.madrid/hospital/josegermain/ciudadanos/atencion-paciente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Profesionales</v>
      </c>
      <c r="C23" s="85" t="str" cm="1">
        <f t="array" ref="C23">IFERROR(INDEX('03.Muestra'!$F$8:$F$42,SMALL(IF("Página Web"='03.Muestra'!$D$8:$D$42,ROW('03.Muestra'!$F$8:$F$42)-MIN(ROW('03.Muestra'!$D$8:$D$42))+1,""),ROW()-18)),"")</f>
        <v>https://www.comunidad.madrid/hospital/josegermain/profesionales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Unidades Asistenciales</v>
      </c>
      <c r="C24" s="85" t="str" cm="1">
        <f t="array" ref="C24">IFERROR(INDEX('03.Muestra'!$F$8:$F$42,SMALL(IF("Página Web"='03.Muestra'!$D$8:$D$42,ROW('03.Muestra'!$F$8:$F$42)-MIN(ROW('03.Muestra'!$D$8:$D$42))+1,""),ROW()-18)),"")</f>
        <v>https://www.comunidad.madrid/hospital/josegermain/profesionales/unidades-asistenciales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Recursos Humanos</v>
      </c>
      <c r="C25" s="85" t="str" cm="1">
        <f t="array" ref="C25">IFERROR(INDEX('03.Muestra'!$F$8:$F$42,SMALL(IF("Página Web"='03.Muestra'!$D$8:$D$42,ROW('03.Muestra'!$F$8:$F$42)-MIN(ROW('03.Muestra'!$D$8:$D$42))+1,""),ROW()-18)),"")</f>
        <v>https://www.comunidad.madrid/hospital/josegermain/profesionales/otros-servicios/departamento-recursos-humanos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Centro de Salud Mental</v>
      </c>
      <c r="C26" s="85" t="str" cm="1">
        <f t="array" ref="C26">IFERROR(INDEX('03.Muestra'!$F$8:$F$42,SMALL(IF("Página Web"='03.Muestra'!$D$8:$D$42,ROW('03.Muestra'!$F$8:$F$42)-MIN(ROW('03.Muestra'!$D$8:$D$42))+1,""),ROW()-18)),"")</f>
        <v>https://www.comunidad.madrid/hospital/josegermain/profesionales/unidades-asistenciales-ipjg/centro-salud-mental-leganes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Mantenimiento</v>
      </c>
      <c r="C27" s="85" t="str" cm="1">
        <f t="array" ref="C27">IFERROR(INDEX('03.Muestra'!$F$8:$F$42,SMALL(IF("Página Web"='03.Muestra'!$D$8:$D$42,ROW('03.Muestra'!$F$8:$F$42)-MIN(ROW('03.Muestra'!$D$8:$D$42))+1,""),ROW()-18)),"")</f>
        <v>https://www.comunidad.madrid/hospital/josegermain/profesionales/otros-servicios/mantenimiento</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Comunicación</v>
      </c>
      <c r="C28" s="85" t="str" cm="1">
        <f t="array" ref="C28">IFERROR(INDEX('03.Muestra'!$F$8:$F$42,SMALL(IF("Página Web"='03.Muestra'!$D$8:$D$42,ROW('03.Muestra'!$F$8:$F$42)-MIN(ROW('03.Muestra'!$D$8:$D$42))+1,""),ROW()-18)),"")</f>
        <v>https://www.comunidad.madrid/hospital/josegermain/comunicacion</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https://www.comunidad.madrid/hospital/josegermain/comunicacion/noticias</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RSS</v>
      </c>
      <c r="C30" s="85" t="str" cm="1">
        <f t="array" ref="C30">IFERROR(INDEX('03.Muestra'!$F$8:$F$42,SMALL(IF("Página Web"='03.Muestra'!$D$8:$D$42,ROW('03.Muestra'!$F$8:$F$42)-MIN(ROW('03.Muestra'!$D$8:$D$42))+1,""),ROW()-18)),"")</f>
        <v>https://www.comunidad.madrid/hospital/josegermain/comunicacion/sindicacion-ultimos-contenidos</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Galería de Imágenes</v>
      </c>
      <c r="C31" s="85" t="str" cm="1">
        <f t="array" ref="C31">IFERROR(INDEX('03.Muestra'!$F$8:$F$42,SMALL(IF("Página Web"='03.Muestra'!$D$8:$D$42,ROW('03.Muestra'!$F$8:$F$42)-MIN(ROW('03.Muestra'!$D$8:$D$42))+1,""),ROW()-18)),"")</f>
        <v>https://www.comunidad.madrid/hospital/josegermain/comunicacion/galeria-imagenes/galeria-imagenes</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Nosotros</v>
      </c>
      <c r="C32" s="85" t="str" cm="1">
        <f t="array" ref="C32">IFERROR(INDEX('03.Muestra'!$F$8:$F$42,SMALL(IF("Página Web"='03.Muestra'!$D$8:$D$42,ROW('03.Muestra'!$F$8:$F$42)-MIN(ROW('03.Muestra'!$D$8:$D$42))+1,""),ROW()-18)),"")</f>
        <v>https://www.comunidad.madrid/hospital/josegermain/nosotros</v>
      </c>
      <c r="D32" s="99" t="s">
        <v>103</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Localización y acceso</v>
      </c>
      <c r="C33" s="85" t="str" cm="1">
        <f t="array" ref="C33">IFERROR(INDEX('03.Muestra'!$F$8:$F$42,SMALL(IF("Página Web"='03.Muestra'!$D$8:$D$42,ROW('03.Muestra'!$F$8:$F$42)-MIN(ROW('03.Muestra'!$D$8:$D$42))+1,""),ROW()-18)),"")</f>
        <v>https://www.comunidad.madrid/hospital/josegermain/nosotros/localizacion-acceso</v>
      </c>
      <c r="D33" s="99" t="s">
        <v>103</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https://www.comunidad.madrid/hospital/josegermain/comunicacion/contacto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https://www.comunidad.madrid/hospital/josegermain/buscar?search_api_fulltext=&amp;nombre=</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https://www.comunidad.madrid/hospital/josegermain/ciudadanos/aviso-legal-privacidad</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https://www.comunidad.madrid/hospital/josegermain/sitemap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https://www.comunidad.madrid/hospital/josegermain/declaracion-accesibilidad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https://www.comunidad.madrid/hospital/josegermain/</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https://www.comunidad.madrid/hospital/josegermain/ciudadanos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Servicio de Admisión</v>
      </c>
      <c r="C59" s="85" t="str" cm="1">
        <f t="array" ref="C59">IFERROR(INDEX('03.Muestra'!$F$8:$F$42,SMALL(IF("Página Web"='03.Muestra'!$D$8:$D$42,ROW('03.Muestra'!$F$8:$F$42)-MIN(ROW('03.Muestra'!$D$8:$D$42))+1,""),ROW()-56)),"")</f>
        <v>https://www.comunidad.madrid/hospital/josegermain/profesionales/otros-servicios/admision</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Atención al Paciente</v>
      </c>
      <c r="C60" s="85" t="str" cm="1">
        <f t="array" ref="C60">IFERROR(INDEX('03.Muestra'!$F$8:$F$42,SMALL(IF("Página Web"='03.Muestra'!$D$8:$D$42,ROW('03.Muestra'!$F$8:$F$42)-MIN(ROW('03.Muestra'!$D$8:$D$42))+1,""),ROW()-56)),"")</f>
        <v>https://www.comunidad.madrid/hospital/josegermain/ciudadanos/atencion-paciente</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Profesionales</v>
      </c>
      <c r="C61" s="85" t="str" cm="1">
        <f t="array" ref="C61">IFERROR(INDEX('03.Muestra'!$F$8:$F$42,SMALL(IF("Página Web"='03.Muestra'!$D$8:$D$42,ROW('03.Muestra'!$F$8:$F$42)-MIN(ROW('03.Muestra'!$D$8:$D$42))+1,""),ROW()-56)),"")</f>
        <v>https://www.comunidad.madrid/hospital/josegermain/profesionales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Unidades Asistenciales</v>
      </c>
      <c r="C62" s="85" t="str" cm="1">
        <f t="array" ref="C62">IFERROR(INDEX('03.Muestra'!$F$8:$F$42,SMALL(IF("Página Web"='03.Muestra'!$D$8:$D$42,ROW('03.Muestra'!$F$8:$F$42)-MIN(ROW('03.Muestra'!$D$8:$D$42))+1,""),ROW()-56)),"")</f>
        <v>https://www.comunidad.madrid/hospital/josegermain/profesionales/unidades-asistenciales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Recursos Humanos</v>
      </c>
      <c r="C63" s="85" t="str" cm="1">
        <f t="array" ref="C63">IFERROR(INDEX('03.Muestra'!$F$8:$F$42,SMALL(IF("Página Web"='03.Muestra'!$D$8:$D$42,ROW('03.Muestra'!$F$8:$F$42)-MIN(ROW('03.Muestra'!$D$8:$D$42))+1,""),ROW()-56)),"")</f>
        <v>https://www.comunidad.madrid/hospital/josegermain/profesionales/otros-servicios/departamento-recursos-humanos</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Centro de Salud Mental</v>
      </c>
      <c r="C64" s="85" t="str" cm="1">
        <f t="array" ref="C64">IFERROR(INDEX('03.Muestra'!$F$8:$F$42,SMALL(IF("Página Web"='03.Muestra'!$D$8:$D$42,ROW('03.Muestra'!$F$8:$F$42)-MIN(ROW('03.Muestra'!$D$8:$D$42))+1,""),ROW()-56)),"")</f>
        <v>https://www.comunidad.madrid/hospital/josegermain/profesionales/unidades-asistenciales-ipjg/centro-salud-mental-leganes</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Mantenimiento</v>
      </c>
      <c r="C65" s="85" t="str" cm="1">
        <f t="array" ref="C65">IFERROR(INDEX('03.Muestra'!$F$8:$F$42,SMALL(IF("Página Web"='03.Muestra'!$D$8:$D$42,ROW('03.Muestra'!$F$8:$F$42)-MIN(ROW('03.Muestra'!$D$8:$D$42))+1,""),ROW()-56)),"")</f>
        <v>https://www.comunidad.madrid/hospital/josegermain/profesionales/otros-servicios/mantenimiento</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Comunicación</v>
      </c>
      <c r="C66" s="85" t="str" cm="1">
        <f t="array" ref="C66">IFERROR(INDEX('03.Muestra'!$F$8:$F$42,SMALL(IF("Página Web"='03.Muestra'!$D$8:$D$42,ROW('03.Muestra'!$F$8:$F$42)-MIN(ROW('03.Muestra'!$D$8:$D$42))+1,""),ROW()-56)),"")</f>
        <v>https://www.comunidad.madrid/hospital/josegermain/comunicacion</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https://www.comunidad.madrid/hospital/josegermain/comunicacion/noticias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RSS</v>
      </c>
      <c r="C68" s="85" t="str" cm="1">
        <f t="array" ref="C68">IFERROR(INDEX('03.Muestra'!$F$8:$F$42,SMALL(IF("Página Web"='03.Muestra'!$D$8:$D$42,ROW('03.Muestra'!$F$8:$F$42)-MIN(ROW('03.Muestra'!$D$8:$D$42))+1,""),ROW()-56)),"")</f>
        <v>https://www.comunidad.madrid/hospital/josegermain/comunicacion/sindicacion-ultimos-contenidos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Galería de Imágenes</v>
      </c>
      <c r="C69" s="85" t="str" cm="1">
        <f t="array" ref="C69">IFERROR(INDEX('03.Muestra'!$F$8:$F$42,SMALL(IF("Página Web"='03.Muestra'!$D$8:$D$42,ROW('03.Muestra'!$F$8:$F$42)-MIN(ROW('03.Muestra'!$D$8:$D$42))+1,""),ROW()-56)),"")</f>
        <v>https://www.comunidad.madrid/hospital/josegermain/comunicacion/galeria-imagenes/galeria-imagenes</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Nosotros</v>
      </c>
      <c r="C70" s="85" t="str" cm="1">
        <f t="array" ref="C70">IFERROR(INDEX('03.Muestra'!$F$8:$F$42,SMALL(IF("Página Web"='03.Muestra'!$D$8:$D$42,ROW('03.Muestra'!$F$8:$F$42)-MIN(ROW('03.Muestra'!$D$8:$D$42))+1,""),ROW()-56)),"")</f>
        <v>https://www.comunidad.madrid/hospital/josegermain/nosotros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Localización y acceso</v>
      </c>
      <c r="C71" s="85" t="str" cm="1">
        <f t="array" ref="C71">IFERROR(INDEX('03.Muestra'!$F$8:$F$42,SMALL(IF("Página Web"='03.Muestra'!$D$8:$D$42,ROW('03.Muestra'!$F$8:$F$42)-MIN(ROW('03.Muestra'!$D$8:$D$42))+1,""),ROW()-56)),"")</f>
        <v>https://www.comunidad.madrid/hospital/josegermain/nosotros/localizacion-acceso</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https://www.comunidad.madrid/hospital/josegermain/comunicacion/contacto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https://www.comunidad.madrid/hospital/josegermain/buscar?search_api_fulltext=&amp;nombre=</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https://www.comunidad.madrid/hospital/josegermain/ciudadanos/aviso-legal-privacidad</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https://www.comunidad.madrid/hospital/josegermain/sitemap</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https://www.comunidad.madrid/hospital/josegermain/declaracion-accesibilidad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https://www.comunidad.madrid/hospital/josegermain/</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https://www.comunidad.madrid/hospital/josegermain/ciudadanos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Servicio de Admisión</v>
      </c>
      <c r="C97" s="85" t="str" cm="1">
        <f t="array" ref="C97">IFERROR(INDEX('03.Muestra'!$F$8:$F$42,SMALL(IF("Página Web"='03.Muestra'!$D$8:$D$42,ROW('03.Muestra'!$F$8:$F$42)-MIN(ROW('03.Muestra'!$D$8:$D$42))+1,""),ROW()-94)),"")</f>
        <v>https://www.comunidad.madrid/hospital/josegermain/profesionales/otros-servicios/admision</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Atención al Paciente</v>
      </c>
      <c r="C98" s="85" t="str" cm="1">
        <f t="array" ref="C98">IFERROR(INDEX('03.Muestra'!$F$8:$F$42,SMALL(IF("Página Web"='03.Muestra'!$D$8:$D$42,ROW('03.Muestra'!$F$8:$F$42)-MIN(ROW('03.Muestra'!$D$8:$D$42))+1,""),ROW()-94)),"")</f>
        <v>https://www.comunidad.madrid/hospital/josegermain/ciudadanos/atencion-paciente</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Profesionales</v>
      </c>
      <c r="C99" s="85" t="str" cm="1">
        <f t="array" ref="C99">IFERROR(INDEX('03.Muestra'!$F$8:$F$42,SMALL(IF("Página Web"='03.Muestra'!$D$8:$D$42,ROW('03.Muestra'!$F$8:$F$42)-MIN(ROW('03.Muestra'!$D$8:$D$42))+1,""),ROW()-94)),"")</f>
        <v>https://www.comunidad.madrid/hospital/josegermain/profesionales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Unidades Asistenciales</v>
      </c>
      <c r="C100" s="85" t="str" cm="1">
        <f t="array" ref="C100">IFERROR(INDEX('03.Muestra'!$F$8:$F$42,SMALL(IF("Página Web"='03.Muestra'!$D$8:$D$42,ROW('03.Muestra'!$F$8:$F$42)-MIN(ROW('03.Muestra'!$D$8:$D$42))+1,""),ROW()-94)),"")</f>
        <v>https://www.comunidad.madrid/hospital/josegermain/profesionales/unidades-asistenciales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Recursos Humanos</v>
      </c>
      <c r="C101" s="85" t="str" cm="1">
        <f t="array" ref="C101">IFERROR(INDEX('03.Muestra'!$F$8:$F$42,SMALL(IF("Página Web"='03.Muestra'!$D$8:$D$42,ROW('03.Muestra'!$F$8:$F$42)-MIN(ROW('03.Muestra'!$D$8:$D$42))+1,""),ROW()-94)),"")</f>
        <v>https://www.comunidad.madrid/hospital/josegermain/profesionales/otros-servicios/departamento-recursos-humanos</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Centro de Salud Mental</v>
      </c>
      <c r="C102" s="85" t="str" cm="1">
        <f t="array" ref="C102">IFERROR(INDEX('03.Muestra'!$F$8:$F$42,SMALL(IF("Página Web"='03.Muestra'!$D$8:$D$42,ROW('03.Muestra'!$F$8:$F$42)-MIN(ROW('03.Muestra'!$D$8:$D$42))+1,""),ROW()-94)),"")</f>
        <v>https://www.comunidad.madrid/hospital/josegermain/profesionales/unidades-asistenciales-ipjg/centro-salud-mental-leganes</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Mantenimiento</v>
      </c>
      <c r="C103" s="85" t="str" cm="1">
        <f t="array" ref="C103">IFERROR(INDEX('03.Muestra'!$F$8:$F$42,SMALL(IF("Página Web"='03.Muestra'!$D$8:$D$42,ROW('03.Muestra'!$F$8:$F$42)-MIN(ROW('03.Muestra'!$D$8:$D$42))+1,""),ROW()-94)),"")</f>
        <v>https://www.comunidad.madrid/hospital/josegermain/profesionales/otros-servicios/mantenimiento</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Comunicación</v>
      </c>
      <c r="C104" s="85" t="str" cm="1">
        <f t="array" ref="C104">IFERROR(INDEX('03.Muestra'!$F$8:$F$42,SMALL(IF("Página Web"='03.Muestra'!$D$8:$D$42,ROW('03.Muestra'!$F$8:$F$42)-MIN(ROW('03.Muestra'!$D$8:$D$42))+1,""),ROW()-94)),"")</f>
        <v>https://www.comunidad.madrid/hospital/josegermain/comunicacion</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https://www.comunidad.madrid/hospital/josegermain/comunicacion/noticias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RSS</v>
      </c>
      <c r="C106" s="85" t="str" cm="1">
        <f t="array" ref="C106">IFERROR(INDEX('03.Muestra'!$F$8:$F$42,SMALL(IF("Página Web"='03.Muestra'!$D$8:$D$42,ROW('03.Muestra'!$F$8:$F$42)-MIN(ROW('03.Muestra'!$D$8:$D$42))+1,""),ROW()-94)),"")</f>
        <v>https://www.comunidad.madrid/hospital/josegermain/comunicacion/sindicacion-ultimos-contenidos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Galería de Imágenes</v>
      </c>
      <c r="C107" s="85" t="str" cm="1">
        <f t="array" ref="C107">IFERROR(INDEX('03.Muestra'!$F$8:$F$42,SMALL(IF("Página Web"='03.Muestra'!$D$8:$D$42,ROW('03.Muestra'!$F$8:$F$42)-MIN(ROW('03.Muestra'!$D$8:$D$42))+1,""),ROW()-94)),"")</f>
        <v>https://www.comunidad.madrid/hospital/josegermain/comunicacion/galeria-imagenes/galeria-imagenes</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Nosotros</v>
      </c>
      <c r="C108" s="85" t="str" cm="1">
        <f t="array" ref="C108">IFERROR(INDEX('03.Muestra'!$F$8:$F$42,SMALL(IF("Página Web"='03.Muestra'!$D$8:$D$42,ROW('03.Muestra'!$F$8:$F$42)-MIN(ROW('03.Muestra'!$D$8:$D$42))+1,""),ROW()-94)),"")</f>
        <v>https://www.comunidad.madrid/hospital/josegermain/nosotros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Localización y acceso</v>
      </c>
      <c r="C109" s="85" t="str" cm="1">
        <f t="array" ref="C109">IFERROR(INDEX('03.Muestra'!$F$8:$F$42,SMALL(IF("Página Web"='03.Muestra'!$D$8:$D$42,ROW('03.Muestra'!$F$8:$F$42)-MIN(ROW('03.Muestra'!$D$8:$D$42))+1,""),ROW()-94)),"")</f>
        <v>https://www.comunidad.madrid/hospital/josegermain/nosotros/localizacion-acceso</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https://www.comunidad.madrid/hospital/josegermain/comunicacion/contacto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https://www.comunidad.madrid/hospital/josegermain/buscar?search_api_fulltext=&amp;nombre=</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https://www.comunidad.madrid/hospital/josegermain/ciudadanos/aviso-legal-privacidad</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https://www.comunidad.madrid/hospital/josegermain/sitemap</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https://www.comunidad.madrid/hospital/josegermain/declaracion-accesibilidad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https://www.comunidad.madrid/hospital/josegermain/</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https://www.comunidad.madrid/hospital/josegermain/ciudadanos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Servicio de Admisión</v>
      </c>
      <c r="C135" s="85" t="str" cm="1">
        <f t="array" ref="C135">IFERROR(INDEX('03.Muestra'!$F$8:$F$42,SMALL(IF("Página Web"='03.Muestra'!$D$8:$D$42,ROW('03.Muestra'!$F$8:$F$42)-MIN(ROW('03.Muestra'!$D$8:$D$42))+1,""),ROW()-132)),"")</f>
        <v>https://www.comunidad.madrid/hospital/josegermain/profesionales/otros-servicios/admision</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Atención al Paciente</v>
      </c>
      <c r="C136" s="85" t="str" cm="1">
        <f t="array" ref="C136">IFERROR(INDEX('03.Muestra'!$F$8:$F$42,SMALL(IF("Página Web"='03.Muestra'!$D$8:$D$42,ROW('03.Muestra'!$F$8:$F$42)-MIN(ROW('03.Muestra'!$D$8:$D$42))+1,""),ROW()-132)),"")</f>
        <v>https://www.comunidad.madrid/hospital/josegermain/ciudadanos/atencion-paciente</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Profesionales</v>
      </c>
      <c r="C137" s="85" t="str" cm="1">
        <f t="array" ref="C137">IFERROR(INDEX('03.Muestra'!$F$8:$F$42,SMALL(IF("Página Web"='03.Muestra'!$D$8:$D$42,ROW('03.Muestra'!$F$8:$F$42)-MIN(ROW('03.Muestra'!$D$8:$D$42))+1,""),ROW()-132)),"")</f>
        <v>https://www.comunidad.madrid/hospital/josegermain/profesionales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Unidades Asistenciales</v>
      </c>
      <c r="C138" s="85" t="str" cm="1">
        <f t="array" ref="C138">IFERROR(INDEX('03.Muestra'!$F$8:$F$42,SMALL(IF("Página Web"='03.Muestra'!$D$8:$D$42,ROW('03.Muestra'!$F$8:$F$42)-MIN(ROW('03.Muestra'!$D$8:$D$42))+1,""),ROW()-132)),"")</f>
        <v>https://www.comunidad.madrid/hospital/josegermain/profesionales/unidades-asistenciales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Recursos Humanos</v>
      </c>
      <c r="C139" s="85" t="str" cm="1">
        <f t="array" ref="C139">IFERROR(INDEX('03.Muestra'!$F$8:$F$42,SMALL(IF("Página Web"='03.Muestra'!$D$8:$D$42,ROW('03.Muestra'!$F$8:$F$42)-MIN(ROW('03.Muestra'!$D$8:$D$42))+1,""),ROW()-132)),"")</f>
        <v>https://www.comunidad.madrid/hospital/josegermain/profesionales/otros-servicios/departamento-recursos-humanos</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Centro de Salud Mental</v>
      </c>
      <c r="C140" s="85" t="str" cm="1">
        <f t="array" ref="C140">IFERROR(INDEX('03.Muestra'!$F$8:$F$42,SMALL(IF("Página Web"='03.Muestra'!$D$8:$D$42,ROW('03.Muestra'!$F$8:$F$42)-MIN(ROW('03.Muestra'!$D$8:$D$42))+1,""),ROW()-132)),"")</f>
        <v>https://www.comunidad.madrid/hospital/josegermain/profesionales/unidades-asistenciales-ipjg/centro-salud-mental-leganes</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Mantenimiento</v>
      </c>
      <c r="C141" s="85" t="str" cm="1">
        <f t="array" ref="C141">IFERROR(INDEX('03.Muestra'!$F$8:$F$42,SMALL(IF("Página Web"='03.Muestra'!$D$8:$D$42,ROW('03.Muestra'!$F$8:$F$42)-MIN(ROW('03.Muestra'!$D$8:$D$42))+1,""),ROW()-132)),"")</f>
        <v>https://www.comunidad.madrid/hospital/josegermain/profesionales/otros-servicios/mantenimiento</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Comunicación</v>
      </c>
      <c r="C142" s="85" t="str" cm="1">
        <f t="array" ref="C142">IFERROR(INDEX('03.Muestra'!$F$8:$F$42,SMALL(IF("Página Web"='03.Muestra'!$D$8:$D$42,ROW('03.Muestra'!$F$8:$F$42)-MIN(ROW('03.Muestra'!$D$8:$D$42))+1,""),ROW()-132)),"")</f>
        <v>https://www.comunidad.madrid/hospital/josegermain/comunicacion</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https://www.comunidad.madrid/hospital/josegermain/comunicacion/noticias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RSS</v>
      </c>
      <c r="C144" s="85" t="str" cm="1">
        <f t="array" ref="C144">IFERROR(INDEX('03.Muestra'!$F$8:$F$42,SMALL(IF("Página Web"='03.Muestra'!$D$8:$D$42,ROW('03.Muestra'!$F$8:$F$42)-MIN(ROW('03.Muestra'!$D$8:$D$42))+1,""),ROW()-132)),"")</f>
        <v>https://www.comunidad.madrid/hospital/josegermain/comunicacion/sindicacion-ultimos-contenidos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Galería de Imágenes</v>
      </c>
      <c r="C145" s="85" t="str" cm="1">
        <f t="array" ref="C145">IFERROR(INDEX('03.Muestra'!$F$8:$F$42,SMALL(IF("Página Web"='03.Muestra'!$D$8:$D$42,ROW('03.Muestra'!$F$8:$F$42)-MIN(ROW('03.Muestra'!$D$8:$D$42))+1,""),ROW()-132)),"")</f>
        <v>https://www.comunidad.madrid/hospital/josegermain/comunicacion/galeria-imagenes/galeria-imagenes</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Nosotros</v>
      </c>
      <c r="C146" s="85" t="str" cm="1">
        <f t="array" ref="C146">IFERROR(INDEX('03.Muestra'!$F$8:$F$42,SMALL(IF("Página Web"='03.Muestra'!$D$8:$D$42,ROW('03.Muestra'!$F$8:$F$42)-MIN(ROW('03.Muestra'!$D$8:$D$42))+1,""),ROW()-132)),"")</f>
        <v>https://www.comunidad.madrid/hospital/josegermain/nosotros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Localización y acceso</v>
      </c>
      <c r="C147" s="85" t="str" cm="1">
        <f t="array" ref="C147">IFERROR(INDEX('03.Muestra'!$F$8:$F$42,SMALL(IF("Página Web"='03.Muestra'!$D$8:$D$42,ROW('03.Muestra'!$F$8:$F$42)-MIN(ROW('03.Muestra'!$D$8:$D$42))+1,""),ROW()-132)),"")</f>
        <v>https://www.comunidad.madrid/hospital/josegermain/nosotros/localizacion-acceso</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https://www.comunidad.madrid/hospital/josegermain/comunicacion/contacto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https://www.comunidad.madrid/hospital/josegermain/buscar?search_api_fulltext=&amp;nombre=</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https://www.comunidad.madrid/hospital/josegermain/ciudadanos/aviso-legal-privacidad</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https://www.comunidad.madrid/hospital/josegermain/sitemap</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https://www.comunidad.madrid/hospital/josegermain/declaracion-accesibilidad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https://www.comunidad.madrid/hospital/josegermain/</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https://www.comunidad.madrid/hospital/josegermain/ciudadanos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Servicio de Admisión</v>
      </c>
      <c r="C173" s="85" t="str" cm="1">
        <f t="array" ref="C173">IFERROR(INDEX('03.Muestra'!$F$8:$F$42,SMALL(IF("Página Web"='03.Muestra'!$D$8:$D$42,ROW('03.Muestra'!$F$8:$F$42)-MIN(ROW('03.Muestra'!$D$8:$D$42))+1,""),ROW()-170)),"")</f>
        <v>https://www.comunidad.madrid/hospital/josegermain/profesionales/otros-servicios/admision</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Atención al Paciente</v>
      </c>
      <c r="C174" s="85" t="str" cm="1">
        <f t="array" ref="C174">IFERROR(INDEX('03.Muestra'!$F$8:$F$42,SMALL(IF("Página Web"='03.Muestra'!$D$8:$D$42,ROW('03.Muestra'!$F$8:$F$42)-MIN(ROW('03.Muestra'!$D$8:$D$42))+1,""),ROW()-170)),"")</f>
        <v>https://www.comunidad.madrid/hospital/josegermain/ciudadanos/atencion-paciente</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Profesionales</v>
      </c>
      <c r="C175" s="85" t="str" cm="1">
        <f t="array" ref="C175">IFERROR(INDEX('03.Muestra'!$F$8:$F$42,SMALL(IF("Página Web"='03.Muestra'!$D$8:$D$42,ROW('03.Muestra'!$F$8:$F$42)-MIN(ROW('03.Muestra'!$D$8:$D$42))+1,""),ROW()-170)),"")</f>
        <v>https://www.comunidad.madrid/hospital/josegermain/profesionales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Unidades Asistenciales</v>
      </c>
      <c r="C176" s="85" t="str" cm="1">
        <f t="array" ref="C176">IFERROR(INDEX('03.Muestra'!$F$8:$F$42,SMALL(IF("Página Web"='03.Muestra'!$D$8:$D$42,ROW('03.Muestra'!$F$8:$F$42)-MIN(ROW('03.Muestra'!$D$8:$D$42))+1,""),ROW()-170)),"")</f>
        <v>https://www.comunidad.madrid/hospital/josegermain/profesionales/unidades-asistenciales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Recursos Humanos</v>
      </c>
      <c r="C177" s="85" t="str" cm="1">
        <f t="array" ref="C177">IFERROR(INDEX('03.Muestra'!$F$8:$F$42,SMALL(IF("Página Web"='03.Muestra'!$D$8:$D$42,ROW('03.Muestra'!$F$8:$F$42)-MIN(ROW('03.Muestra'!$D$8:$D$42))+1,""),ROW()-170)),"")</f>
        <v>https://www.comunidad.madrid/hospital/josegermain/profesionales/otros-servicios/departamento-recursos-humanos</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Centro de Salud Mental</v>
      </c>
      <c r="C178" s="85" t="str" cm="1">
        <f t="array" ref="C178">IFERROR(INDEX('03.Muestra'!$F$8:$F$42,SMALL(IF("Página Web"='03.Muestra'!$D$8:$D$42,ROW('03.Muestra'!$F$8:$F$42)-MIN(ROW('03.Muestra'!$D$8:$D$42))+1,""),ROW()-170)),"")</f>
        <v>https://www.comunidad.madrid/hospital/josegermain/profesionales/unidades-asistenciales-ipjg/centro-salud-mental-leganes</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Mantenimiento</v>
      </c>
      <c r="C179" s="85" t="str" cm="1">
        <f t="array" ref="C179">IFERROR(INDEX('03.Muestra'!$F$8:$F$42,SMALL(IF("Página Web"='03.Muestra'!$D$8:$D$42,ROW('03.Muestra'!$F$8:$F$42)-MIN(ROW('03.Muestra'!$D$8:$D$42))+1,""),ROW()-170)),"")</f>
        <v>https://www.comunidad.madrid/hospital/josegermain/profesionales/otros-servicios/mantenimiento</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Comunicación</v>
      </c>
      <c r="C180" s="85" t="str" cm="1">
        <f t="array" ref="C180">IFERROR(INDEX('03.Muestra'!$F$8:$F$42,SMALL(IF("Página Web"='03.Muestra'!$D$8:$D$42,ROW('03.Muestra'!$F$8:$F$42)-MIN(ROW('03.Muestra'!$D$8:$D$42))+1,""),ROW()-170)),"")</f>
        <v>https://www.comunidad.madrid/hospital/josegermain/comunicacion</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https://www.comunidad.madrid/hospital/josegermain/comunicacion/noticias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RSS</v>
      </c>
      <c r="C182" s="85" t="str" cm="1">
        <f t="array" ref="C182">IFERROR(INDEX('03.Muestra'!$F$8:$F$42,SMALL(IF("Página Web"='03.Muestra'!$D$8:$D$42,ROW('03.Muestra'!$F$8:$F$42)-MIN(ROW('03.Muestra'!$D$8:$D$42))+1,""),ROW()-170)),"")</f>
        <v>https://www.comunidad.madrid/hospital/josegermain/comunicacion/sindicacion-ultimos-contenidos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Galería de Imágenes</v>
      </c>
      <c r="C183" s="85" t="str" cm="1">
        <f t="array" ref="C183">IFERROR(INDEX('03.Muestra'!$F$8:$F$42,SMALL(IF("Página Web"='03.Muestra'!$D$8:$D$42,ROW('03.Muestra'!$F$8:$F$42)-MIN(ROW('03.Muestra'!$D$8:$D$42))+1,""),ROW()-170)),"")</f>
        <v>https://www.comunidad.madrid/hospital/josegermain/comunicacion/galeria-imagenes/galeria-imagenes</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Nosotros</v>
      </c>
      <c r="C184" s="85" t="str" cm="1">
        <f t="array" ref="C184">IFERROR(INDEX('03.Muestra'!$F$8:$F$42,SMALL(IF("Página Web"='03.Muestra'!$D$8:$D$42,ROW('03.Muestra'!$F$8:$F$42)-MIN(ROW('03.Muestra'!$D$8:$D$42))+1,""),ROW()-170)),"")</f>
        <v>https://www.comunidad.madrid/hospital/josegermain/nosotros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Localización y acceso</v>
      </c>
      <c r="C185" s="85" t="str" cm="1">
        <f t="array" ref="C185">IFERROR(INDEX('03.Muestra'!$F$8:$F$42,SMALL(IF("Página Web"='03.Muestra'!$D$8:$D$42,ROW('03.Muestra'!$F$8:$F$42)-MIN(ROW('03.Muestra'!$D$8:$D$42))+1,""),ROW()-170)),"")</f>
        <v>https://www.comunidad.madrid/hospital/josegermain/nosotros/localizacion-acceso</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https://www.comunidad.madrid/hospital/josegermain/comunicacion/contacto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https://www.comunidad.madrid/hospital/josegermain/buscar?search_api_fulltext=&amp;nombre=</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https://www.comunidad.madrid/hospital/josegermain/ciudadanos/aviso-legal-privacidad</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https://www.comunidad.madrid/hospital/josegermain/sitemap</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https://www.comunidad.madrid/hospital/josegermain/declaracion-accesibilidad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https://www.comunidad.madrid/hospital/josegermain/</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https://www.comunidad.madrid/hospital/josegermain/ciudadanos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Servicio de Admisión</v>
      </c>
      <c r="C211" s="85" t="str" cm="1">
        <f t="array" ref="C211">IFERROR(INDEX('03.Muestra'!$F$8:$F$42,SMALL(IF("Página Web"='03.Muestra'!$D$8:$D$42,ROW('03.Muestra'!$F$8:$F$42)-MIN(ROW('03.Muestra'!$D$8:$D$42))+1,""),ROW()-208)),"")</f>
        <v>https://www.comunidad.madrid/hospital/josegermain/profesionales/otros-servicios/admision</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Atención al Paciente</v>
      </c>
      <c r="C212" s="85" t="str" cm="1">
        <f t="array" ref="C212">IFERROR(INDEX('03.Muestra'!$F$8:$F$42,SMALL(IF("Página Web"='03.Muestra'!$D$8:$D$42,ROW('03.Muestra'!$F$8:$F$42)-MIN(ROW('03.Muestra'!$D$8:$D$42))+1,""),ROW()-208)),"")</f>
        <v>https://www.comunidad.madrid/hospital/josegermain/ciudadanos/atencion-paciente</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Profesionales</v>
      </c>
      <c r="C213" s="85" t="str" cm="1">
        <f t="array" ref="C213">IFERROR(INDEX('03.Muestra'!$F$8:$F$42,SMALL(IF("Página Web"='03.Muestra'!$D$8:$D$42,ROW('03.Muestra'!$F$8:$F$42)-MIN(ROW('03.Muestra'!$D$8:$D$42))+1,""),ROW()-208)),"")</f>
        <v>https://www.comunidad.madrid/hospital/josegermain/profesionales</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Unidades Asistenciales</v>
      </c>
      <c r="C214" s="85" t="str" cm="1">
        <f t="array" ref="C214">IFERROR(INDEX('03.Muestra'!$F$8:$F$42,SMALL(IF("Página Web"='03.Muestra'!$D$8:$D$42,ROW('03.Muestra'!$F$8:$F$42)-MIN(ROW('03.Muestra'!$D$8:$D$42))+1,""),ROW()-208)),"")</f>
        <v>https://www.comunidad.madrid/hospital/josegermain/profesionales/unidades-asistenciales</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Recursos Humanos</v>
      </c>
      <c r="C215" s="85" t="str" cm="1">
        <f t="array" ref="C215">IFERROR(INDEX('03.Muestra'!$F$8:$F$42,SMALL(IF("Página Web"='03.Muestra'!$D$8:$D$42,ROW('03.Muestra'!$F$8:$F$42)-MIN(ROW('03.Muestra'!$D$8:$D$42))+1,""),ROW()-208)),"")</f>
        <v>https://www.comunidad.madrid/hospital/josegermain/profesionales/otros-servicios/departamento-recursos-humanos</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Centro de Salud Mental</v>
      </c>
      <c r="C216" s="85" t="str" cm="1">
        <f t="array" ref="C216">IFERROR(INDEX('03.Muestra'!$F$8:$F$42,SMALL(IF("Página Web"='03.Muestra'!$D$8:$D$42,ROW('03.Muestra'!$F$8:$F$42)-MIN(ROW('03.Muestra'!$D$8:$D$42))+1,""),ROW()-208)),"")</f>
        <v>https://www.comunidad.madrid/hospital/josegermain/profesionales/unidades-asistenciales-ipjg/centro-salud-mental-leganes</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Mantenimiento</v>
      </c>
      <c r="C217" s="85" t="str" cm="1">
        <f t="array" ref="C217">IFERROR(INDEX('03.Muestra'!$F$8:$F$42,SMALL(IF("Página Web"='03.Muestra'!$D$8:$D$42,ROW('03.Muestra'!$F$8:$F$42)-MIN(ROW('03.Muestra'!$D$8:$D$42))+1,""),ROW()-208)),"")</f>
        <v>https://www.comunidad.madrid/hospital/josegermain/profesionales/otros-servicios/mantenimiento</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Comunicación</v>
      </c>
      <c r="C218" s="85" t="str" cm="1">
        <f t="array" ref="C218">IFERROR(INDEX('03.Muestra'!$F$8:$F$42,SMALL(IF("Página Web"='03.Muestra'!$D$8:$D$42,ROW('03.Muestra'!$F$8:$F$42)-MIN(ROW('03.Muestra'!$D$8:$D$42))+1,""),ROW()-208)),"")</f>
        <v>https://www.comunidad.madrid/hospital/josegermain/comunicacion</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https://www.comunidad.madrid/hospital/josegermain/comunicacion/noticias</v>
      </c>
      <c r="D219" s="99" t="s">
        <v>103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RSS</v>
      </c>
      <c r="C220" s="85" t="str" cm="1">
        <f t="array" ref="C220">IFERROR(INDEX('03.Muestra'!$F$8:$F$42,SMALL(IF("Página Web"='03.Muestra'!$D$8:$D$42,ROW('03.Muestra'!$F$8:$F$42)-MIN(ROW('03.Muestra'!$D$8:$D$42))+1,""),ROW()-208)),"")</f>
        <v>https://www.comunidad.madrid/hospital/josegermain/comunicacion/sindicacion-ultimos-contenidos</v>
      </c>
      <c r="D220" s="99" t="s">
        <v>103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Galería de Imágenes</v>
      </c>
      <c r="C221" s="85" t="str" cm="1">
        <f t="array" ref="C221">IFERROR(INDEX('03.Muestra'!$F$8:$F$42,SMALL(IF("Página Web"='03.Muestra'!$D$8:$D$42,ROW('03.Muestra'!$F$8:$F$42)-MIN(ROW('03.Muestra'!$D$8:$D$42))+1,""),ROW()-208)),"")</f>
        <v>https://www.comunidad.madrid/hospital/josegermain/comunicacion/galeria-imagenes/galeria-imagenes</v>
      </c>
      <c r="D221" s="99" t="s">
        <v>103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Nosotros</v>
      </c>
      <c r="C222" s="85" t="str" cm="1">
        <f t="array" ref="C222">IFERROR(INDEX('03.Muestra'!$F$8:$F$42,SMALL(IF("Página Web"='03.Muestra'!$D$8:$D$42,ROW('03.Muestra'!$F$8:$F$42)-MIN(ROW('03.Muestra'!$D$8:$D$42))+1,""),ROW()-208)),"")</f>
        <v>https://www.comunidad.madrid/hospital/josegermain/nosotros</v>
      </c>
      <c r="D222" s="99" t="s">
        <v>103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Localización y acceso</v>
      </c>
      <c r="C223" s="85" t="str" cm="1">
        <f t="array" ref="C223">IFERROR(INDEX('03.Muestra'!$F$8:$F$42,SMALL(IF("Página Web"='03.Muestra'!$D$8:$D$42,ROW('03.Muestra'!$F$8:$F$42)-MIN(ROW('03.Muestra'!$D$8:$D$42))+1,""),ROW()-208)),"")</f>
        <v>https://www.comunidad.madrid/hospital/josegermain/nosotros/localizacion-acceso</v>
      </c>
      <c r="D223" s="99" t="s">
        <v>103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https://www.comunidad.madrid/hospital/josegermain/comunicacion/contacto</v>
      </c>
      <c r="D224" s="99" t="s">
        <v>103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https://www.comunidad.madrid/hospital/josegermain/buscar?search_api_fulltext=&amp;nombre=</v>
      </c>
      <c r="D225" s="99" t="s">
        <v>103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https://www.comunidad.madrid/hospital/josegermain/ciudadanos/aviso-legal-privacidad</v>
      </c>
      <c r="D226" s="99" t="s">
        <v>103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https://www.comunidad.madrid/hospital/josegermain/sitemap</v>
      </c>
      <c r="D227" s="99" t="s">
        <v>103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https://www.comunidad.madrid/hospital/josegermain/declaracion-accesibilidad</v>
      </c>
      <c r="D228" s="99" t="s">
        <v>103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https://www.comunidad.madrid/hospital/josegermain/</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https://www.comunidad.madrid/hospital/josegermain/ciudadanos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Servicio de Admisión</v>
      </c>
      <c r="C249" s="85" t="str" cm="1">
        <f t="array" ref="C249">IFERROR(INDEX('03.Muestra'!$F$8:$F$42,SMALL(IF("Página Web"='03.Muestra'!$D$8:$D$42,ROW('03.Muestra'!$F$8:$F$42)-MIN(ROW('03.Muestra'!$D$8:$D$42))+1,""),ROW()-246)),"")</f>
        <v>https://www.comunidad.madrid/hospital/josegermain/profesionales/otros-servicios/admision</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Atención al Paciente</v>
      </c>
      <c r="C250" s="85" t="str" cm="1">
        <f t="array" ref="C250">IFERROR(INDEX('03.Muestra'!$F$8:$F$42,SMALL(IF("Página Web"='03.Muestra'!$D$8:$D$42,ROW('03.Muestra'!$F$8:$F$42)-MIN(ROW('03.Muestra'!$D$8:$D$42))+1,""),ROW()-246)),"")</f>
        <v>https://www.comunidad.madrid/hospital/josegermain/ciudadanos/atencion-paciente</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Profesionales</v>
      </c>
      <c r="C251" s="85" t="str" cm="1">
        <f t="array" ref="C251">IFERROR(INDEX('03.Muestra'!$F$8:$F$42,SMALL(IF("Página Web"='03.Muestra'!$D$8:$D$42,ROW('03.Muestra'!$F$8:$F$42)-MIN(ROW('03.Muestra'!$D$8:$D$42))+1,""),ROW()-246)),"")</f>
        <v>https://www.comunidad.madrid/hospital/josegermain/profesionales</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Unidades Asistenciales</v>
      </c>
      <c r="C252" s="85" t="str" cm="1">
        <f t="array" ref="C252">IFERROR(INDEX('03.Muestra'!$F$8:$F$42,SMALL(IF("Página Web"='03.Muestra'!$D$8:$D$42,ROW('03.Muestra'!$F$8:$F$42)-MIN(ROW('03.Muestra'!$D$8:$D$42))+1,""),ROW()-246)),"")</f>
        <v>https://www.comunidad.madrid/hospital/josegermain/profesionales/unidades-asistenciales</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Recursos Humanos</v>
      </c>
      <c r="C253" s="85" t="str" cm="1">
        <f t="array" ref="C253">IFERROR(INDEX('03.Muestra'!$F$8:$F$42,SMALL(IF("Página Web"='03.Muestra'!$D$8:$D$42,ROW('03.Muestra'!$F$8:$F$42)-MIN(ROW('03.Muestra'!$D$8:$D$42))+1,""),ROW()-246)),"")</f>
        <v>https://www.comunidad.madrid/hospital/josegermain/profesionales/otros-servicios/departamento-recursos-humanos</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Centro de Salud Mental</v>
      </c>
      <c r="C254" s="85" t="str" cm="1">
        <f t="array" ref="C254">IFERROR(INDEX('03.Muestra'!$F$8:$F$42,SMALL(IF("Página Web"='03.Muestra'!$D$8:$D$42,ROW('03.Muestra'!$F$8:$F$42)-MIN(ROW('03.Muestra'!$D$8:$D$42))+1,""),ROW()-246)),"")</f>
        <v>https://www.comunidad.madrid/hospital/josegermain/profesionales/unidades-asistenciales-ipjg/centro-salud-mental-leganes</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Mantenimiento</v>
      </c>
      <c r="C255" s="85" t="str" cm="1">
        <f t="array" ref="C255">IFERROR(INDEX('03.Muestra'!$F$8:$F$42,SMALL(IF("Página Web"='03.Muestra'!$D$8:$D$42,ROW('03.Muestra'!$F$8:$F$42)-MIN(ROW('03.Muestra'!$D$8:$D$42))+1,""),ROW()-246)),"")</f>
        <v>https://www.comunidad.madrid/hospital/josegermain/profesionales/otros-servicios/mantenimiento</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Comunicación</v>
      </c>
      <c r="C256" s="85" t="str" cm="1">
        <f t="array" ref="C256">IFERROR(INDEX('03.Muestra'!$F$8:$F$42,SMALL(IF("Página Web"='03.Muestra'!$D$8:$D$42,ROW('03.Muestra'!$F$8:$F$42)-MIN(ROW('03.Muestra'!$D$8:$D$42))+1,""),ROW()-246)),"")</f>
        <v>https://www.comunidad.madrid/hospital/josegermain/comunicacion</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Noticias</v>
      </c>
      <c r="C257" s="85" t="str" cm="1">
        <f t="array" ref="C257">IFERROR(INDEX('03.Muestra'!$F$8:$F$42,SMALL(IF("Página Web"='03.Muestra'!$D$8:$D$42,ROW('03.Muestra'!$F$8:$F$42)-MIN(ROW('03.Muestra'!$D$8:$D$42))+1,""),ROW()-246)),"")</f>
        <v>https://www.comunidad.madrid/hospital/josegermain/comunicacion/noticias</v>
      </c>
      <c r="D257" s="99" t="s">
        <v>103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RSS</v>
      </c>
      <c r="C258" s="85" t="str" cm="1">
        <f t="array" ref="C258">IFERROR(INDEX('03.Muestra'!$F$8:$F$42,SMALL(IF("Página Web"='03.Muestra'!$D$8:$D$42,ROW('03.Muestra'!$F$8:$F$42)-MIN(ROW('03.Muestra'!$D$8:$D$42))+1,""),ROW()-246)),"")</f>
        <v>https://www.comunidad.madrid/hospital/josegermain/comunicacion/sindicacion-ultimos-contenidos</v>
      </c>
      <c r="D258" s="99" t="s">
        <v>103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Galería de Imágenes</v>
      </c>
      <c r="C259" s="85" t="str" cm="1">
        <f t="array" ref="C259">IFERROR(INDEX('03.Muestra'!$F$8:$F$42,SMALL(IF("Página Web"='03.Muestra'!$D$8:$D$42,ROW('03.Muestra'!$F$8:$F$42)-MIN(ROW('03.Muestra'!$D$8:$D$42))+1,""),ROW()-246)),"")</f>
        <v>https://www.comunidad.madrid/hospital/josegermain/comunicacion/galeria-imagenes/galeria-imagenes</v>
      </c>
      <c r="D259" s="99" t="s">
        <v>103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Nosotros</v>
      </c>
      <c r="C260" s="85" t="str" cm="1">
        <f t="array" ref="C260">IFERROR(INDEX('03.Muestra'!$F$8:$F$42,SMALL(IF("Página Web"='03.Muestra'!$D$8:$D$42,ROW('03.Muestra'!$F$8:$F$42)-MIN(ROW('03.Muestra'!$D$8:$D$42))+1,""),ROW()-246)),"")</f>
        <v>https://www.comunidad.madrid/hospital/josegermain/nosotros</v>
      </c>
      <c r="D260" s="99" t="s">
        <v>103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Localización y acceso</v>
      </c>
      <c r="C261" s="85" t="str" cm="1">
        <f t="array" ref="C261">IFERROR(INDEX('03.Muestra'!$F$8:$F$42,SMALL(IF("Página Web"='03.Muestra'!$D$8:$D$42,ROW('03.Muestra'!$F$8:$F$42)-MIN(ROW('03.Muestra'!$D$8:$D$42))+1,""),ROW()-246)),"")</f>
        <v>https://www.comunidad.madrid/hospital/josegermain/nosotros/localizacion-acceso</v>
      </c>
      <c r="D261" s="99" t="s">
        <v>103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https://www.comunidad.madrid/hospital/josegermain/comunicacion/contacto</v>
      </c>
      <c r="D262" s="99" t="s">
        <v>103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https://www.comunidad.madrid/hospital/josegermain/buscar?search_api_fulltext=&amp;nombre=</v>
      </c>
      <c r="D263" s="99" t="s">
        <v>103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Legal-Privacidad</v>
      </c>
      <c r="C264" s="85" t="str" cm="1">
        <f t="array" ref="C264">IFERROR(INDEX('03.Muestra'!$F$8:$F$42,SMALL(IF("Página Web"='03.Muestra'!$D$8:$D$42,ROW('03.Muestra'!$F$8:$F$42)-MIN(ROW('03.Muestra'!$D$8:$D$42))+1,""),ROW()-246)),"")</f>
        <v>https://www.comunidad.madrid/hospital/josegermain/ciudadanos/aviso-legal-privacidad</v>
      </c>
      <c r="D264" s="99" t="s">
        <v>103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https://www.comunidad.madrid/hospital/josegermain/sitemap</v>
      </c>
      <c r="D265" s="99" t="s">
        <v>103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https://www.comunidad.madrid/hospital/josegermain/declaracion-accesibilidad</v>
      </c>
      <c r="D266" s="99" t="s">
        <v>103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https://www.comunidad.madrid/hospital/josegermain/</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https://www.comunidad.madrid/hospital/josegermain/ciudadanos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Servicio de Admisión</v>
      </c>
      <c r="C287" s="85" t="str" cm="1">
        <f t="array" ref="C287">IFERROR(INDEX('03.Muestra'!$F$8:$F$42,SMALL(IF("Página Web"='03.Muestra'!$D$8:$D$42,ROW('03.Muestra'!$F$8:$F$42)-MIN(ROW('03.Muestra'!$D$8:$D$42))+1,""),ROW()-284)),"")</f>
        <v>https://www.comunidad.madrid/hospital/josegermain/profesionales/otros-servicios/admision</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Atención al Paciente</v>
      </c>
      <c r="C288" s="85" t="str" cm="1">
        <f t="array" ref="C288">IFERROR(INDEX('03.Muestra'!$F$8:$F$42,SMALL(IF("Página Web"='03.Muestra'!$D$8:$D$42,ROW('03.Muestra'!$F$8:$F$42)-MIN(ROW('03.Muestra'!$D$8:$D$42))+1,""),ROW()-284)),"")</f>
        <v>https://www.comunidad.madrid/hospital/josegermain/ciudadanos/atencion-paciente</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Profesionales</v>
      </c>
      <c r="C289" s="85" t="str" cm="1">
        <f t="array" ref="C289">IFERROR(INDEX('03.Muestra'!$F$8:$F$42,SMALL(IF("Página Web"='03.Muestra'!$D$8:$D$42,ROW('03.Muestra'!$F$8:$F$42)-MIN(ROW('03.Muestra'!$D$8:$D$42))+1,""),ROW()-284)),"")</f>
        <v>https://www.comunidad.madrid/hospital/josegermain/profesionales</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Unidades Asistenciales</v>
      </c>
      <c r="C290" s="85" t="str" cm="1">
        <f t="array" ref="C290">IFERROR(INDEX('03.Muestra'!$F$8:$F$42,SMALL(IF("Página Web"='03.Muestra'!$D$8:$D$42,ROW('03.Muestra'!$F$8:$F$42)-MIN(ROW('03.Muestra'!$D$8:$D$42))+1,""),ROW()-284)),"")</f>
        <v>https://www.comunidad.madrid/hospital/josegermain/profesionales/unidades-asistenciales</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Recursos Humanos</v>
      </c>
      <c r="C291" s="85" t="str" cm="1">
        <f t="array" ref="C291">IFERROR(INDEX('03.Muestra'!$F$8:$F$42,SMALL(IF("Página Web"='03.Muestra'!$D$8:$D$42,ROW('03.Muestra'!$F$8:$F$42)-MIN(ROW('03.Muestra'!$D$8:$D$42))+1,""),ROW()-284)),"")</f>
        <v>https://www.comunidad.madrid/hospital/josegermain/profesionales/otros-servicios/departamento-recursos-humanos</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Centro de Salud Mental</v>
      </c>
      <c r="C292" s="85" t="str" cm="1">
        <f t="array" ref="C292">IFERROR(INDEX('03.Muestra'!$F$8:$F$42,SMALL(IF("Página Web"='03.Muestra'!$D$8:$D$42,ROW('03.Muestra'!$F$8:$F$42)-MIN(ROW('03.Muestra'!$D$8:$D$42))+1,""),ROW()-284)),"")</f>
        <v>https://www.comunidad.madrid/hospital/josegermain/profesionales/unidades-asistenciales-ipjg/centro-salud-mental-leganes</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Mantenimiento</v>
      </c>
      <c r="C293" s="85" t="str" cm="1">
        <f t="array" ref="C293">IFERROR(INDEX('03.Muestra'!$F$8:$F$42,SMALL(IF("Página Web"='03.Muestra'!$D$8:$D$42,ROW('03.Muestra'!$F$8:$F$42)-MIN(ROW('03.Muestra'!$D$8:$D$42))+1,""),ROW()-284)),"")</f>
        <v>https://www.comunidad.madrid/hospital/josegermain/profesionales/otros-servicios/mantenimiento</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Comunicación</v>
      </c>
      <c r="C294" s="85" t="str" cm="1">
        <f t="array" ref="C294">IFERROR(INDEX('03.Muestra'!$F$8:$F$42,SMALL(IF("Página Web"='03.Muestra'!$D$8:$D$42,ROW('03.Muestra'!$F$8:$F$42)-MIN(ROW('03.Muestra'!$D$8:$D$42))+1,""),ROW()-284)),"")</f>
        <v>https://www.comunidad.madrid/hospital/josegermain/comunicacion</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Noticias</v>
      </c>
      <c r="C295" s="85" t="str" cm="1">
        <f t="array" ref="C295">IFERROR(INDEX('03.Muestra'!$F$8:$F$42,SMALL(IF("Página Web"='03.Muestra'!$D$8:$D$42,ROW('03.Muestra'!$F$8:$F$42)-MIN(ROW('03.Muestra'!$D$8:$D$42))+1,""),ROW()-284)),"")</f>
        <v>https://www.comunidad.madrid/hospital/josegermain/comunicacion/noticias</v>
      </c>
      <c r="D295" s="99" t="s">
        <v>103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RSS</v>
      </c>
      <c r="C296" s="85" t="str" cm="1">
        <f t="array" ref="C296">IFERROR(INDEX('03.Muestra'!$F$8:$F$42,SMALL(IF("Página Web"='03.Muestra'!$D$8:$D$42,ROW('03.Muestra'!$F$8:$F$42)-MIN(ROW('03.Muestra'!$D$8:$D$42))+1,""),ROW()-284)),"")</f>
        <v>https://www.comunidad.madrid/hospital/josegermain/comunicacion/sindicacion-ultimos-contenidos</v>
      </c>
      <c r="D296" s="99" t="s">
        <v>103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Galería de Imágenes</v>
      </c>
      <c r="C297" s="85" t="str" cm="1">
        <f t="array" ref="C297">IFERROR(INDEX('03.Muestra'!$F$8:$F$42,SMALL(IF("Página Web"='03.Muestra'!$D$8:$D$42,ROW('03.Muestra'!$F$8:$F$42)-MIN(ROW('03.Muestra'!$D$8:$D$42))+1,""),ROW()-284)),"")</f>
        <v>https://www.comunidad.madrid/hospital/josegermain/comunicacion/galeria-imagenes/galeria-imagenes</v>
      </c>
      <c r="D297" s="99" t="s">
        <v>103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Nosotros</v>
      </c>
      <c r="C298" s="85" t="str" cm="1">
        <f t="array" ref="C298">IFERROR(INDEX('03.Muestra'!$F$8:$F$42,SMALL(IF("Página Web"='03.Muestra'!$D$8:$D$42,ROW('03.Muestra'!$F$8:$F$42)-MIN(ROW('03.Muestra'!$D$8:$D$42))+1,""),ROW()-284)),"")</f>
        <v>https://www.comunidad.madrid/hospital/josegermain/nosotros</v>
      </c>
      <c r="D298" s="99" t="s">
        <v>103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Localización y acceso</v>
      </c>
      <c r="C299" s="85" t="str" cm="1">
        <f t="array" ref="C299">IFERROR(INDEX('03.Muestra'!$F$8:$F$42,SMALL(IF("Página Web"='03.Muestra'!$D$8:$D$42,ROW('03.Muestra'!$F$8:$F$42)-MIN(ROW('03.Muestra'!$D$8:$D$42))+1,""),ROW()-284)),"")</f>
        <v>https://www.comunidad.madrid/hospital/josegermain/nosotros/localizacion-acceso</v>
      </c>
      <c r="D299" s="99" t="s">
        <v>103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https://www.comunidad.madrid/hospital/josegermain/comunicacion/contacto</v>
      </c>
      <c r="D300" s="99" t="s">
        <v>103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https://www.comunidad.madrid/hospital/josegermain/buscar?search_api_fulltext=&amp;nombre=</v>
      </c>
      <c r="D301" s="99" t="s">
        <v>103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Legal-Privacidad</v>
      </c>
      <c r="C302" s="85" t="str" cm="1">
        <f t="array" ref="C302">IFERROR(INDEX('03.Muestra'!$F$8:$F$42,SMALL(IF("Página Web"='03.Muestra'!$D$8:$D$42,ROW('03.Muestra'!$F$8:$F$42)-MIN(ROW('03.Muestra'!$D$8:$D$42))+1,""),ROW()-284)),"")</f>
        <v>https://www.comunidad.madrid/hospital/josegermain/ciudadanos/aviso-legal-privacidad</v>
      </c>
      <c r="D302" s="99" t="s">
        <v>103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https://www.comunidad.madrid/hospital/josegermain/sitemap</v>
      </c>
      <c r="D303" s="99" t="s">
        <v>103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https://www.comunidad.madrid/hospital/josegermain/declaracion-accesibilidad</v>
      </c>
      <c r="D304" s="99" t="s">
        <v>103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https://www.comunidad.madrid/hospital/josegermain/</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https://www.comunidad.madrid/hospital/josegermain/ciudadanos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Servicio de Admisión</v>
      </c>
      <c r="C325" s="85" t="str" cm="1">
        <f t="array" ref="C325">IFERROR(INDEX('03.Muestra'!$F$8:$F$42,SMALL(IF("Página Web"='03.Muestra'!$D$8:$D$42,ROW('03.Muestra'!$F$8:$F$42)-MIN(ROW('03.Muestra'!$D$8:$D$42))+1,""),ROW()-322)),"")</f>
        <v>https://www.comunidad.madrid/hospital/josegermain/profesionales/otros-servicios/admision</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Atención al Paciente</v>
      </c>
      <c r="C326" s="85" t="str" cm="1">
        <f t="array" ref="C326">IFERROR(INDEX('03.Muestra'!$F$8:$F$42,SMALL(IF("Página Web"='03.Muestra'!$D$8:$D$42,ROW('03.Muestra'!$F$8:$F$42)-MIN(ROW('03.Muestra'!$D$8:$D$42))+1,""),ROW()-322)),"")</f>
        <v>https://www.comunidad.madrid/hospital/josegermain/ciudadanos/atencion-paciente</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Profesionales</v>
      </c>
      <c r="C327" s="85" t="str" cm="1">
        <f t="array" ref="C327">IFERROR(INDEX('03.Muestra'!$F$8:$F$42,SMALL(IF("Página Web"='03.Muestra'!$D$8:$D$42,ROW('03.Muestra'!$F$8:$F$42)-MIN(ROW('03.Muestra'!$D$8:$D$42))+1,""),ROW()-322)),"")</f>
        <v>https://www.comunidad.madrid/hospital/josegermain/profesionales</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Unidades Asistenciales</v>
      </c>
      <c r="C328" s="85" t="str" cm="1">
        <f t="array" ref="C328">IFERROR(INDEX('03.Muestra'!$F$8:$F$42,SMALL(IF("Página Web"='03.Muestra'!$D$8:$D$42,ROW('03.Muestra'!$F$8:$F$42)-MIN(ROW('03.Muestra'!$D$8:$D$42))+1,""),ROW()-322)),"")</f>
        <v>https://www.comunidad.madrid/hospital/josegermain/profesionales/unidades-asistenciales</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Recursos Humanos</v>
      </c>
      <c r="C329" s="85" t="str" cm="1">
        <f t="array" ref="C329">IFERROR(INDEX('03.Muestra'!$F$8:$F$42,SMALL(IF("Página Web"='03.Muestra'!$D$8:$D$42,ROW('03.Muestra'!$F$8:$F$42)-MIN(ROW('03.Muestra'!$D$8:$D$42))+1,""),ROW()-322)),"")</f>
        <v>https://www.comunidad.madrid/hospital/josegermain/profesionales/otros-servicios/departamento-recursos-humanos</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Centro de Salud Mental</v>
      </c>
      <c r="C330" s="85" t="str" cm="1">
        <f t="array" ref="C330">IFERROR(INDEX('03.Muestra'!$F$8:$F$42,SMALL(IF("Página Web"='03.Muestra'!$D$8:$D$42,ROW('03.Muestra'!$F$8:$F$42)-MIN(ROW('03.Muestra'!$D$8:$D$42))+1,""),ROW()-322)),"")</f>
        <v>https://www.comunidad.madrid/hospital/josegermain/profesionales/unidades-asistenciales-ipjg/centro-salud-mental-leganes</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Mantenimiento</v>
      </c>
      <c r="C331" s="85" t="str" cm="1">
        <f t="array" ref="C331">IFERROR(INDEX('03.Muestra'!$F$8:$F$42,SMALL(IF("Página Web"='03.Muestra'!$D$8:$D$42,ROW('03.Muestra'!$F$8:$F$42)-MIN(ROW('03.Muestra'!$D$8:$D$42))+1,""),ROW()-322)),"")</f>
        <v>https://www.comunidad.madrid/hospital/josegermain/profesionales/otros-servicios/mantenimiento</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Comunicación</v>
      </c>
      <c r="C332" s="85" t="str" cm="1">
        <f t="array" ref="C332">IFERROR(INDEX('03.Muestra'!$F$8:$F$42,SMALL(IF("Página Web"='03.Muestra'!$D$8:$D$42,ROW('03.Muestra'!$F$8:$F$42)-MIN(ROW('03.Muestra'!$D$8:$D$42))+1,""),ROW()-322)),"")</f>
        <v>https://www.comunidad.madrid/hospital/josegermain/comunicacion</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Noticias</v>
      </c>
      <c r="C333" s="85" t="str" cm="1">
        <f t="array" ref="C333">IFERROR(INDEX('03.Muestra'!$F$8:$F$42,SMALL(IF("Página Web"='03.Muestra'!$D$8:$D$42,ROW('03.Muestra'!$F$8:$F$42)-MIN(ROW('03.Muestra'!$D$8:$D$42))+1,""),ROW()-322)),"")</f>
        <v>https://www.comunidad.madrid/hospital/josegermain/comunicacion/noticias</v>
      </c>
      <c r="D333" s="99" t="s">
        <v>103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RSS</v>
      </c>
      <c r="C334" s="85" t="str" cm="1">
        <f t="array" ref="C334">IFERROR(INDEX('03.Muestra'!$F$8:$F$42,SMALL(IF("Página Web"='03.Muestra'!$D$8:$D$42,ROW('03.Muestra'!$F$8:$F$42)-MIN(ROW('03.Muestra'!$D$8:$D$42))+1,""),ROW()-322)),"")</f>
        <v>https://www.comunidad.madrid/hospital/josegermain/comunicacion/sindicacion-ultimos-contenidos</v>
      </c>
      <c r="D334" s="99" t="s">
        <v>103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Galería de Imágenes</v>
      </c>
      <c r="C335" s="85" t="str" cm="1">
        <f t="array" ref="C335">IFERROR(INDEX('03.Muestra'!$F$8:$F$42,SMALL(IF("Página Web"='03.Muestra'!$D$8:$D$42,ROW('03.Muestra'!$F$8:$F$42)-MIN(ROW('03.Muestra'!$D$8:$D$42))+1,""),ROW()-322)),"")</f>
        <v>https://www.comunidad.madrid/hospital/josegermain/comunicacion/galeria-imagenes/galeria-imagenes</v>
      </c>
      <c r="D335" s="99" t="s">
        <v>103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Nosotros</v>
      </c>
      <c r="C336" s="85" t="str" cm="1">
        <f t="array" ref="C336">IFERROR(INDEX('03.Muestra'!$F$8:$F$42,SMALL(IF("Página Web"='03.Muestra'!$D$8:$D$42,ROW('03.Muestra'!$F$8:$F$42)-MIN(ROW('03.Muestra'!$D$8:$D$42))+1,""),ROW()-322)),"")</f>
        <v>https://www.comunidad.madrid/hospital/josegermain/nosotros</v>
      </c>
      <c r="D336" s="99" t="s">
        <v>103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Localización y acceso</v>
      </c>
      <c r="C337" s="85" t="str" cm="1">
        <f t="array" ref="C337">IFERROR(INDEX('03.Muestra'!$F$8:$F$42,SMALL(IF("Página Web"='03.Muestra'!$D$8:$D$42,ROW('03.Muestra'!$F$8:$F$42)-MIN(ROW('03.Muestra'!$D$8:$D$42))+1,""),ROW()-322)),"")</f>
        <v>https://www.comunidad.madrid/hospital/josegermain/nosotros/localizacion-acceso</v>
      </c>
      <c r="D337" s="99" t="s">
        <v>103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https://www.comunidad.madrid/hospital/josegermain/comunicacion/contacto</v>
      </c>
      <c r="D338" s="99" t="s">
        <v>103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https://www.comunidad.madrid/hospital/josegermain/buscar?search_api_fulltext=&amp;nombre=</v>
      </c>
      <c r="D339" s="99" t="s">
        <v>103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Legal-Privacidad</v>
      </c>
      <c r="C340" s="85" t="str" cm="1">
        <f t="array" ref="C340">IFERROR(INDEX('03.Muestra'!$F$8:$F$42,SMALL(IF("Página Web"='03.Muestra'!$D$8:$D$42,ROW('03.Muestra'!$F$8:$F$42)-MIN(ROW('03.Muestra'!$D$8:$D$42))+1,""),ROW()-322)),"")</f>
        <v>https://www.comunidad.madrid/hospital/josegermain/ciudadanos/aviso-legal-privacidad</v>
      </c>
      <c r="D340" s="99" t="s">
        <v>103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https://www.comunidad.madrid/hospital/josegermain/sitemap</v>
      </c>
      <c r="D341" s="99" t="s">
        <v>103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https://www.comunidad.madrid/hospital/josegermain/declaracion-accesibilidad</v>
      </c>
      <c r="D342" s="99" t="s">
        <v>103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301" sqref="D301"/>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6.7265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9" customHeight="1">
      <c r="B8" s="82" t="s">
        <v>140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425</v>
      </c>
      <c r="H12" s="42">
        <f ca="1">IF(($G$15+$K$15)=0,0,G12/($G$15+$K$15))</f>
        <v>0.42499999999999999</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200</v>
      </c>
      <c r="H13" s="42">
        <f ca="1">IF(($G$15+$K$15)=0,0,G13/($G$15+$K$15))</f>
        <v>0.2</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375</v>
      </c>
      <c r="H14" s="42">
        <f ca="1">IF(($G$15+$K$15)=0,0,G14/($G$15+$K$15))</f>
        <v>0.375</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https://www.comunidad.madrid/hospital/josegermain/</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https://www.comunidad.madrid/hospital/josegermain/ciudadanos</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19</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Servicio de Admisión</v>
      </c>
      <c r="C21" s="85" t="str" cm="1">
        <f t="array" ref="C21">IFERROR(INDEX('03.Muestra'!$F$8:$F$42,SMALL(IF("Página Web"='03.Muestra'!$D$8:$D$42,ROW('03.Muestra'!$F$8:$F$42)-MIN(ROW('03.Muestra'!$D$8:$D$42))+1,""),ROW()-18)),"")</f>
        <v>https://www.comunidad.madrid/hospital/josegermain/profesionales/otros-servicios/admision</v>
      </c>
      <c r="D21" s="99" t="s">
        <v>93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Atención al Paciente</v>
      </c>
      <c r="C22" s="85" t="str" cm="1">
        <f t="array" ref="C22">IFERROR(INDEX('03.Muestra'!$F$8:$F$42,SMALL(IF("Página Web"='03.Muestra'!$D$8:$D$42,ROW('03.Muestra'!$F$8:$F$42)-MIN(ROW('03.Muestra'!$D$8:$D$42))+1,""),ROW()-18)),"")</f>
        <v>https://www.comunidad.madrid/hospital/josegermain/ciudadanos/atencion-paciente</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Profesionales</v>
      </c>
      <c r="C23" s="85" t="str" cm="1">
        <f t="array" ref="C23">IFERROR(INDEX('03.Muestra'!$F$8:$F$42,SMALL(IF("Página Web"='03.Muestra'!$D$8:$D$42,ROW('03.Muestra'!$F$8:$F$42)-MIN(ROW('03.Muestra'!$D$8:$D$42))+1,""),ROW()-18)),"")</f>
        <v>https://www.comunidad.madrid/hospital/josegermain/profesionales</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Unidades Asistenciales</v>
      </c>
      <c r="C24" s="85" t="str" cm="1">
        <f t="array" ref="C24">IFERROR(INDEX('03.Muestra'!$F$8:$F$42,SMALL(IF("Página Web"='03.Muestra'!$D$8:$D$42,ROW('03.Muestra'!$F$8:$F$42)-MIN(ROW('03.Muestra'!$D$8:$D$42))+1,""),ROW()-18)),"")</f>
        <v>https://www.comunidad.madrid/hospital/josegermain/profesionales/unidades-asistenciales</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Recursos Humanos</v>
      </c>
      <c r="C25" s="85" t="str" cm="1">
        <f t="array" ref="C25">IFERROR(INDEX('03.Muestra'!$F$8:$F$42,SMALL(IF("Página Web"='03.Muestra'!$D$8:$D$42,ROW('03.Muestra'!$F$8:$F$42)-MIN(ROW('03.Muestra'!$D$8:$D$42))+1,""),ROW()-18)),"")</f>
        <v>https://www.comunidad.madrid/hospital/josegermain/profesionales/otros-servicios/departamento-recursos-humanos</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Centro de Salud Mental</v>
      </c>
      <c r="C26" s="85" t="str" cm="1">
        <f t="array" ref="C26">IFERROR(INDEX('03.Muestra'!$F$8:$F$42,SMALL(IF("Página Web"='03.Muestra'!$D$8:$D$42,ROW('03.Muestra'!$F$8:$F$42)-MIN(ROW('03.Muestra'!$D$8:$D$42))+1,""),ROW()-18)),"")</f>
        <v>https://www.comunidad.madrid/hospital/josegermain/profesionales/unidades-asistenciales-ipjg/centro-salud-mental-leganes</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Mantenimiento</v>
      </c>
      <c r="C27" s="85" t="str" cm="1">
        <f t="array" ref="C27">IFERROR(INDEX('03.Muestra'!$F$8:$F$42,SMALL(IF("Página Web"='03.Muestra'!$D$8:$D$42,ROW('03.Muestra'!$F$8:$F$42)-MIN(ROW('03.Muestra'!$D$8:$D$42))+1,""),ROW()-18)),"")</f>
        <v>https://www.comunidad.madrid/hospital/josegermain/profesionales/otros-servicios/mantenimiento</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Comunicación</v>
      </c>
      <c r="C28" s="85" t="str" cm="1">
        <f t="array" ref="C28">IFERROR(INDEX('03.Muestra'!$F$8:$F$42,SMALL(IF("Página Web"='03.Muestra'!$D$8:$D$42,ROW('03.Muestra'!$F$8:$F$42)-MIN(ROW('03.Muestra'!$D$8:$D$42))+1,""),ROW()-18)),"")</f>
        <v>https://www.comunidad.madrid/hospital/josegermain/comunicacion</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https://www.comunidad.madrid/hospital/josegermain/comunicacion/noticias</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RSS</v>
      </c>
      <c r="C30" s="85" t="str" cm="1">
        <f t="array" ref="C30">IFERROR(INDEX('03.Muestra'!$F$8:$F$42,SMALL(IF("Página Web"='03.Muestra'!$D$8:$D$42,ROW('03.Muestra'!$F$8:$F$42)-MIN(ROW('03.Muestra'!$D$8:$D$42))+1,""),ROW()-18)),"")</f>
        <v>https://www.comunidad.madrid/hospital/josegermain/comunicacion/sindicacion-ultimos-contenidos</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Galería de Imágenes</v>
      </c>
      <c r="C31" s="85" t="str" cm="1">
        <f t="array" ref="C31">IFERROR(INDEX('03.Muestra'!$F$8:$F$42,SMALL(IF("Página Web"='03.Muestra'!$D$8:$D$42,ROW('03.Muestra'!$F$8:$F$42)-MIN(ROW('03.Muestra'!$D$8:$D$42))+1,""),ROW()-18)),"")</f>
        <v>https://www.comunidad.madrid/hospital/josegermain/comunicacion/galeria-imagenes/galeria-imagenes</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Nosotros</v>
      </c>
      <c r="C32" s="85" t="str" cm="1">
        <f t="array" ref="C32">IFERROR(INDEX('03.Muestra'!$F$8:$F$42,SMALL(IF("Página Web"='03.Muestra'!$D$8:$D$42,ROW('03.Muestra'!$F$8:$F$42)-MIN(ROW('03.Muestra'!$D$8:$D$42))+1,""),ROW()-18)),"")</f>
        <v>https://www.comunidad.madrid/hospital/josegermain/nosotros</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Localización y acceso</v>
      </c>
      <c r="C33" s="85" t="str" cm="1">
        <f t="array" ref="C33">IFERROR(INDEX('03.Muestra'!$F$8:$F$42,SMALL(IF("Página Web"='03.Muestra'!$D$8:$D$42,ROW('03.Muestra'!$F$8:$F$42)-MIN(ROW('03.Muestra'!$D$8:$D$42))+1,""),ROW()-18)),"")</f>
        <v>https://www.comunidad.madrid/hospital/josegermain/nosotros/localizacion-acceso</v>
      </c>
      <c r="D33" s="99" t="s">
        <v>91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https://www.comunidad.madrid/hospital/josegermain/comunicacion/contacto</v>
      </c>
      <c r="D34" s="99" t="s">
        <v>91</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https://www.comunidad.madrid/hospital/josegermain/buscar?search_api_fulltext=&amp;nombre=</v>
      </c>
      <c r="D35" s="99" t="s">
        <v>91</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https://www.comunidad.madrid/hospital/josegermain/ciudadanos/aviso-legal-privacidad</v>
      </c>
      <c r="D36" s="99" t="s">
        <v>91</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https://www.comunidad.madrid/hospital/josegermain/sitemap</v>
      </c>
      <c r="D37" s="99" t="s">
        <v>91</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https://www.comunidad.madrid/hospital/josegermain/declaracion-accesibilidad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https://www.comunidad.madrid/hospital/josegermain/</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https://www.comunidad.madrid/hospital/josegermain/ciudadanos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Servicio de Admisión</v>
      </c>
      <c r="C59" s="85" t="str" cm="1">
        <f t="array" ref="C59">IFERROR(INDEX('03.Muestra'!$F$8:$F$42,SMALL(IF("Página Web"='03.Muestra'!$D$8:$D$42,ROW('03.Muestra'!$F$8:$F$42)-MIN(ROW('03.Muestra'!$D$8:$D$42))+1,""),ROW()-56)),"")</f>
        <v>https://www.comunidad.madrid/hospital/josegermain/profesionales/otros-servicios/admision</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Atención al Paciente</v>
      </c>
      <c r="C60" s="85" t="str" cm="1">
        <f t="array" ref="C60">IFERROR(INDEX('03.Muestra'!$F$8:$F$42,SMALL(IF("Página Web"='03.Muestra'!$D$8:$D$42,ROW('03.Muestra'!$F$8:$F$42)-MIN(ROW('03.Muestra'!$D$8:$D$42))+1,""),ROW()-56)),"")</f>
        <v>https://www.comunidad.madrid/hospital/josegermain/ciudadanos/atencion-paciente</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Profesionales</v>
      </c>
      <c r="C61" s="85" t="str" cm="1">
        <f t="array" ref="C61">IFERROR(INDEX('03.Muestra'!$F$8:$F$42,SMALL(IF("Página Web"='03.Muestra'!$D$8:$D$42,ROW('03.Muestra'!$F$8:$F$42)-MIN(ROW('03.Muestra'!$D$8:$D$42))+1,""),ROW()-56)),"")</f>
        <v>https://www.comunidad.madrid/hospital/josegermain/profesionales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Unidades Asistenciales</v>
      </c>
      <c r="C62" s="85" t="str" cm="1">
        <f t="array" ref="C62">IFERROR(INDEX('03.Muestra'!$F$8:$F$42,SMALL(IF("Página Web"='03.Muestra'!$D$8:$D$42,ROW('03.Muestra'!$F$8:$F$42)-MIN(ROW('03.Muestra'!$D$8:$D$42))+1,""),ROW()-56)),"")</f>
        <v>https://www.comunidad.madrid/hospital/josegermain/profesionales/unidades-asistenciales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Recursos Humanos</v>
      </c>
      <c r="C63" s="85" t="str" cm="1">
        <f t="array" ref="C63">IFERROR(INDEX('03.Muestra'!$F$8:$F$42,SMALL(IF("Página Web"='03.Muestra'!$D$8:$D$42,ROW('03.Muestra'!$F$8:$F$42)-MIN(ROW('03.Muestra'!$D$8:$D$42))+1,""),ROW()-56)),"")</f>
        <v>https://www.comunidad.madrid/hospital/josegermain/profesionales/otros-servicios/departamento-recursos-humanos</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Centro de Salud Mental</v>
      </c>
      <c r="C64" s="85" t="str" cm="1">
        <f t="array" ref="C64">IFERROR(INDEX('03.Muestra'!$F$8:$F$42,SMALL(IF("Página Web"='03.Muestra'!$D$8:$D$42,ROW('03.Muestra'!$F$8:$F$42)-MIN(ROW('03.Muestra'!$D$8:$D$42))+1,""),ROW()-56)),"")</f>
        <v>https://www.comunidad.madrid/hospital/josegermain/profesionales/unidades-asistenciales-ipjg/centro-salud-mental-leganes</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Mantenimiento</v>
      </c>
      <c r="C65" s="85" t="str" cm="1">
        <f t="array" ref="C65">IFERROR(INDEX('03.Muestra'!$F$8:$F$42,SMALL(IF("Página Web"='03.Muestra'!$D$8:$D$42,ROW('03.Muestra'!$F$8:$F$42)-MIN(ROW('03.Muestra'!$D$8:$D$42))+1,""),ROW()-56)),"")</f>
        <v>https://www.comunidad.madrid/hospital/josegermain/profesionales/otros-servicios/mantenimiento</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Comunicación</v>
      </c>
      <c r="C66" s="85" t="str" cm="1">
        <f t="array" ref="C66">IFERROR(INDEX('03.Muestra'!$F$8:$F$42,SMALL(IF("Página Web"='03.Muestra'!$D$8:$D$42,ROW('03.Muestra'!$F$8:$F$42)-MIN(ROW('03.Muestra'!$D$8:$D$42))+1,""),ROW()-56)),"")</f>
        <v>https://www.comunidad.madrid/hospital/josegermain/comunicacion</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https://www.comunidad.madrid/hospital/josegermain/comunicacion/noticias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RSS</v>
      </c>
      <c r="C68" s="85" t="str" cm="1">
        <f t="array" ref="C68">IFERROR(INDEX('03.Muestra'!$F$8:$F$42,SMALL(IF("Página Web"='03.Muestra'!$D$8:$D$42,ROW('03.Muestra'!$F$8:$F$42)-MIN(ROW('03.Muestra'!$D$8:$D$42))+1,""),ROW()-56)),"")</f>
        <v>https://www.comunidad.madrid/hospital/josegermain/comunicacion/sindicacion-ultimos-contenidos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Galería de Imágenes</v>
      </c>
      <c r="C69" s="85" t="str" cm="1">
        <f t="array" ref="C69">IFERROR(INDEX('03.Muestra'!$F$8:$F$42,SMALL(IF("Página Web"='03.Muestra'!$D$8:$D$42,ROW('03.Muestra'!$F$8:$F$42)-MIN(ROW('03.Muestra'!$D$8:$D$42))+1,""),ROW()-56)),"")</f>
        <v>https://www.comunidad.madrid/hospital/josegermain/comunicacion/galeria-imagenes/galeria-imagenes</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Nosotros</v>
      </c>
      <c r="C70" s="85" t="str" cm="1">
        <f t="array" ref="C70">IFERROR(INDEX('03.Muestra'!$F$8:$F$42,SMALL(IF("Página Web"='03.Muestra'!$D$8:$D$42,ROW('03.Muestra'!$F$8:$F$42)-MIN(ROW('03.Muestra'!$D$8:$D$42))+1,""),ROW()-56)),"")</f>
        <v>https://www.comunidad.madrid/hospital/josegermain/nosotros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Localización y acceso</v>
      </c>
      <c r="C71" s="85" t="str" cm="1">
        <f t="array" ref="C71">IFERROR(INDEX('03.Muestra'!$F$8:$F$42,SMALL(IF("Página Web"='03.Muestra'!$D$8:$D$42,ROW('03.Muestra'!$F$8:$F$42)-MIN(ROW('03.Muestra'!$D$8:$D$42))+1,""),ROW()-56)),"")</f>
        <v>https://www.comunidad.madrid/hospital/josegermain/nosotros/localizacion-acceso</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https://www.comunidad.madrid/hospital/josegermain/comunicacion/contacto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https://www.comunidad.madrid/hospital/josegermain/buscar?search_api_fulltext=&amp;nombre=</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https://www.comunidad.madrid/hospital/josegermain/ciudadanos/aviso-legal-privacidad</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https://www.comunidad.madrid/hospital/josegermain/sitemap</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https://www.comunidad.madrid/hospital/josegermain/declaracion-accesibilidad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https://www.comunidad.madrid/hospital/josegermain/</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https://www.comunidad.madrid/hospital/josegermain/ciudadanos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Servicio de Admisión</v>
      </c>
      <c r="C97" s="85" t="str" cm="1">
        <f t="array" ref="C97">IFERROR(INDEX('03.Muestra'!$F$8:$F$42,SMALL(IF("Página Web"='03.Muestra'!$D$8:$D$42,ROW('03.Muestra'!$F$8:$F$42)-MIN(ROW('03.Muestra'!$D$8:$D$42))+1,""),ROW()-94)),"")</f>
        <v>https://www.comunidad.madrid/hospital/josegermain/profesionales/otros-servicios/admision</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Atención al Paciente</v>
      </c>
      <c r="C98" s="85" t="str" cm="1">
        <f t="array" ref="C98">IFERROR(INDEX('03.Muestra'!$F$8:$F$42,SMALL(IF("Página Web"='03.Muestra'!$D$8:$D$42,ROW('03.Muestra'!$F$8:$F$42)-MIN(ROW('03.Muestra'!$D$8:$D$42))+1,""),ROW()-94)),"")</f>
        <v>https://www.comunidad.madrid/hospital/josegermain/ciudadanos/atencion-paciente</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Profesionales</v>
      </c>
      <c r="C99" s="85" t="str" cm="1">
        <f t="array" ref="C99">IFERROR(INDEX('03.Muestra'!$F$8:$F$42,SMALL(IF("Página Web"='03.Muestra'!$D$8:$D$42,ROW('03.Muestra'!$F$8:$F$42)-MIN(ROW('03.Muestra'!$D$8:$D$42))+1,""),ROW()-94)),"")</f>
        <v>https://www.comunidad.madrid/hospital/josegermain/profesionales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Unidades Asistenciales</v>
      </c>
      <c r="C100" s="85" t="str" cm="1">
        <f t="array" ref="C100">IFERROR(INDEX('03.Muestra'!$F$8:$F$42,SMALL(IF("Página Web"='03.Muestra'!$D$8:$D$42,ROW('03.Muestra'!$F$8:$F$42)-MIN(ROW('03.Muestra'!$D$8:$D$42))+1,""),ROW()-94)),"")</f>
        <v>https://www.comunidad.madrid/hospital/josegermain/profesionales/unidades-asistenciales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Recursos Humanos</v>
      </c>
      <c r="C101" s="85" t="str" cm="1">
        <f t="array" ref="C101">IFERROR(INDEX('03.Muestra'!$F$8:$F$42,SMALL(IF("Página Web"='03.Muestra'!$D$8:$D$42,ROW('03.Muestra'!$F$8:$F$42)-MIN(ROW('03.Muestra'!$D$8:$D$42))+1,""),ROW()-94)),"")</f>
        <v>https://www.comunidad.madrid/hospital/josegermain/profesionales/otros-servicios/departamento-recursos-humanos</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Centro de Salud Mental</v>
      </c>
      <c r="C102" s="85" t="str" cm="1">
        <f t="array" ref="C102">IFERROR(INDEX('03.Muestra'!$F$8:$F$42,SMALL(IF("Página Web"='03.Muestra'!$D$8:$D$42,ROW('03.Muestra'!$F$8:$F$42)-MIN(ROW('03.Muestra'!$D$8:$D$42))+1,""),ROW()-94)),"")</f>
        <v>https://www.comunidad.madrid/hospital/josegermain/profesionales/unidades-asistenciales-ipjg/centro-salud-mental-leganes</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Mantenimiento</v>
      </c>
      <c r="C103" s="85" t="str" cm="1">
        <f t="array" ref="C103">IFERROR(INDEX('03.Muestra'!$F$8:$F$42,SMALL(IF("Página Web"='03.Muestra'!$D$8:$D$42,ROW('03.Muestra'!$F$8:$F$42)-MIN(ROW('03.Muestra'!$D$8:$D$42))+1,""),ROW()-94)),"")</f>
        <v>https://www.comunidad.madrid/hospital/josegermain/profesionales/otros-servicios/mantenimiento</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Comunicación</v>
      </c>
      <c r="C104" s="85" t="str" cm="1">
        <f t="array" ref="C104">IFERROR(INDEX('03.Muestra'!$F$8:$F$42,SMALL(IF("Página Web"='03.Muestra'!$D$8:$D$42,ROW('03.Muestra'!$F$8:$F$42)-MIN(ROW('03.Muestra'!$D$8:$D$42))+1,""),ROW()-94)),"")</f>
        <v>https://www.comunidad.madrid/hospital/josegermain/comunicacion</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https://www.comunidad.madrid/hospital/josegermain/comunicacion/noticias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RSS</v>
      </c>
      <c r="C106" s="85" t="str" cm="1">
        <f t="array" ref="C106">IFERROR(INDEX('03.Muestra'!$F$8:$F$42,SMALL(IF("Página Web"='03.Muestra'!$D$8:$D$42,ROW('03.Muestra'!$F$8:$F$42)-MIN(ROW('03.Muestra'!$D$8:$D$42))+1,""),ROW()-94)),"")</f>
        <v>https://www.comunidad.madrid/hospital/josegermain/comunicacion/sindicacion-ultimos-contenidos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Galería de Imágenes</v>
      </c>
      <c r="C107" s="85" t="str" cm="1">
        <f t="array" ref="C107">IFERROR(INDEX('03.Muestra'!$F$8:$F$42,SMALL(IF("Página Web"='03.Muestra'!$D$8:$D$42,ROW('03.Muestra'!$F$8:$F$42)-MIN(ROW('03.Muestra'!$D$8:$D$42))+1,""),ROW()-94)),"")</f>
        <v>https://www.comunidad.madrid/hospital/josegermain/comunicacion/galeria-imagenes/galeria-imagenes</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Nosotros</v>
      </c>
      <c r="C108" s="85" t="str" cm="1">
        <f t="array" ref="C108">IFERROR(INDEX('03.Muestra'!$F$8:$F$42,SMALL(IF("Página Web"='03.Muestra'!$D$8:$D$42,ROW('03.Muestra'!$F$8:$F$42)-MIN(ROW('03.Muestra'!$D$8:$D$42))+1,""),ROW()-94)),"")</f>
        <v>https://www.comunidad.madrid/hospital/josegermain/nosotros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Localización y acceso</v>
      </c>
      <c r="C109" s="85" t="str" cm="1">
        <f t="array" ref="C109">IFERROR(INDEX('03.Muestra'!$F$8:$F$42,SMALL(IF("Página Web"='03.Muestra'!$D$8:$D$42,ROW('03.Muestra'!$F$8:$F$42)-MIN(ROW('03.Muestra'!$D$8:$D$42))+1,""),ROW()-94)),"")</f>
        <v>https://www.comunidad.madrid/hospital/josegermain/nosotros/localizacion-acceso</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https://www.comunidad.madrid/hospital/josegermain/comunicacion/contacto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https://www.comunidad.madrid/hospital/josegermain/buscar?search_api_fulltext=&amp;nombre=</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https://www.comunidad.madrid/hospital/josegermain/ciudadanos/aviso-legal-privacidad</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https://www.comunidad.madrid/hospital/josegermain/sitemap</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https://www.comunidad.madrid/hospital/josegermain/declaracion-accesibilidad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https://www.comunidad.madrid/hospital/josegermain/</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https://www.comunidad.madrid/hospital/josegermain/ciudadanos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Servicio de Admisión</v>
      </c>
      <c r="C135" s="85" t="str" cm="1">
        <f t="array" ref="C135">IFERROR(INDEX('03.Muestra'!$F$8:$F$42,SMALL(IF("Página Web"='03.Muestra'!$D$8:$D$42,ROW('03.Muestra'!$F$8:$F$42)-MIN(ROW('03.Muestra'!$D$8:$D$42))+1,""),ROW()-132)),"")</f>
        <v>https://www.comunidad.madrid/hospital/josegermain/profesionales/otros-servicios/admision</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Atención al Paciente</v>
      </c>
      <c r="C136" s="85" t="str" cm="1">
        <f t="array" ref="C136">IFERROR(INDEX('03.Muestra'!$F$8:$F$42,SMALL(IF("Página Web"='03.Muestra'!$D$8:$D$42,ROW('03.Muestra'!$F$8:$F$42)-MIN(ROW('03.Muestra'!$D$8:$D$42))+1,""),ROW()-132)),"")</f>
        <v>https://www.comunidad.madrid/hospital/josegermain/ciudadanos/atencion-paciente</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Profesionales</v>
      </c>
      <c r="C137" s="85" t="str" cm="1">
        <f t="array" ref="C137">IFERROR(INDEX('03.Muestra'!$F$8:$F$42,SMALL(IF("Página Web"='03.Muestra'!$D$8:$D$42,ROW('03.Muestra'!$F$8:$F$42)-MIN(ROW('03.Muestra'!$D$8:$D$42))+1,""),ROW()-132)),"")</f>
        <v>https://www.comunidad.madrid/hospital/josegermain/profesionales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Unidades Asistenciales</v>
      </c>
      <c r="C138" s="85" t="str" cm="1">
        <f t="array" ref="C138">IFERROR(INDEX('03.Muestra'!$F$8:$F$42,SMALL(IF("Página Web"='03.Muestra'!$D$8:$D$42,ROW('03.Muestra'!$F$8:$F$42)-MIN(ROW('03.Muestra'!$D$8:$D$42))+1,""),ROW()-132)),"")</f>
        <v>https://www.comunidad.madrid/hospital/josegermain/profesionales/unidades-asistenciales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Recursos Humanos</v>
      </c>
      <c r="C139" s="85" t="str" cm="1">
        <f t="array" ref="C139">IFERROR(INDEX('03.Muestra'!$F$8:$F$42,SMALL(IF("Página Web"='03.Muestra'!$D$8:$D$42,ROW('03.Muestra'!$F$8:$F$42)-MIN(ROW('03.Muestra'!$D$8:$D$42))+1,""),ROW()-132)),"")</f>
        <v>https://www.comunidad.madrid/hospital/josegermain/profesionales/otros-servicios/departamento-recursos-humanos</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Centro de Salud Mental</v>
      </c>
      <c r="C140" s="85" t="str" cm="1">
        <f t="array" ref="C140">IFERROR(INDEX('03.Muestra'!$F$8:$F$42,SMALL(IF("Página Web"='03.Muestra'!$D$8:$D$42,ROW('03.Muestra'!$F$8:$F$42)-MIN(ROW('03.Muestra'!$D$8:$D$42))+1,""),ROW()-132)),"")</f>
        <v>https://www.comunidad.madrid/hospital/josegermain/profesionales/unidades-asistenciales-ipjg/centro-salud-mental-leganes</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Mantenimiento</v>
      </c>
      <c r="C141" s="85" t="str" cm="1">
        <f t="array" ref="C141">IFERROR(INDEX('03.Muestra'!$F$8:$F$42,SMALL(IF("Página Web"='03.Muestra'!$D$8:$D$42,ROW('03.Muestra'!$F$8:$F$42)-MIN(ROW('03.Muestra'!$D$8:$D$42))+1,""),ROW()-132)),"")</f>
        <v>https://www.comunidad.madrid/hospital/josegermain/profesionales/otros-servicios/mantenimiento</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Comunicación</v>
      </c>
      <c r="C142" s="85" t="str" cm="1">
        <f t="array" ref="C142">IFERROR(INDEX('03.Muestra'!$F$8:$F$42,SMALL(IF("Página Web"='03.Muestra'!$D$8:$D$42,ROW('03.Muestra'!$F$8:$F$42)-MIN(ROW('03.Muestra'!$D$8:$D$42))+1,""),ROW()-132)),"")</f>
        <v>https://www.comunidad.madrid/hospital/josegermain/comunicacion</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https://www.comunidad.madrid/hospital/josegermain/comunicacion/noticias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RSS</v>
      </c>
      <c r="C144" s="85" t="str" cm="1">
        <f t="array" ref="C144">IFERROR(INDEX('03.Muestra'!$F$8:$F$42,SMALL(IF("Página Web"='03.Muestra'!$D$8:$D$42,ROW('03.Muestra'!$F$8:$F$42)-MIN(ROW('03.Muestra'!$D$8:$D$42))+1,""),ROW()-132)),"")</f>
        <v>https://www.comunidad.madrid/hospital/josegermain/comunicacion/sindicacion-ultimos-contenidos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Galería de Imágenes</v>
      </c>
      <c r="C145" s="85" t="str" cm="1">
        <f t="array" ref="C145">IFERROR(INDEX('03.Muestra'!$F$8:$F$42,SMALL(IF("Página Web"='03.Muestra'!$D$8:$D$42,ROW('03.Muestra'!$F$8:$F$42)-MIN(ROW('03.Muestra'!$D$8:$D$42))+1,""),ROW()-132)),"")</f>
        <v>https://www.comunidad.madrid/hospital/josegermain/comunicacion/galeria-imagenes/galeria-imagenes</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Nosotros</v>
      </c>
      <c r="C146" s="85" t="str" cm="1">
        <f t="array" ref="C146">IFERROR(INDEX('03.Muestra'!$F$8:$F$42,SMALL(IF("Página Web"='03.Muestra'!$D$8:$D$42,ROW('03.Muestra'!$F$8:$F$42)-MIN(ROW('03.Muestra'!$D$8:$D$42))+1,""),ROW()-132)),"")</f>
        <v>https://www.comunidad.madrid/hospital/josegermain/nosotros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Localización y acceso</v>
      </c>
      <c r="C147" s="85" t="str" cm="1">
        <f t="array" ref="C147">IFERROR(INDEX('03.Muestra'!$F$8:$F$42,SMALL(IF("Página Web"='03.Muestra'!$D$8:$D$42,ROW('03.Muestra'!$F$8:$F$42)-MIN(ROW('03.Muestra'!$D$8:$D$42))+1,""),ROW()-132)),"")</f>
        <v>https://www.comunidad.madrid/hospital/josegermain/nosotros/localizacion-acceso</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https://www.comunidad.madrid/hospital/josegermain/comunicacion/contacto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https://www.comunidad.madrid/hospital/josegermain/buscar?search_api_fulltext=&amp;nombre=</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https://www.comunidad.madrid/hospital/josegermain/ciudadanos/aviso-legal-privacidad</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https://www.comunidad.madrid/hospital/josegermain/sitemap</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https://www.comunidad.madrid/hospital/josegermain/declaracion-accesibilidad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https://www.comunidad.madrid/hospital/josegermain/</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https://www.comunidad.madrid/hospital/josegermain/ciudadanos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Servicio de Admisión</v>
      </c>
      <c r="C173" s="85" t="str" cm="1">
        <f t="array" ref="C173">IFERROR(INDEX('03.Muestra'!$F$8:$F$42,SMALL(IF("Página Web"='03.Muestra'!$D$8:$D$42,ROW('03.Muestra'!$F$8:$F$42)-MIN(ROW('03.Muestra'!$D$8:$D$42))+1,""),ROW()-170)),"")</f>
        <v>https://www.comunidad.madrid/hospital/josegermain/profesionales/otros-servicios/admision</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Atención al Paciente</v>
      </c>
      <c r="C174" s="85" t="str" cm="1">
        <f t="array" ref="C174">IFERROR(INDEX('03.Muestra'!$F$8:$F$42,SMALL(IF("Página Web"='03.Muestra'!$D$8:$D$42,ROW('03.Muestra'!$F$8:$F$42)-MIN(ROW('03.Muestra'!$D$8:$D$42))+1,""),ROW()-170)),"")</f>
        <v>https://www.comunidad.madrid/hospital/josegermain/ciudadanos/atencion-paciente</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Profesionales</v>
      </c>
      <c r="C175" s="85" t="str" cm="1">
        <f t="array" ref="C175">IFERROR(INDEX('03.Muestra'!$F$8:$F$42,SMALL(IF("Página Web"='03.Muestra'!$D$8:$D$42,ROW('03.Muestra'!$F$8:$F$42)-MIN(ROW('03.Muestra'!$D$8:$D$42))+1,""),ROW()-170)),"")</f>
        <v>https://www.comunidad.madrid/hospital/josegermain/profesionales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Unidades Asistenciales</v>
      </c>
      <c r="C176" s="85" t="str" cm="1">
        <f t="array" ref="C176">IFERROR(INDEX('03.Muestra'!$F$8:$F$42,SMALL(IF("Página Web"='03.Muestra'!$D$8:$D$42,ROW('03.Muestra'!$F$8:$F$42)-MIN(ROW('03.Muestra'!$D$8:$D$42))+1,""),ROW()-170)),"")</f>
        <v>https://www.comunidad.madrid/hospital/josegermain/profesionales/unidades-asistenciales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Recursos Humanos</v>
      </c>
      <c r="C177" s="85" t="str" cm="1">
        <f t="array" ref="C177">IFERROR(INDEX('03.Muestra'!$F$8:$F$42,SMALL(IF("Página Web"='03.Muestra'!$D$8:$D$42,ROW('03.Muestra'!$F$8:$F$42)-MIN(ROW('03.Muestra'!$D$8:$D$42))+1,""),ROW()-170)),"")</f>
        <v>https://www.comunidad.madrid/hospital/josegermain/profesionales/otros-servicios/departamento-recursos-humanos</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Centro de Salud Mental</v>
      </c>
      <c r="C178" s="85" t="str" cm="1">
        <f t="array" ref="C178">IFERROR(INDEX('03.Muestra'!$F$8:$F$42,SMALL(IF("Página Web"='03.Muestra'!$D$8:$D$42,ROW('03.Muestra'!$F$8:$F$42)-MIN(ROW('03.Muestra'!$D$8:$D$42))+1,""),ROW()-170)),"")</f>
        <v>https://www.comunidad.madrid/hospital/josegermain/profesionales/unidades-asistenciales-ipjg/centro-salud-mental-leganes</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Mantenimiento</v>
      </c>
      <c r="C179" s="85" t="str" cm="1">
        <f t="array" ref="C179">IFERROR(INDEX('03.Muestra'!$F$8:$F$42,SMALL(IF("Página Web"='03.Muestra'!$D$8:$D$42,ROW('03.Muestra'!$F$8:$F$42)-MIN(ROW('03.Muestra'!$D$8:$D$42))+1,""),ROW()-170)),"")</f>
        <v>https://www.comunidad.madrid/hospital/josegermain/profesionales/otros-servicios/mantenimiento</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Comunicación</v>
      </c>
      <c r="C180" s="85" t="str" cm="1">
        <f t="array" ref="C180">IFERROR(INDEX('03.Muestra'!$F$8:$F$42,SMALL(IF("Página Web"='03.Muestra'!$D$8:$D$42,ROW('03.Muestra'!$F$8:$F$42)-MIN(ROW('03.Muestra'!$D$8:$D$42))+1,""),ROW()-170)),"")</f>
        <v>https://www.comunidad.madrid/hospital/josegermain/comunicacion</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https://www.comunidad.madrid/hospital/josegermain/comunicacion/noticias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RSS</v>
      </c>
      <c r="C182" s="85" t="str" cm="1">
        <f t="array" ref="C182">IFERROR(INDEX('03.Muestra'!$F$8:$F$42,SMALL(IF("Página Web"='03.Muestra'!$D$8:$D$42,ROW('03.Muestra'!$F$8:$F$42)-MIN(ROW('03.Muestra'!$D$8:$D$42))+1,""),ROW()-170)),"")</f>
        <v>https://www.comunidad.madrid/hospital/josegermain/comunicacion/sindicacion-ultimos-contenidos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Galería de Imágenes</v>
      </c>
      <c r="C183" s="85" t="str" cm="1">
        <f t="array" ref="C183">IFERROR(INDEX('03.Muestra'!$F$8:$F$42,SMALL(IF("Página Web"='03.Muestra'!$D$8:$D$42,ROW('03.Muestra'!$F$8:$F$42)-MIN(ROW('03.Muestra'!$D$8:$D$42))+1,""),ROW()-170)),"")</f>
        <v>https://www.comunidad.madrid/hospital/josegermain/comunicacion/galeria-imagenes/galeria-imagenes</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Nosotros</v>
      </c>
      <c r="C184" s="85" t="str" cm="1">
        <f t="array" ref="C184">IFERROR(INDEX('03.Muestra'!$F$8:$F$42,SMALL(IF("Página Web"='03.Muestra'!$D$8:$D$42,ROW('03.Muestra'!$F$8:$F$42)-MIN(ROW('03.Muestra'!$D$8:$D$42))+1,""),ROW()-170)),"")</f>
        <v>https://www.comunidad.madrid/hospital/josegermain/nosotros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Localización y acceso</v>
      </c>
      <c r="C185" s="85" t="str" cm="1">
        <f t="array" ref="C185">IFERROR(INDEX('03.Muestra'!$F$8:$F$42,SMALL(IF("Página Web"='03.Muestra'!$D$8:$D$42,ROW('03.Muestra'!$F$8:$F$42)-MIN(ROW('03.Muestra'!$D$8:$D$42))+1,""),ROW()-170)),"")</f>
        <v>https://www.comunidad.madrid/hospital/josegermain/nosotros/localizacion-acceso</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https://www.comunidad.madrid/hospital/josegermain/comunicacion/contacto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https://www.comunidad.madrid/hospital/josegermain/buscar?search_api_fulltext=&amp;nombre=</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https://www.comunidad.madrid/hospital/josegermain/ciudadanos/aviso-legal-privacidad</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https://www.comunidad.madrid/hospital/josegermain/sitemap</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https://www.comunidad.madrid/hospital/josegermain/declaracion-accesibilidad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https://www.comunidad.madrid/hospital/josegermain/</v>
      </c>
      <c r="D209" s="99" t="s">
        <v>93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https://www.comunidad.madrid/hospital/josegermain/ciudadanos</v>
      </c>
      <c r="D210" s="99" t="s">
        <v>91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19</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Servicio de Admisión</v>
      </c>
      <c r="C211" s="85" t="str" cm="1">
        <f t="array" ref="C211">IFERROR(INDEX('03.Muestra'!$F$8:$F$42,SMALL(IF("Página Web"='03.Muestra'!$D$8:$D$42,ROW('03.Muestra'!$F$8:$F$42)-MIN(ROW('03.Muestra'!$D$8:$D$42))+1,""),ROW()-208)),"")</f>
        <v>https://www.comunidad.madrid/hospital/josegermain/profesionales/otros-servicios/admision</v>
      </c>
      <c r="D211" s="99" t="s">
        <v>91</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Atención al Paciente</v>
      </c>
      <c r="C212" s="85" t="str" cm="1">
        <f t="array" ref="C212">IFERROR(INDEX('03.Muestra'!$F$8:$F$42,SMALL(IF("Página Web"='03.Muestra'!$D$8:$D$42,ROW('03.Muestra'!$F$8:$F$42)-MIN(ROW('03.Muestra'!$D$8:$D$42))+1,""),ROW()-208)),"")</f>
        <v>https://www.comunidad.madrid/hospital/josegermain/ciudadanos/atencion-paciente</v>
      </c>
      <c r="D212" s="99" t="s">
        <v>91</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Profesionales</v>
      </c>
      <c r="C213" s="85" t="str" cm="1">
        <f t="array" ref="C213">IFERROR(INDEX('03.Muestra'!$F$8:$F$42,SMALL(IF("Página Web"='03.Muestra'!$D$8:$D$42,ROW('03.Muestra'!$F$8:$F$42)-MIN(ROW('03.Muestra'!$D$8:$D$42))+1,""),ROW()-208)),"")</f>
        <v>https://www.comunidad.madrid/hospital/josegermain/profesionales</v>
      </c>
      <c r="D213" s="99" t="s">
        <v>91</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Unidades Asistenciales</v>
      </c>
      <c r="C214" s="85" t="str" cm="1">
        <f t="array" ref="C214">IFERROR(INDEX('03.Muestra'!$F$8:$F$42,SMALL(IF("Página Web"='03.Muestra'!$D$8:$D$42,ROW('03.Muestra'!$F$8:$F$42)-MIN(ROW('03.Muestra'!$D$8:$D$42))+1,""),ROW()-208)),"")</f>
        <v>https://www.comunidad.madrid/hospital/josegermain/profesionales/unidades-asistenciales</v>
      </c>
      <c r="D214" s="99" t="s">
        <v>91</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Recursos Humanos</v>
      </c>
      <c r="C215" s="85" t="str" cm="1">
        <f t="array" ref="C215">IFERROR(INDEX('03.Muestra'!$F$8:$F$42,SMALL(IF("Página Web"='03.Muestra'!$D$8:$D$42,ROW('03.Muestra'!$F$8:$F$42)-MIN(ROW('03.Muestra'!$D$8:$D$42))+1,""),ROW()-208)),"")</f>
        <v>https://www.comunidad.madrid/hospital/josegermain/profesionales/otros-servicios/departamento-recursos-humanos</v>
      </c>
      <c r="D215" s="99" t="s">
        <v>91</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Centro de Salud Mental</v>
      </c>
      <c r="C216" s="85" t="str" cm="1">
        <f t="array" ref="C216">IFERROR(INDEX('03.Muestra'!$F$8:$F$42,SMALL(IF("Página Web"='03.Muestra'!$D$8:$D$42,ROW('03.Muestra'!$F$8:$F$42)-MIN(ROW('03.Muestra'!$D$8:$D$42))+1,""),ROW()-208)),"")</f>
        <v>https://www.comunidad.madrid/hospital/josegermain/profesionales/unidades-asistenciales-ipjg/centro-salud-mental-leganes</v>
      </c>
      <c r="D216" s="99" t="s">
        <v>91</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Mantenimiento</v>
      </c>
      <c r="C217" s="85" t="str" cm="1">
        <f t="array" ref="C217">IFERROR(INDEX('03.Muestra'!$F$8:$F$42,SMALL(IF("Página Web"='03.Muestra'!$D$8:$D$42,ROW('03.Muestra'!$F$8:$F$42)-MIN(ROW('03.Muestra'!$D$8:$D$42))+1,""),ROW()-208)),"")</f>
        <v>https://www.comunidad.madrid/hospital/josegermain/profesionales/otros-servicios/mantenimiento</v>
      </c>
      <c r="D217" s="99" t="s">
        <v>91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Comunicación</v>
      </c>
      <c r="C218" s="85" t="str" cm="1">
        <f t="array" ref="C218">IFERROR(INDEX('03.Muestra'!$F$8:$F$42,SMALL(IF("Página Web"='03.Muestra'!$D$8:$D$42,ROW('03.Muestra'!$F$8:$F$42)-MIN(ROW('03.Muestra'!$D$8:$D$42))+1,""),ROW()-208)),"")</f>
        <v>https://www.comunidad.madrid/hospital/josegermain/comunicacion</v>
      </c>
      <c r="D218" s="99" t="s">
        <v>91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https://www.comunidad.madrid/hospital/josegermain/comunicacion/noticias</v>
      </c>
      <c r="D219" s="99" t="s">
        <v>91</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RSS</v>
      </c>
      <c r="C220" s="85" t="str" cm="1">
        <f t="array" ref="C220">IFERROR(INDEX('03.Muestra'!$F$8:$F$42,SMALL(IF("Página Web"='03.Muestra'!$D$8:$D$42,ROW('03.Muestra'!$F$8:$F$42)-MIN(ROW('03.Muestra'!$D$8:$D$42))+1,""),ROW()-208)),"")</f>
        <v>https://www.comunidad.madrid/hospital/josegermain/comunicacion/sindicacion-ultimos-contenidos</v>
      </c>
      <c r="D220" s="99" t="s">
        <v>91</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Galería de Imágenes</v>
      </c>
      <c r="C221" s="85" t="str" cm="1">
        <f t="array" ref="C221">IFERROR(INDEX('03.Muestra'!$F$8:$F$42,SMALL(IF("Página Web"='03.Muestra'!$D$8:$D$42,ROW('03.Muestra'!$F$8:$F$42)-MIN(ROW('03.Muestra'!$D$8:$D$42))+1,""),ROW()-208)),"")</f>
        <v>https://www.comunidad.madrid/hospital/josegermain/comunicacion/galeria-imagenes/galeria-imagenes</v>
      </c>
      <c r="D221" s="99" t="s">
        <v>91</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Nosotros</v>
      </c>
      <c r="C222" s="85" t="str" cm="1">
        <f t="array" ref="C222">IFERROR(INDEX('03.Muestra'!$F$8:$F$42,SMALL(IF("Página Web"='03.Muestra'!$D$8:$D$42,ROW('03.Muestra'!$F$8:$F$42)-MIN(ROW('03.Muestra'!$D$8:$D$42))+1,""),ROW()-208)),"")</f>
        <v>https://www.comunidad.madrid/hospital/josegermain/nosotros</v>
      </c>
      <c r="D222" s="99" t="s">
        <v>91</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Localización y acceso</v>
      </c>
      <c r="C223" s="85" t="str" cm="1">
        <f t="array" ref="C223">IFERROR(INDEX('03.Muestra'!$F$8:$F$42,SMALL(IF("Página Web"='03.Muestra'!$D$8:$D$42,ROW('03.Muestra'!$F$8:$F$42)-MIN(ROW('03.Muestra'!$D$8:$D$42))+1,""),ROW()-208)),"")</f>
        <v>https://www.comunidad.madrid/hospital/josegermain/nosotros/localizacion-acceso</v>
      </c>
      <c r="D223" s="99" t="s">
        <v>91</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https://www.comunidad.madrid/hospital/josegermain/comunicacion/contacto</v>
      </c>
      <c r="D224" s="99" t="s">
        <v>91</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https://www.comunidad.madrid/hospital/josegermain/buscar?search_api_fulltext=&amp;nombre=</v>
      </c>
      <c r="D225" s="99" t="s">
        <v>91</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https://www.comunidad.madrid/hospital/josegermain/ciudadanos/aviso-legal-privacidad</v>
      </c>
      <c r="D226" s="99" t="s">
        <v>91</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https://www.comunidad.madrid/hospital/josegermain/sitemap</v>
      </c>
      <c r="D227" s="99" t="s">
        <v>91</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https://www.comunidad.madrid/hospital/josegermain/declaracion-accesibilidad</v>
      </c>
      <c r="D228" s="99" t="s">
        <v>91</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https://www.comunidad.madrid/hospital/josegermain/</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https://www.comunidad.madrid/hospital/josegermain/ciudadanos</v>
      </c>
      <c r="D248" s="99" t="s">
        <v>93</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8</v>
      </c>
      <c r="J248" s="91">
        <f ca="1">COUNTIF($D247:INDIRECT("$D" &amp;  SUM(ROW()-1,'03.Muestra'!$D$45)-1),J247)</f>
        <v>12</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Servicio de Admisión</v>
      </c>
      <c r="C249" s="85" t="str" cm="1">
        <f t="array" ref="C249">IFERROR(INDEX('03.Muestra'!$F$8:$F$42,SMALL(IF("Página Web"='03.Muestra'!$D$8:$D$42,ROW('03.Muestra'!$F$8:$F$42)-MIN(ROW('03.Muestra'!$D$8:$D$42))+1,""),ROW()-246)),"")</f>
        <v>https://www.comunidad.madrid/hospital/josegermain/profesionales/otros-servicios/admision</v>
      </c>
      <c r="D249" s="99" t="s">
        <v>91</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Atención al Paciente</v>
      </c>
      <c r="C250" s="85" t="str" cm="1">
        <f t="array" ref="C250">IFERROR(INDEX('03.Muestra'!$F$8:$F$42,SMALL(IF("Página Web"='03.Muestra'!$D$8:$D$42,ROW('03.Muestra'!$F$8:$F$42)-MIN(ROW('03.Muestra'!$D$8:$D$42))+1,""),ROW()-246)),"")</f>
        <v>https://www.comunidad.madrid/hospital/josegermain/ciudadanos/atencion-paciente</v>
      </c>
      <c r="D250" s="99" t="s">
        <v>91</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Profesionales</v>
      </c>
      <c r="C251" s="85" t="str" cm="1">
        <f t="array" ref="C251">IFERROR(INDEX('03.Muestra'!$F$8:$F$42,SMALL(IF("Página Web"='03.Muestra'!$D$8:$D$42,ROW('03.Muestra'!$F$8:$F$42)-MIN(ROW('03.Muestra'!$D$8:$D$42))+1,""),ROW()-246)),"")</f>
        <v>https://www.comunidad.madrid/hospital/josegermain/profesionales</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Unidades Asistenciales</v>
      </c>
      <c r="C252" s="85" t="str" cm="1">
        <f t="array" ref="C252">IFERROR(INDEX('03.Muestra'!$F$8:$F$42,SMALL(IF("Página Web"='03.Muestra'!$D$8:$D$42,ROW('03.Muestra'!$F$8:$F$42)-MIN(ROW('03.Muestra'!$D$8:$D$42))+1,""),ROW()-246)),"")</f>
        <v>https://www.comunidad.madrid/hospital/josegermain/profesionales/unidades-asistenciales</v>
      </c>
      <c r="D252" s="99" t="s">
        <v>91</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Recursos Humanos</v>
      </c>
      <c r="C253" s="85" t="str" cm="1">
        <f t="array" ref="C253">IFERROR(INDEX('03.Muestra'!$F$8:$F$42,SMALL(IF("Página Web"='03.Muestra'!$D$8:$D$42,ROW('03.Muestra'!$F$8:$F$42)-MIN(ROW('03.Muestra'!$D$8:$D$42))+1,""),ROW()-246)),"")</f>
        <v>https://www.comunidad.madrid/hospital/josegermain/profesionales/otros-servicios/departamento-recursos-humanos</v>
      </c>
      <c r="D253" s="99" t="s">
        <v>91</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Centro de Salud Mental</v>
      </c>
      <c r="C254" s="85" t="str" cm="1">
        <f t="array" ref="C254">IFERROR(INDEX('03.Muestra'!$F$8:$F$42,SMALL(IF("Página Web"='03.Muestra'!$D$8:$D$42,ROW('03.Muestra'!$F$8:$F$42)-MIN(ROW('03.Muestra'!$D$8:$D$42))+1,""),ROW()-246)),"")</f>
        <v>https://www.comunidad.madrid/hospital/josegermain/profesionales/unidades-asistenciales-ipjg/centro-salud-mental-leganes</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Mantenimiento</v>
      </c>
      <c r="C255" s="85" t="str" cm="1">
        <f t="array" ref="C255">IFERROR(INDEX('03.Muestra'!$F$8:$F$42,SMALL(IF("Página Web"='03.Muestra'!$D$8:$D$42,ROW('03.Muestra'!$F$8:$F$42)-MIN(ROW('03.Muestra'!$D$8:$D$42))+1,""),ROW()-246)),"")</f>
        <v>https://www.comunidad.madrid/hospital/josegermain/profesionales/otros-servicios/mantenimiento</v>
      </c>
      <c r="D255" s="99" t="s">
        <v>91</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Comunicación</v>
      </c>
      <c r="C256" s="85" t="str" cm="1">
        <f t="array" ref="C256">IFERROR(INDEX('03.Muestra'!$F$8:$F$42,SMALL(IF("Página Web"='03.Muestra'!$D$8:$D$42,ROW('03.Muestra'!$F$8:$F$42)-MIN(ROW('03.Muestra'!$D$8:$D$42))+1,""),ROW()-246)),"")</f>
        <v>https://www.comunidad.madrid/hospital/josegermain/comunicacion</v>
      </c>
      <c r="D256" s="99" t="s">
        <v>93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Noticias</v>
      </c>
      <c r="C257" s="85" t="str" cm="1">
        <f t="array" ref="C257">IFERROR(INDEX('03.Muestra'!$F$8:$F$42,SMALL(IF("Página Web"='03.Muestra'!$D$8:$D$42,ROW('03.Muestra'!$F$8:$F$42)-MIN(ROW('03.Muestra'!$D$8:$D$42))+1,""),ROW()-246)),"")</f>
        <v>https://www.comunidad.madrid/hospital/josegermain/comunicacion/noticias</v>
      </c>
      <c r="D257" s="99" t="s">
        <v>91</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RSS</v>
      </c>
      <c r="C258" s="85" t="str" cm="1">
        <f t="array" ref="C258">IFERROR(INDEX('03.Muestra'!$F$8:$F$42,SMALL(IF("Página Web"='03.Muestra'!$D$8:$D$42,ROW('03.Muestra'!$F$8:$F$42)-MIN(ROW('03.Muestra'!$D$8:$D$42))+1,""),ROW()-246)),"")</f>
        <v>https://www.comunidad.madrid/hospital/josegermain/comunicacion/sindicacion-ultimos-contenidos</v>
      </c>
      <c r="D258" s="99" t="s">
        <v>91</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Galería de Imágenes</v>
      </c>
      <c r="C259" s="85" t="str" cm="1">
        <f t="array" ref="C259">IFERROR(INDEX('03.Muestra'!$F$8:$F$42,SMALL(IF("Página Web"='03.Muestra'!$D$8:$D$42,ROW('03.Muestra'!$F$8:$F$42)-MIN(ROW('03.Muestra'!$D$8:$D$42))+1,""),ROW()-246)),"")</f>
        <v>https://www.comunidad.madrid/hospital/josegermain/comunicacion/galeria-imagenes/galeria-imagenes</v>
      </c>
      <c r="D259" s="99" t="s">
        <v>91</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Nosotros</v>
      </c>
      <c r="C260" s="85" t="str" cm="1">
        <f t="array" ref="C260">IFERROR(INDEX('03.Muestra'!$F$8:$F$42,SMALL(IF("Página Web"='03.Muestra'!$D$8:$D$42,ROW('03.Muestra'!$F$8:$F$42)-MIN(ROW('03.Muestra'!$D$8:$D$42))+1,""),ROW()-246)),"")</f>
        <v>https://www.comunidad.madrid/hospital/josegermain/nosotros</v>
      </c>
      <c r="D260" s="99" t="s">
        <v>93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Localización y acceso</v>
      </c>
      <c r="C261" s="85" t="str" cm="1">
        <f t="array" ref="C261">IFERROR(INDEX('03.Muestra'!$F$8:$F$42,SMALL(IF("Página Web"='03.Muestra'!$D$8:$D$42,ROW('03.Muestra'!$F$8:$F$42)-MIN(ROW('03.Muestra'!$D$8:$D$42))+1,""),ROW()-246)),"")</f>
        <v>https://www.comunidad.madrid/hospital/josegermain/nosotros/localizacion-acceso</v>
      </c>
      <c r="D261" s="99" t="s">
        <v>93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https://www.comunidad.madrid/hospital/josegermain/comunicacion/contacto</v>
      </c>
      <c r="D262" s="99" t="s">
        <v>91</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https://www.comunidad.madrid/hospital/josegermain/buscar?search_api_fulltext=&amp;nombre=</v>
      </c>
      <c r="D263" s="99" t="s">
        <v>91</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Legal-Privacidad</v>
      </c>
      <c r="C264" s="85" t="str" cm="1">
        <f t="array" ref="C264">IFERROR(INDEX('03.Muestra'!$F$8:$F$42,SMALL(IF("Página Web"='03.Muestra'!$D$8:$D$42,ROW('03.Muestra'!$F$8:$F$42)-MIN(ROW('03.Muestra'!$D$8:$D$42))+1,""),ROW()-246)),"")</f>
        <v>https://www.comunidad.madrid/hospital/josegermain/ciudadanos/aviso-legal-privacidad</v>
      </c>
      <c r="D264" s="99" t="s">
        <v>91</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https://www.comunidad.madrid/hospital/josegermain/sitemap</v>
      </c>
      <c r="D265" s="99" t="s">
        <v>91</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https://www.comunidad.madrid/hospital/josegermain/declaracion-accesibilidad</v>
      </c>
      <c r="D266" s="99" t="s">
        <v>93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https://www.comunidad.madrid/hospital/josegermain/</v>
      </c>
      <c r="D285" s="99" t="s">
        <v>93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https://www.comunidad.madrid/hospital/josegermain/ciudadanos</v>
      </c>
      <c r="D286" s="99" t="s">
        <v>91</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5</v>
      </c>
      <c r="J286" s="91">
        <f ca="1">COUNTIF($D285:INDIRECT("$D" &amp;  SUM(ROW()-1,'03.Muestra'!$D$45)-1),J285)</f>
        <v>15</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Servicio de Admisión</v>
      </c>
      <c r="C287" s="85" t="str" cm="1">
        <f t="array" ref="C287">IFERROR(INDEX('03.Muestra'!$F$8:$F$42,SMALL(IF("Página Web"='03.Muestra'!$D$8:$D$42,ROW('03.Muestra'!$F$8:$F$42)-MIN(ROW('03.Muestra'!$D$8:$D$42))+1,""),ROW()-284)),"")</f>
        <v>https://www.comunidad.madrid/hospital/josegermain/profesionales/otros-servicios/admision</v>
      </c>
      <c r="D287" s="99" t="s">
        <v>93</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Atención al Paciente</v>
      </c>
      <c r="C288" s="85" t="str" cm="1">
        <f t="array" ref="C288">IFERROR(INDEX('03.Muestra'!$F$8:$F$42,SMALL(IF("Página Web"='03.Muestra'!$D$8:$D$42,ROW('03.Muestra'!$F$8:$F$42)-MIN(ROW('03.Muestra'!$D$8:$D$42))+1,""),ROW()-284)),"")</f>
        <v>https://www.comunidad.madrid/hospital/josegermain/ciudadanos/atencion-paciente</v>
      </c>
      <c r="D288" s="99" t="s">
        <v>91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Profesionales</v>
      </c>
      <c r="C289" s="85" t="str" cm="1">
        <f t="array" ref="C289">IFERROR(INDEX('03.Muestra'!$F$8:$F$42,SMALL(IF("Página Web"='03.Muestra'!$D$8:$D$42,ROW('03.Muestra'!$F$8:$F$42)-MIN(ROW('03.Muestra'!$D$8:$D$42))+1,""),ROW()-284)),"")</f>
        <v>https://www.comunidad.madrid/hospital/josegermain/profesionales</v>
      </c>
      <c r="D289" s="99" t="s">
        <v>91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Unidades Asistenciales</v>
      </c>
      <c r="C290" s="85" t="str" cm="1">
        <f t="array" ref="C290">IFERROR(INDEX('03.Muestra'!$F$8:$F$42,SMALL(IF("Página Web"='03.Muestra'!$D$8:$D$42,ROW('03.Muestra'!$F$8:$F$42)-MIN(ROW('03.Muestra'!$D$8:$D$42))+1,""),ROW()-284)),"")</f>
        <v>https://www.comunidad.madrid/hospital/josegermain/profesionales/unidades-asistenciales</v>
      </c>
      <c r="D290" s="99" t="s">
        <v>91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Recursos Humanos</v>
      </c>
      <c r="C291" s="85" t="str" cm="1">
        <f t="array" ref="C291">IFERROR(INDEX('03.Muestra'!$F$8:$F$42,SMALL(IF("Página Web"='03.Muestra'!$D$8:$D$42,ROW('03.Muestra'!$F$8:$F$42)-MIN(ROW('03.Muestra'!$D$8:$D$42))+1,""),ROW()-284)),"")</f>
        <v>https://www.comunidad.madrid/hospital/josegermain/profesionales/otros-servicios/departamento-recursos-humanos</v>
      </c>
      <c r="D291" s="99" t="s">
        <v>91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Centro de Salud Mental</v>
      </c>
      <c r="C292" s="85" t="str" cm="1">
        <f t="array" ref="C292">IFERROR(INDEX('03.Muestra'!$F$8:$F$42,SMALL(IF("Página Web"='03.Muestra'!$D$8:$D$42,ROW('03.Muestra'!$F$8:$F$42)-MIN(ROW('03.Muestra'!$D$8:$D$42))+1,""),ROW()-284)),"")</f>
        <v>https://www.comunidad.madrid/hospital/josegermain/profesionales/unidades-asistenciales-ipjg/centro-salud-mental-leganes</v>
      </c>
      <c r="D292" s="99" t="s">
        <v>93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Mantenimiento</v>
      </c>
      <c r="C293" s="85" t="str" cm="1">
        <f t="array" ref="C293">IFERROR(INDEX('03.Muestra'!$F$8:$F$42,SMALL(IF("Página Web"='03.Muestra'!$D$8:$D$42,ROW('03.Muestra'!$F$8:$F$42)-MIN(ROW('03.Muestra'!$D$8:$D$42))+1,""),ROW()-284)),"")</f>
        <v>https://www.comunidad.madrid/hospital/josegermain/profesionales/otros-servicios/mantenimiento</v>
      </c>
      <c r="D293" s="99" t="s">
        <v>91</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Comunicación</v>
      </c>
      <c r="C294" s="85" t="str" cm="1">
        <f t="array" ref="C294">IFERROR(INDEX('03.Muestra'!$F$8:$F$42,SMALL(IF("Página Web"='03.Muestra'!$D$8:$D$42,ROW('03.Muestra'!$F$8:$F$42)-MIN(ROW('03.Muestra'!$D$8:$D$42))+1,""),ROW()-284)),"")</f>
        <v>https://www.comunidad.madrid/hospital/josegermain/comunicacion</v>
      </c>
      <c r="D294" s="99" t="s">
        <v>91</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Noticias</v>
      </c>
      <c r="C295" s="85" t="str" cm="1">
        <f t="array" ref="C295">IFERROR(INDEX('03.Muestra'!$F$8:$F$42,SMALL(IF("Página Web"='03.Muestra'!$D$8:$D$42,ROW('03.Muestra'!$F$8:$F$42)-MIN(ROW('03.Muestra'!$D$8:$D$42))+1,""),ROW()-284)),"")</f>
        <v>https://www.comunidad.madrid/hospital/josegermain/comunicacion/noticias</v>
      </c>
      <c r="D295" s="99" t="s">
        <v>91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RSS</v>
      </c>
      <c r="C296" s="85" t="str" cm="1">
        <f t="array" ref="C296">IFERROR(INDEX('03.Muestra'!$F$8:$F$42,SMALL(IF("Página Web"='03.Muestra'!$D$8:$D$42,ROW('03.Muestra'!$F$8:$F$42)-MIN(ROW('03.Muestra'!$D$8:$D$42))+1,""),ROW()-284)),"")</f>
        <v>https://www.comunidad.madrid/hospital/josegermain/comunicacion/sindicacion-ultimos-contenidos</v>
      </c>
      <c r="D296" s="99" t="s">
        <v>91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Galería de Imágenes</v>
      </c>
      <c r="C297" s="85" t="str" cm="1">
        <f t="array" ref="C297">IFERROR(INDEX('03.Muestra'!$F$8:$F$42,SMALL(IF("Página Web"='03.Muestra'!$D$8:$D$42,ROW('03.Muestra'!$F$8:$F$42)-MIN(ROW('03.Muestra'!$D$8:$D$42))+1,""),ROW()-284)),"")</f>
        <v>https://www.comunidad.madrid/hospital/josegermain/comunicacion/galeria-imagenes/galeria-imagenes</v>
      </c>
      <c r="D297" s="99" t="s">
        <v>91</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Nosotros</v>
      </c>
      <c r="C298" s="85" t="str" cm="1">
        <f t="array" ref="C298">IFERROR(INDEX('03.Muestra'!$F$8:$F$42,SMALL(IF("Página Web"='03.Muestra'!$D$8:$D$42,ROW('03.Muestra'!$F$8:$F$42)-MIN(ROW('03.Muestra'!$D$8:$D$42))+1,""),ROW()-284)),"")</f>
        <v>https://www.comunidad.madrid/hospital/josegermain/nosotros</v>
      </c>
      <c r="D298" s="99" t="s">
        <v>93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Localización y acceso</v>
      </c>
      <c r="C299" s="85" t="str" cm="1">
        <f t="array" ref="C299">IFERROR(INDEX('03.Muestra'!$F$8:$F$42,SMALL(IF("Página Web"='03.Muestra'!$D$8:$D$42,ROW('03.Muestra'!$F$8:$F$42)-MIN(ROW('03.Muestra'!$D$8:$D$42))+1,""),ROW()-284)),"")</f>
        <v>https://www.comunidad.madrid/hospital/josegermain/nosotros/localizacion-acceso</v>
      </c>
      <c r="D299" s="99" t="s">
        <v>91</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https://www.comunidad.madrid/hospital/josegermain/comunicacion/contacto</v>
      </c>
      <c r="D300" s="99" t="s">
        <v>91</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https://www.comunidad.madrid/hospital/josegermain/buscar?search_api_fulltext=&amp;nombre=</v>
      </c>
      <c r="D301" s="99" t="s">
        <v>93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Legal-Privacidad</v>
      </c>
      <c r="C302" s="85" t="str" cm="1">
        <f t="array" ref="C302">IFERROR(INDEX('03.Muestra'!$F$8:$F$42,SMALL(IF("Página Web"='03.Muestra'!$D$8:$D$42,ROW('03.Muestra'!$F$8:$F$42)-MIN(ROW('03.Muestra'!$D$8:$D$42))+1,""),ROW()-284)),"")</f>
        <v>https://www.comunidad.madrid/hospital/josegermain/ciudadanos/aviso-legal-privacidad</v>
      </c>
      <c r="D302" s="99" t="s">
        <v>91</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https://www.comunidad.madrid/hospital/josegermain/sitemap</v>
      </c>
      <c r="D303" s="99" t="s">
        <v>91</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https://www.comunidad.madrid/hospital/josegermain/declaracion-accesibilidad</v>
      </c>
      <c r="D304" s="99" t="s">
        <v>91</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https://www.comunidad.madrid/hospital/josegermain/</v>
      </c>
      <c r="D323" s="99" t="s">
        <v>93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https://www.comunidad.madrid/hospital/josegermain/ciudadanos</v>
      </c>
      <c r="D324" s="99" t="s">
        <v>93</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20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Servicio de Admisión</v>
      </c>
      <c r="C325" s="85" t="str" cm="1">
        <f t="array" ref="C325">IFERROR(INDEX('03.Muestra'!$F$8:$F$42,SMALL(IF("Página Web"='03.Muestra'!$D$8:$D$42,ROW('03.Muestra'!$F$8:$F$42)-MIN(ROW('03.Muestra'!$D$8:$D$42))+1,""),ROW()-322)),"")</f>
        <v>https://www.comunidad.madrid/hospital/josegermain/profesionales/otros-servicios/admision</v>
      </c>
      <c r="D325" s="99" t="s">
        <v>93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Atención al Paciente</v>
      </c>
      <c r="C326" s="85" t="str" cm="1">
        <f t="array" ref="C326">IFERROR(INDEX('03.Muestra'!$F$8:$F$42,SMALL(IF("Página Web"='03.Muestra'!$D$8:$D$42,ROW('03.Muestra'!$F$8:$F$42)-MIN(ROW('03.Muestra'!$D$8:$D$42))+1,""),ROW()-322)),"")</f>
        <v>https://www.comunidad.madrid/hospital/josegermain/ciudadanos/atencion-paciente</v>
      </c>
      <c r="D326" s="99" t="s">
        <v>93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Profesionales</v>
      </c>
      <c r="C327" s="85" t="str" cm="1">
        <f t="array" ref="C327">IFERROR(INDEX('03.Muestra'!$F$8:$F$42,SMALL(IF("Página Web"='03.Muestra'!$D$8:$D$42,ROW('03.Muestra'!$F$8:$F$42)-MIN(ROW('03.Muestra'!$D$8:$D$42))+1,""),ROW()-322)),"")</f>
        <v>https://www.comunidad.madrid/hospital/josegermain/profesionales</v>
      </c>
      <c r="D327" s="99" t="s">
        <v>93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Unidades Asistenciales</v>
      </c>
      <c r="C328" s="85" t="str" cm="1">
        <f t="array" ref="C328">IFERROR(INDEX('03.Muestra'!$F$8:$F$42,SMALL(IF("Página Web"='03.Muestra'!$D$8:$D$42,ROW('03.Muestra'!$F$8:$F$42)-MIN(ROW('03.Muestra'!$D$8:$D$42))+1,""),ROW()-322)),"")</f>
        <v>https://www.comunidad.madrid/hospital/josegermain/profesionales/unidades-asistenciales</v>
      </c>
      <c r="D328" s="99" t="s">
        <v>93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Recursos Humanos</v>
      </c>
      <c r="C329" s="85" t="str" cm="1">
        <f t="array" ref="C329">IFERROR(INDEX('03.Muestra'!$F$8:$F$42,SMALL(IF("Página Web"='03.Muestra'!$D$8:$D$42,ROW('03.Muestra'!$F$8:$F$42)-MIN(ROW('03.Muestra'!$D$8:$D$42))+1,""),ROW()-322)),"")</f>
        <v>https://www.comunidad.madrid/hospital/josegermain/profesionales/otros-servicios/departamento-recursos-humanos</v>
      </c>
      <c r="D329" s="99" t="s">
        <v>93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Centro de Salud Mental</v>
      </c>
      <c r="C330" s="85" t="str" cm="1">
        <f t="array" ref="C330">IFERROR(INDEX('03.Muestra'!$F$8:$F$42,SMALL(IF("Página Web"='03.Muestra'!$D$8:$D$42,ROW('03.Muestra'!$F$8:$F$42)-MIN(ROW('03.Muestra'!$D$8:$D$42))+1,""),ROW()-322)),"")</f>
        <v>https://www.comunidad.madrid/hospital/josegermain/profesionales/unidades-asistenciales-ipjg/centro-salud-mental-leganes</v>
      </c>
      <c r="D330" s="99" t="s">
        <v>93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Mantenimiento</v>
      </c>
      <c r="C331" s="85" t="str" cm="1">
        <f t="array" ref="C331">IFERROR(INDEX('03.Muestra'!$F$8:$F$42,SMALL(IF("Página Web"='03.Muestra'!$D$8:$D$42,ROW('03.Muestra'!$F$8:$F$42)-MIN(ROW('03.Muestra'!$D$8:$D$42))+1,""),ROW()-322)),"")</f>
        <v>https://www.comunidad.madrid/hospital/josegermain/profesionales/otros-servicios/mantenimiento</v>
      </c>
      <c r="D331" s="99" t="s">
        <v>93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Comunicación</v>
      </c>
      <c r="C332" s="85" t="str" cm="1">
        <f t="array" ref="C332">IFERROR(INDEX('03.Muestra'!$F$8:$F$42,SMALL(IF("Página Web"='03.Muestra'!$D$8:$D$42,ROW('03.Muestra'!$F$8:$F$42)-MIN(ROW('03.Muestra'!$D$8:$D$42))+1,""),ROW()-322)),"")</f>
        <v>https://www.comunidad.madrid/hospital/josegermain/comunicacion</v>
      </c>
      <c r="D332" s="99" t="s">
        <v>93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Noticias</v>
      </c>
      <c r="C333" s="85" t="str" cm="1">
        <f t="array" ref="C333">IFERROR(INDEX('03.Muestra'!$F$8:$F$42,SMALL(IF("Página Web"='03.Muestra'!$D$8:$D$42,ROW('03.Muestra'!$F$8:$F$42)-MIN(ROW('03.Muestra'!$D$8:$D$42))+1,""),ROW()-322)),"")</f>
        <v>https://www.comunidad.madrid/hospital/josegermain/comunicacion/noticias</v>
      </c>
      <c r="D333" s="99" t="s">
        <v>93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RSS</v>
      </c>
      <c r="C334" s="85" t="str" cm="1">
        <f t="array" ref="C334">IFERROR(INDEX('03.Muestra'!$F$8:$F$42,SMALL(IF("Página Web"='03.Muestra'!$D$8:$D$42,ROW('03.Muestra'!$F$8:$F$42)-MIN(ROW('03.Muestra'!$D$8:$D$42))+1,""),ROW()-322)),"")</f>
        <v>https://www.comunidad.madrid/hospital/josegermain/comunicacion/sindicacion-ultimos-contenidos</v>
      </c>
      <c r="D334" s="99" t="s">
        <v>93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Galería de Imágenes</v>
      </c>
      <c r="C335" s="85" t="str" cm="1">
        <f t="array" ref="C335">IFERROR(INDEX('03.Muestra'!$F$8:$F$42,SMALL(IF("Página Web"='03.Muestra'!$D$8:$D$42,ROW('03.Muestra'!$F$8:$F$42)-MIN(ROW('03.Muestra'!$D$8:$D$42))+1,""),ROW()-322)),"")</f>
        <v>https://www.comunidad.madrid/hospital/josegermain/comunicacion/galeria-imagenes/galeria-imagenes</v>
      </c>
      <c r="D335" s="99" t="s">
        <v>93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Nosotros</v>
      </c>
      <c r="C336" s="85" t="str" cm="1">
        <f t="array" ref="C336">IFERROR(INDEX('03.Muestra'!$F$8:$F$42,SMALL(IF("Página Web"='03.Muestra'!$D$8:$D$42,ROW('03.Muestra'!$F$8:$F$42)-MIN(ROW('03.Muestra'!$D$8:$D$42))+1,""),ROW()-322)),"")</f>
        <v>https://www.comunidad.madrid/hospital/josegermain/nosotros</v>
      </c>
      <c r="D336" s="99" t="s">
        <v>93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Localización y acceso</v>
      </c>
      <c r="C337" s="85" t="str" cm="1">
        <f t="array" ref="C337">IFERROR(INDEX('03.Muestra'!$F$8:$F$42,SMALL(IF("Página Web"='03.Muestra'!$D$8:$D$42,ROW('03.Muestra'!$F$8:$F$42)-MIN(ROW('03.Muestra'!$D$8:$D$42))+1,""),ROW()-322)),"")</f>
        <v>https://www.comunidad.madrid/hospital/josegermain/nosotros/localizacion-acceso</v>
      </c>
      <c r="D337" s="99" t="s">
        <v>93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https://www.comunidad.madrid/hospital/josegermain/comunicacion/contacto</v>
      </c>
      <c r="D338" s="99" t="s">
        <v>93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https://www.comunidad.madrid/hospital/josegermain/buscar?search_api_fulltext=&amp;nombre=</v>
      </c>
      <c r="D339" s="99" t="s">
        <v>93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Legal-Privacidad</v>
      </c>
      <c r="C340" s="85" t="str" cm="1">
        <f t="array" ref="C340">IFERROR(INDEX('03.Muestra'!$F$8:$F$42,SMALL(IF("Página Web"='03.Muestra'!$D$8:$D$42,ROW('03.Muestra'!$F$8:$F$42)-MIN(ROW('03.Muestra'!$D$8:$D$42))+1,""),ROW()-322)),"")</f>
        <v>https://www.comunidad.madrid/hospital/josegermain/ciudadanos/aviso-legal-privacidad</v>
      </c>
      <c r="D340" s="99" t="s">
        <v>93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https://www.comunidad.madrid/hospital/josegermain/sitemap</v>
      </c>
      <c r="D341" s="99" t="s">
        <v>93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https://www.comunidad.madrid/hospital/josegermain/declaracion-accesibilidad</v>
      </c>
      <c r="D342" s="99" t="s">
        <v>93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https://www.comunidad.madrid/hospital/josegermain/</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https://www.comunidad.madrid/hospital/josegermain/ciudadanos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Servicio de Admisión</v>
      </c>
      <c r="C363" s="85" t="str" cm="1">
        <f t="array" ref="C363">IFERROR(INDEX('03.Muestra'!$F$8:$F$42,SMALL(IF("Página Web"='03.Muestra'!$D$8:$D$42,ROW('03.Muestra'!$F$8:$F$42)-MIN(ROW('03.Muestra'!$D$8:$D$42))+1,""),ROW()-360)),"")</f>
        <v>https://www.comunidad.madrid/hospital/josegermain/profesionales/otros-servicios/admision</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Atención al Paciente</v>
      </c>
      <c r="C364" s="85" t="str" cm="1">
        <f t="array" ref="C364">IFERROR(INDEX('03.Muestra'!$F$8:$F$42,SMALL(IF("Página Web"='03.Muestra'!$D$8:$D$42,ROW('03.Muestra'!$F$8:$F$42)-MIN(ROW('03.Muestra'!$D$8:$D$42))+1,""),ROW()-360)),"")</f>
        <v>https://www.comunidad.madrid/hospital/josegermain/ciudadanos/atencion-paciente</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Profesionales</v>
      </c>
      <c r="C365" s="85" t="str" cm="1">
        <f t="array" ref="C365">IFERROR(INDEX('03.Muestra'!$F$8:$F$42,SMALL(IF("Página Web"='03.Muestra'!$D$8:$D$42,ROW('03.Muestra'!$F$8:$F$42)-MIN(ROW('03.Muestra'!$D$8:$D$42))+1,""),ROW()-360)),"")</f>
        <v>https://www.comunidad.madrid/hospital/josegermain/profesionales</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Unidades Asistenciales</v>
      </c>
      <c r="C366" s="85" t="str" cm="1">
        <f t="array" ref="C366">IFERROR(INDEX('03.Muestra'!$F$8:$F$42,SMALL(IF("Página Web"='03.Muestra'!$D$8:$D$42,ROW('03.Muestra'!$F$8:$F$42)-MIN(ROW('03.Muestra'!$D$8:$D$42))+1,""),ROW()-360)),"")</f>
        <v>https://www.comunidad.madrid/hospital/josegermain/profesionales/unidades-asistenciales</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Recursos Humanos</v>
      </c>
      <c r="C367" s="85" t="str" cm="1">
        <f t="array" ref="C367">IFERROR(INDEX('03.Muestra'!$F$8:$F$42,SMALL(IF("Página Web"='03.Muestra'!$D$8:$D$42,ROW('03.Muestra'!$F$8:$F$42)-MIN(ROW('03.Muestra'!$D$8:$D$42))+1,""),ROW()-360)),"")</f>
        <v>https://www.comunidad.madrid/hospital/josegermain/profesionales/otros-servicios/departamento-recursos-humanos</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Centro de Salud Mental</v>
      </c>
      <c r="C368" s="85" t="str" cm="1">
        <f t="array" ref="C368">IFERROR(INDEX('03.Muestra'!$F$8:$F$42,SMALL(IF("Página Web"='03.Muestra'!$D$8:$D$42,ROW('03.Muestra'!$F$8:$F$42)-MIN(ROW('03.Muestra'!$D$8:$D$42))+1,""),ROW()-360)),"")</f>
        <v>https://www.comunidad.madrid/hospital/josegermain/profesionales/unidades-asistenciales-ipjg/centro-salud-mental-leganes</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Mantenimiento</v>
      </c>
      <c r="C369" s="85" t="str" cm="1">
        <f t="array" ref="C369">IFERROR(INDEX('03.Muestra'!$F$8:$F$42,SMALL(IF("Página Web"='03.Muestra'!$D$8:$D$42,ROW('03.Muestra'!$F$8:$F$42)-MIN(ROW('03.Muestra'!$D$8:$D$42))+1,""),ROW()-360)),"")</f>
        <v>https://www.comunidad.madrid/hospital/josegermain/profesionales/otros-servicios/mantenimiento</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Comunicación</v>
      </c>
      <c r="C370" s="85" t="str" cm="1">
        <f t="array" ref="C370">IFERROR(INDEX('03.Muestra'!$F$8:$F$42,SMALL(IF("Página Web"='03.Muestra'!$D$8:$D$42,ROW('03.Muestra'!$F$8:$F$42)-MIN(ROW('03.Muestra'!$D$8:$D$42))+1,""),ROW()-360)),"")</f>
        <v>https://www.comunidad.madrid/hospital/josegermain/comunicacion</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Noticias</v>
      </c>
      <c r="C371" s="85" t="str" cm="1">
        <f t="array" ref="C371">IFERROR(INDEX('03.Muestra'!$F$8:$F$42,SMALL(IF("Página Web"='03.Muestra'!$D$8:$D$42,ROW('03.Muestra'!$F$8:$F$42)-MIN(ROW('03.Muestra'!$D$8:$D$42))+1,""),ROW()-360)),"")</f>
        <v>https://www.comunidad.madrid/hospital/josegermain/comunicacion/noticias</v>
      </c>
      <c r="D371" s="99" t="s">
        <v>103</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RSS</v>
      </c>
      <c r="C372" s="85" t="str" cm="1">
        <f t="array" ref="C372">IFERROR(INDEX('03.Muestra'!$F$8:$F$42,SMALL(IF("Página Web"='03.Muestra'!$D$8:$D$42,ROW('03.Muestra'!$F$8:$F$42)-MIN(ROW('03.Muestra'!$D$8:$D$42))+1,""),ROW()-360)),"")</f>
        <v>https://www.comunidad.madrid/hospital/josegermain/comunicacion/sindicacion-ultimos-contenidos</v>
      </c>
      <c r="D372" s="99" t="s">
        <v>103</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Galería de Imágenes</v>
      </c>
      <c r="C373" s="85" t="str" cm="1">
        <f t="array" ref="C373">IFERROR(INDEX('03.Muestra'!$F$8:$F$42,SMALL(IF("Página Web"='03.Muestra'!$D$8:$D$42,ROW('03.Muestra'!$F$8:$F$42)-MIN(ROW('03.Muestra'!$D$8:$D$42))+1,""),ROW()-360)),"")</f>
        <v>https://www.comunidad.madrid/hospital/josegermain/comunicacion/galeria-imagenes/galeria-imagenes</v>
      </c>
      <c r="D373" s="99" t="s">
        <v>103</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Nosotros</v>
      </c>
      <c r="C374" s="85" t="str" cm="1">
        <f t="array" ref="C374">IFERROR(INDEX('03.Muestra'!$F$8:$F$42,SMALL(IF("Página Web"='03.Muestra'!$D$8:$D$42,ROW('03.Muestra'!$F$8:$F$42)-MIN(ROW('03.Muestra'!$D$8:$D$42))+1,""),ROW()-360)),"")</f>
        <v>https://www.comunidad.madrid/hospital/josegermain/nosotros</v>
      </c>
      <c r="D374" s="99" t="s">
        <v>103</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Localización y acceso</v>
      </c>
      <c r="C375" s="85" t="str" cm="1">
        <f t="array" ref="C375">IFERROR(INDEX('03.Muestra'!$F$8:$F$42,SMALL(IF("Página Web"='03.Muestra'!$D$8:$D$42,ROW('03.Muestra'!$F$8:$F$42)-MIN(ROW('03.Muestra'!$D$8:$D$42))+1,""),ROW()-360)),"")</f>
        <v>https://www.comunidad.madrid/hospital/josegermain/nosotros/localizacion-acceso</v>
      </c>
      <c r="D375" s="99" t="s">
        <v>103</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https://www.comunidad.madrid/hospital/josegermain/comunicacion/contacto</v>
      </c>
      <c r="D376" s="99" t="s">
        <v>103</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Buscador</v>
      </c>
      <c r="C377" s="85" t="str" cm="1">
        <f t="array" ref="C377">IFERROR(INDEX('03.Muestra'!$F$8:$F$42,SMALL(IF("Página Web"='03.Muestra'!$D$8:$D$42,ROW('03.Muestra'!$F$8:$F$42)-MIN(ROW('03.Muestra'!$D$8:$D$42))+1,""),ROW()-360)),"")</f>
        <v>https://www.comunidad.madrid/hospital/josegermain/buscar?search_api_fulltext=&amp;nombre=</v>
      </c>
      <c r="D377" s="99" t="s">
        <v>103</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Legal-Privacidad</v>
      </c>
      <c r="C378" s="85" t="str" cm="1">
        <f t="array" ref="C378">IFERROR(INDEX('03.Muestra'!$F$8:$F$42,SMALL(IF("Página Web"='03.Muestra'!$D$8:$D$42,ROW('03.Muestra'!$F$8:$F$42)-MIN(ROW('03.Muestra'!$D$8:$D$42))+1,""),ROW()-360)),"")</f>
        <v>https://www.comunidad.madrid/hospital/josegermain/ciudadanos/aviso-legal-privacidad</v>
      </c>
      <c r="D378" s="99" t="s">
        <v>103</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https://www.comunidad.madrid/hospital/josegermain/sitemap</v>
      </c>
      <c r="D379" s="99" t="s">
        <v>103</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https://www.comunidad.madrid/hospital/josegermain/declaracion-accesibilidad</v>
      </c>
      <c r="D380" s="99" t="s">
        <v>103</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https://www.comunidad.madrid/hospital/josegermain/</v>
      </c>
      <c r="D399" s="99" t="s">
        <v>93</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https://www.comunidad.madrid/hospital/josegermain/ciudadanos</v>
      </c>
      <c r="D400" s="99" t="s">
        <v>91</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1</v>
      </c>
      <c r="J400" s="91">
        <f ca="1">COUNTIF($D399:INDIRECT("$D" &amp;  SUM(ROW()-1,'03.Muestra'!$D$45)-1),J399)</f>
        <v>19</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Servicio de Admisión</v>
      </c>
      <c r="C401" s="85" t="str" cm="1">
        <f t="array" ref="C401">IFERROR(INDEX('03.Muestra'!$F$8:$F$42,SMALL(IF("Página Web"='03.Muestra'!$D$8:$D$42,ROW('03.Muestra'!$F$8:$F$42)-MIN(ROW('03.Muestra'!$D$8:$D$42))+1,""),ROW()-398)),"")</f>
        <v>https://www.comunidad.madrid/hospital/josegermain/profesionales/otros-servicios/admision</v>
      </c>
      <c r="D401" s="99" t="s">
        <v>91</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Atención al Paciente</v>
      </c>
      <c r="C402" s="85" t="str" cm="1">
        <f t="array" ref="C402">IFERROR(INDEX('03.Muestra'!$F$8:$F$42,SMALL(IF("Página Web"='03.Muestra'!$D$8:$D$42,ROW('03.Muestra'!$F$8:$F$42)-MIN(ROW('03.Muestra'!$D$8:$D$42))+1,""),ROW()-398)),"")</f>
        <v>https://www.comunidad.madrid/hospital/josegermain/ciudadanos/atencion-paciente</v>
      </c>
      <c r="D402" s="99" t="s">
        <v>91</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Profesionales</v>
      </c>
      <c r="C403" s="85" t="str" cm="1">
        <f t="array" ref="C403">IFERROR(INDEX('03.Muestra'!$F$8:$F$42,SMALL(IF("Página Web"='03.Muestra'!$D$8:$D$42,ROW('03.Muestra'!$F$8:$F$42)-MIN(ROW('03.Muestra'!$D$8:$D$42))+1,""),ROW()-398)),"")</f>
        <v>https://www.comunidad.madrid/hospital/josegermain/profesionales</v>
      </c>
      <c r="D403" s="99" t="s">
        <v>91</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Unidades Asistenciales</v>
      </c>
      <c r="C404" s="85" t="str" cm="1">
        <f t="array" ref="C404">IFERROR(INDEX('03.Muestra'!$F$8:$F$42,SMALL(IF("Página Web"='03.Muestra'!$D$8:$D$42,ROW('03.Muestra'!$F$8:$F$42)-MIN(ROW('03.Muestra'!$D$8:$D$42))+1,""),ROW()-398)),"")</f>
        <v>https://www.comunidad.madrid/hospital/josegermain/profesionales/unidades-asistenciales</v>
      </c>
      <c r="D404" s="99" t="s">
        <v>91</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Recursos Humanos</v>
      </c>
      <c r="C405" s="85" t="str" cm="1">
        <f t="array" ref="C405">IFERROR(INDEX('03.Muestra'!$F$8:$F$42,SMALL(IF("Página Web"='03.Muestra'!$D$8:$D$42,ROW('03.Muestra'!$F$8:$F$42)-MIN(ROW('03.Muestra'!$D$8:$D$42))+1,""),ROW()-398)),"")</f>
        <v>https://www.comunidad.madrid/hospital/josegermain/profesionales/otros-servicios/departamento-recursos-humanos</v>
      </c>
      <c r="D405" s="99" t="s">
        <v>91</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Centro de Salud Mental</v>
      </c>
      <c r="C406" s="85" t="str" cm="1">
        <f t="array" ref="C406">IFERROR(INDEX('03.Muestra'!$F$8:$F$42,SMALL(IF("Página Web"='03.Muestra'!$D$8:$D$42,ROW('03.Muestra'!$F$8:$F$42)-MIN(ROW('03.Muestra'!$D$8:$D$42))+1,""),ROW()-398)),"")</f>
        <v>https://www.comunidad.madrid/hospital/josegermain/profesionales/unidades-asistenciales-ipjg/centro-salud-mental-leganes</v>
      </c>
      <c r="D406" s="99" t="s">
        <v>91</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Mantenimiento</v>
      </c>
      <c r="C407" s="85" t="str" cm="1">
        <f t="array" ref="C407">IFERROR(INDEX('03.Muestra'!$F$8:$F$42,SMALL(IF("Página Web"='03.Muestra'!$D$8:$D$42,ROW('03.Muestra'!$F$8:$F$42)-MIN(ROW('03.Muestra'!$D$8:$D$42))+1,""),ROW()-398)),"")</f>
        <v>https://www.comunidad.madrid/hospital/josegermain/profesionales/otros-servicios/mantenimiento</v>
      </c>
      <c r="D407" s="99" t="s">
        <v>91</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Comunicación</v>
      </c>
      <c r="C408" s="85" t="str" cm="1">
        <f t="array" ref="C408">IFERROR(INDEX('03.Muestra'!$F$8:$F$42,SMALL(IF("Página Web"='03.Muestra'!$D$8:$D$42,ROW('03.Muestra'!$F$8:$F$42)-MIN(ROW('03.Muestra'!$D$8:$D$42))+1,""),ROW()-398)),"")</f>
        <v>https://www.comunidad.madrid/hospital/josegermain/comunicacion</v>
      </c>
      <c r="D408" s="99" t="s">
        <v>91</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Noticias</v>
      </c>
      <c r="C409" s="85" t="str" cm="1">
        <f t="array" ref="C409">IFERROR(INDEX('03.Muestra'!$F$8:$F$42,SMALL(IF("Página Web"='03.Muestra'!$D$8:$D$42,ROW('03.Muestra'!$F$8:$F$42)-MIN(ROW('03.Muestra'!$D$8:$D$42))+1,""),ROW()-398)),"")</f>
        <v>https://www.comunidad.madrid/hospital/josegermain/comunicacion/noticias</v>
      </c>
      <c r="D409" s="99" t="s">
        <v>91</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RSS</v>
      </c>
      <c r="C410" s="85" t="str" cm="1">
        <f t="array" ref="C410">IFERROR(INDEX('03.Muestra'!$F$8:$F$42,SMALL(IF("Página Web"='03.Muestra'!$D$8:$D$42,ROW('03.Muestra'!$F$8:$F$42)-MIN(ROW('03.Muestra'!$D$8:$D$42))+1,""),ROW()-398)),"")</f>
        <v>https://www.comunidad.madrid/hospital/josegermain/comunicacion/sindicacion-ultimos-contenidos</v>
      </c>
      <c r="D410" s="99" t="s">
        <v>91</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Galería de Imágenes</v>
      </c>
      <c r="C411" s="85" t="str" cm="1">
        <f t="array" ref="C411">IFERROR(INDEX('03.Muestra'!$F$8:$F$42,SMALL(IF("Página Web"='03.Muestra'!$D$8:$D$42,ROW('03.Muestra'!$F$8:$F$42)-MIN(ROW('03.Muestra'!$D$8:$D$42))+1,""),ROW()-398)),"")</f>
        <v>https://www.comunidad.madrid/hospital/josegermain/comunicacion/galeria-imagenes/galeria-imagenes</v>
      </c>
      <c r="D411" s="99" t="s">
        <v>91</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Nosotros</v>
      </c>
      <c r="C412" s="85" t="str" cm="1">
        <f t="array" ref="C412">IFERROR(INDEX('03.Muestra'!$F$8:$F$42,SMALL(IF("Página Web"='03.Muestra'!$D$8:$D$42,ROW('03.Muestra'!$F$8:$F$42)-MIN(ROW('03.Muestra'!$D$8:$D$42))+1,""),ROW()-398)),"")</f>
        <v>https://www.comunidad.madrid/hospital/josegermain/nosotros</v>
      </c>
      <c r="D412" s="99" t="s">
        <v>91</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Localización y acceso</v>
      </c>
      <c r="C413" s="85" t="str" cm="1">
        <f t="array" ref="C413">IFERROR(INDEX('03.Muestra'!$F$8:$F$42,SMALL(IF("Página Web"='03.Muestra'!$D$8:$D$42,ROW('03.Muestra'!$F$8:$F$42)-MIN(ROW('03.Muestra'!$D$8:$D$42))+1,""),ROW()-398)),"")</f>
        <v>https://www.comunidad.madrid/hospital/josegermain/nosotros/localizacion-acceso</v>
      </c>
      <c r="D413" s="99" t="s">
        <v>91</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https://www.comunidad.madrid/hospital/josegermain/comunicacion/contacto</v>
      </c>
      <c r="D414" s="99" t="s">
        <v>91</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Buscador</v>
      </c>
      <c r="C415" s="85" t="str" cm="1">
        <f t="array" ref="C415">IFERROR(INDEX('03.Muestra'!$F$8:$F$42,SMALL(IF("Página Web"='03.Muestra'!$D$8:$D$42,ROW('03.Muestra'!$F$8:$F$42)-MIN(ROW('03.Muestra'!$D$8:$D$42))+1,""),ROW()-398)),"")</f>
        <v>https://www.comunidad.madrid/hospital/josegermain/buscar?search_api_fulltext=&amp;nombre=</v>
      </c>
      <c r="D415" s="99" t="s">
        <v>91</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Legal-Privacidad</v>
      </c>
      <c r="C416" s="85" t="str" cm="1">
        <f t="array" ref="C416">IFERROR(INDEX('03.Muestra'!$F$8:$F$42,SMALL(IF("Página Web"='03.Muestra'!$D$8:$D$42,ROW('03.Muestra'!$F$8:$F$42)-MIN(ROW('03.Muestra'!$D$8:$D$42))+1,""),ROW()-398)),"")</f>
        <v>https://www.comunidad.madrid/hospital/josegermain/ciudadanos/aviso-legal-privacidad</v>
      </c>
      <c r="D416" s="99" t="s">
        <v>91</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https://www.comunidad.madrid/hospital/josegermain/sitemap</v>
      </c>
      <c r="D417" s="99" t="s">
        <v>91</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https://www.comunidad.madrid/hospital/josegermain/declaracion-accesibilidad</v>
      </c>
      <c r="D418" s="99" t="s">
        <v>91</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https://www.comunidad.madrid/hospital/josegermain/</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https://www.comunidad.madrid/hospital/josegermain/ciudadanos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Servicio de Admisión</v>
      </c>
      <c r="C439" s="85" t="str" cm="1">
        <f t="array" ref="C439">IFERROR(INDEX('03.Muestra'!$F$8:$F$42,SMALL(IF("Página Web"='03.Muestra'!$D$8:$D$42,ROW('03.Muestra'!$F$8:$F$42)-MIN(ROW('03.Muestra'!$D$8:$D$42))+1,""),ROW()-436)),"")</f>
        <v>https://www.comunidad.madrid/hospital/josegermain/profesionales/otros-servicios/admision</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Atención al Paciente</v>
      </c>
      <c r="C440" s="85" t="str" cm="1">
        <f t="array" ref="C440">IFERROR(INDEX('03.Muestra'!$F$8:$F$42,SMALL(IF("Página Web"='03.Muestra'!$D$8:$D$42,ROW('03.Muestra'!$F$8:$F$42)-MIN(ROW('03.Muestra'!$D$8:$D$42))+1,""),ROW()-436)),"")</f>
        <v>https://www.comunidad.madrid/hospital/josegermain/ciudadanos/atencion-paciente</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Profesionales</v>
      </c>
      <c r="C441" s="85" t="str" cm="1">
        <f t="array" ref="C441">IFERROR(INDEX('03.Muestra'!$F$8:$F$42,SMALL(IF("Página Web"='03.Muestra'!$D$8:$D$42,ROW('03.Muestra'!$F$8:$F$42)-MIN(ROW('03.Muestra'!$D$8:$D$42))+1,""),ROW()-436)),"")</f>
        <v>https://www.comunidad.madrid/hospital/josegermain/profesionales</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Unidades Asistenciales</v>
      </c>
      <c r="C442" s="85" t="str" cm="1">
        <f t="array" ref="C442">IFERROR(INDEX('03.Muestra'!$F$8:$F$42,SMALL(IF("Página Web"='03.Muestra'!$D$8:$D$42,ROW('03.Muestra'!$F$8:$F$42)-MIN(ROW('03.Muestra'!$D$8:$D$42))+1,""),ROW()-436)),"")</f>
        <v>https://www.comunidad.madrid/hospital/josegermain/profesionales/unidades-asistenciales</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Recursos Humanos</v>
      </c>
      <c r="C443" s="85" t="str" cm="1">
        <f t="array" ref="C443">IFERROR(INDEX('03.Muestra'!$F$8:$F$42,SMALL(IF("Página Web"='03.Muestra'!$D$8:$D$42,ROW('03.Muestra'!$F$8:$F$42)-MIN(ROW('03.Muestra'!$D$8:$D$42))+1,""),ROW()-436)),"")</f>
        <v>https://www.comunidad.madrid/hospital/josegermain/profesionales/otros-servicios/departamento-recursos-humanos</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Centro de Salud Mental</v>
      </c>
      <c r="C444" s="85" t="str" cm="1">
        <f t="array" ref="C444">IFERROR(INDEX('03.Muestra'!$F$8:$F$42,SMALL(IF("Página Web"='03.Muestra'!$D$8:$D$42,ROW('03.Muestra'!$F$8:$F$42)-MIN(ROW('03.Muestra'!$D$8:$D$42))+1,""),ROW()-436)),"")</f>
        <v>https://www.comunidad.madrid/hospital/josegermain/profesionales/unidades-asistenciales-ipjg/centro-salud-mental-leganes</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Mantenimiento</v>
      </c>
      <c r="C445" s="85" t="str" cm="1">
        <f t="array" ref="C445">IFERROR(INDEX('03.Muestra'!$F$8:$F$42,SMALL(IF("Página Web"='03.Muestra'!$D$8:$D$42,ROW('03.Muestra'!$F$8:$F$42)-MIN(ROW('03.Muestra'!$D$8:$D$42))+1,""),ROW()-436)),"")</f>
        <v>https://www.comunidad.madrid/hospital/josegermain/profesionales/otros-servicios/mantenimiento</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Comunicación</v>
      </c>
      <c r="C446" s="85" t="str" cm="1">
        <f t="array" ref="C446">IFERROR(INDEX('03.Muestra'!$F$8:$F$42,SMALL(IF("Página Web"='03.Muestra'!$D$8:$D$42,ROW('03.Muestra'!$F$8:$F$42)-MIN(ROW('03.Muestra'!$D$8:$D$42))+1,""),ROW()-436)),"")</f>
        <v>https://www.comunidad.madrid/hospital/josegermain/comunicacion</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Noticias</v>
      </c>
      <c r="C447" s="85" t="str" cm="1">
        <f t="array" ref="C447">IFERROR(INDEX('03.Muestra'!$F$8:$F$42,SMALL(IF("Página Web"='03.Muestra'!$D$8:$D$42,ROW('03.Muestra'!$F$8:$F$42)-MIN(ROW('03.Muestra'!$D$8:$D$42))+1,""),ROW()-436)),"")</f>
        <v>https://www.comunidad.madrid/hospital/josegermain/comunicacion/noticias</v>
      </c>
      <c r="D447" s="99" t="s">
        <v>103</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RSS</v>
      </c>
      <c r="C448" s="85" t="str" cm="1">
        <f t="array" ref="C448">IFERROR(INDEX('03.Muestra'!$F$8:$F$42,SMALL(IF("Página Web"='03.Muestra'!$D$8:$D$42,ROW('03.Muestra'!$F$8:$F$42)-MIN(ROW('03.Muestra'!$D$8:$D$42))+1,""),ROW()-436)),"")</f>
        <v>https://www.comunidad.madrid/hospital/josegermain/comunicacion/sindicacion-ultimos-contenidos</v>
      </c>
      <c r="D448" s="99" t="s">
        <v>103</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Galería de Imágenes</v>
      </c>
      <c r="C449" s="85" t="str" cm="1">
        <f t="array" ref="C449">IFERROR(INDEX('03.Muestra'!$F$8:$F$42,SMALL(IF("Página Web"='03.Muestra'!$D$8:$D$42,ROW('03.Muestra'!$F$8:$F$42)-MIN(ROW('03.Muestra'!$D$8:$D$42))+1,""),ROW()-436)),"")</f>
        <v>https://www.comunidad.madrid/hospital/josegermain/comunicacion/galeria-imagenes/galeria-imagenes</v>
      </c>
      <c r="D449" s="99" t="s">
        <v>103</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Nosotros</v>
      </c>
      <c r="C450" s="85" t="str" cm="1">
        <f t="array" ref="C450">IFERROR(INDEX('03.Muestra'!$F$8:$F$42,SMALL(IF("Página Web"='03.Muestra'!$D$8:$D$42,ROW('03.Muestra'!$F$8:$F$42)-MIN(ROW('03.Muestra'!$D$8:$D$42))+1,""),ROW()-436)),"")</f>
        <v>https://www.comunidad.madrid/hospital/josegermain/nosotros</v>
      </c>
      <c r="D450" s="99" t="s">
        <v>103</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Localización y acceso</v>
      </c>
      <c r="C451" s="85" t="str" cm="1">
        <f t="array" ref="C451">IFERROR(INDEX('03.Muestra'!$F$8:$F$42,SMALL(IF("Página Web"='03.Muestra'!$D$8:$D$42,ROW('03.Muestra'!$F$8:$F$42)-MIN(ROW('03.Muestra'!$D$8:$D$42))+1,""),ROW()-436)),"")</f>
        <v>https://www.comunidad.madrid/hospital/josegermain/nosotros/localizacion-acceso</v>
      </c>
      <c r="D451" s="99" t="s">
        <v>103</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https://www.comunidad.madrid/hospital/josegermain/comunicacion/contacto</v>
      </c>
      <c r="D452" s="99" t="s">
        <v>103</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Buscador</v>
      </c>
      <c r="C453" s="85" t="str" cm="1">
        <f t="array" ref="C453">IFERROR(INDEX('03.Muestra'!$F$8:$F$42,SMALL(IF("Página Web"='03.Muestra'!$D$8:$D$42,ROW('03.Muestra'!$F$8:$F$42)-MIN(ROW('03.Muestra'!$D$8:$D$42))+1,""),ROW()-436)),"")</f>
        <v>https://www.comunidad.madrid/hospital/josegermain/buscar?search_api_fulltext=&amp;nombre=</v>
      </c>
      <c r="D453" s="99" t="s">
        <v>103</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Legal-Privacidad</v>
      </c>
      <c r="C454" s="85" t="str" cm="1">
        <f t="array" ref="C454">IFERROR(INDEX('03.Muestra'!$F$8:$F$42,SMALL(IF("Página Web"='03.Muestra'!$D$8:$D$42,ROW('03.Muestra'!$F$8:$F$42)-MIN(ROW('03.Muestra'!$D$8:$D$42))+1,""),ROW()-436)),"")</f>
        <v>https://www.comunidad.madrid/hospital/josegermain/ciudadanos/aviso-legal-privacidad</v>
      </c>
      <c r="D454" s="99" t="s">
        <v>103</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https://www.comunidad.madrid/hospital/josegermain/sitemap</v>
      </c>
      <c r="D455" s="99" t="s">
        <v>103</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https://www.comunidad.madrid/hospital/josegermain/declaracion-accesibilidad</v>
      </c>
      <c r="D456" s="99" t="s">
        <v>103</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https://www.comunidad.madrid/hospital/josegermain/</v>
      </c>
      <c r="D475" s="99" t="s">
        <v>91</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https://www.comunidad.madrid/hospital/josegermain/ciudadanos</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20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Servicio de Admisión</v>
      </c>
      <c r="C477" s="85" t="str" cm="1">
        <f t="array" ref="C477">IFERROR(INDEX('03.Muestra'!$F$8:$F$42,SMALL(IF("Página Web"='03.Muestra'!$D$8:$D$42,ROW('03.Muestra'!$F$8:$F$42)-MIN(ROW('03.Muestra'!$D$8:$D$42))+1,""),ROW()-474)),"")</f>
        <v>https://www.comunidad.madrid/hospital/josegermain/profesionales/otros-servicios/admision</v>
      </c>
      <c r="D477" s="99" t="s">
        <v>91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Atención al Paciente</v>
      </c>
      <c r="C478" s="85" t="str" cm="1">
        <f t="array" ref="C478">IFERROR(INDEX('03.Muestra'!$F$8:$F$42,SMALL(IF("Página Web"='03.Muestra'!$D$8:$D$42,ROW('03.Muestra'!$F$8:$F$42)-MIN(ROW('03.Muestra'!$D$8:$D$42))+1,""),ROW()-474)),"")</f>
        <v>https://www.comunidad.madrid/hospital/josegermain/ciudadanos/atencion-paciente</v>
      </c>
      <c r="D478" s="99" t="s">
        <v>91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Profesionales</v>
      </c>
      <c r="C479" s="85" t="str" cm="1">
        <f t="array" ref="C479">IFERROR(INDEX('03.Muestra'!$F$8:$F$42,SMALL(IF("Página Web"='03.Muestra'!$D$8:$D$42,ROW('03.Muestra'!$F$8:$F$42)-MIN(ROW('03.Muestra'!$D$8:$D$42))+1,""),ROW()-474)),"")</f>
        <v>https://www.comunidad.madrid/hospital/josegermain/profesionales</v>
      </c>
      <c r="D479" s="99" t="s">
        <v>91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Unidades Asistenciales</v>
      </c>
      <c r="C480" s="85" t="str" cm="1">
        <f t="array" ref="C480">IFERROR(INDEX('03.Muestra'!$F$8:$F$42,SMALL(IF("Página Web"='03.Muestra'!$D$8:$D$42,ROW('03.Muestra'!$F$8:$F$42)-MIN(ROW('03.Muestra'!$D$8:$D$42))+1,""),ROW()-474)),"")</f>
        <v>https://www.comunidad.madrid/hospital/josegermain/profesionales/unidades-asistenciales</v>
      </c>
      <c r="D480" s="99" t="s">
        <v>91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Recursos Humanos</v>
      </c>
      <c r="C481" s="85" t="str" cm="1">
        <f t="array" ref="C481">IFERROR(INDEX('03.Muestra'!$F$8:$F$42,SMALL(IF("Página Web"='03.Muestra'!$D$8:$D$42,ROW('03.Muestra'!$F$8:$F$42)-MIN(ROW('03.Muestra'!$D$8:$D$42))+1,""),ROW()-474)),"")</f>
        <v>https://www.comunidad.madrid/hospital/josegermain/profesionales/otros-servicios/departamento-recursos-humanos</v>
      </c>
      <c r="D481" s="99" t="s">
        <v>91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Centro de Salud Mental</v>
      </c>
      <c r="C482" s="85" t="str" cm="1">
        <f t="array" ref="C482">IFERROR(INDEX('03.Muestra'!$F$8:$F$42,SMALL(IF("Página Web"='03.Muestra'!$D$8:$D$42,ROW('03.Muestra'!$F$8:$F$42)-MIN(ROW('03.Muestra'!$D$8:$D$42))+1,""),ROW()-474)),"")</f>
        <v>https://www.comunidad.madrid/hospital/josegermain/profesionales/unidades-asistenciales-ipjg/centro-salud-mental-leganes</v>
      </c>
      <c r="D482" s="99" t="s">
        <v>91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Mantenimiento</v>
      </c>
      <c r="C483" s="85" t="str" cm="1">
        <f t="array" ref="C483">IFERROR(INDEX('03.Muestra'!$F$8:$F$42,SMALL(IF("Página Web"='03.Muestra'!$D$8:$D$42,ROW('03.Muestra'!$F$8:$F$42)-MIN(ROW('03.Muestra'!$D$8:$D$42))+1,""),ROW()-474)),"")</f>
        <v>https://www.comunidad.madrid/hospital/josegermain/profesionales/otros-servicios/mantenimiento</v>
      </c>
      <c r="D483" s="99" t="s">
        <v>91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Comunicación</v>
      </c>
      <c r="C484" s="85" t="str" cm="1">
        <f t="array" ref="C484">IFERROR(INDEX('03.Muestra'!$F$8:$F$42,SMALL(IF("Página Web"='03.Muestra'!$D$8:$D$42,ROW('03.Muestra'!$F$8:$F$42)-MIN(ROW('03.Muestra'!$D$8:$D$42))+1,""),ROW()-474)),"")</f>
        <v>https://www.comunidad.madrid/hospital/josegermain/comunicacion</v>
      </c>
      <c r="D484" s="99" t="s">
        <v>91</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Noticias</v>
      </c>
      <c r="C485" s="85" t="str" cm="1">
        <f t="array" ref="C485">IFERROR(INDEX('03.Muestra'!$F$8:$F$42,SMALL(IF("Página Web"='03.Muestra'!$D$8:$D$42,ROW('03.Muestra'!$F$8:$F$42)-MIN(ROW('03.Muestra'!$D$8:$D$42))+1,""),ROW()-474)),"")</f>
        <v>https://www.comunidad.madrid/hospital/josegermain/comunicacion/noticias</v>
      </c>
      <c r="D485" s="99" t="s">
        <v>91</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RSS</v>
      </c>
      <c r="C486" s="85" t="str" cm="1">
        <f t="array" ref="C486">IFERROR(INDEX('03.Muestra'!$F$8:$F$42,SMALL(IF("Página Web"='03.Muestra'!$D$8:$D$42,ROW('03.Muestra'!$F$8:$F$42)-MIN(ROW('03.Muestra'!$D$8:$D$42))+1,""),ROW()-474)),"")</f>
        <v>https://www.comunidad.madrid/hospital/josegermain/comunicacion/sindicacion-ultimos-contenidos</v>
      </c>
      <c r="D486" s="99" t="s">
        <v>91</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Galería de Imágenes</v>
      </c>
      <c r="C487" s="85" t="str" cm="1">
        <f t="array" ref="C487">IFERROR(INDEX('03.Muestra'!$F$8:$F$42,SMALL(IF("Página Web"='03.Muestra'!$D$8:$D$42,ROW('03.Muestra'!$F$8:$F$42)-MIN(ROW('03.Muestra'!$D$8:$D$42))+1,""),ROW()-474)),"")</f>
        <v>https://www.comunidad.madrid/hospital/josegermain/comunicacion/galeria-imagenes/galeria-imagenes</v>
      </c>
      <c r="D487" s="99" t="s">
        <v>91</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Nosotros</v>
      </c>
      <c r="C488" s="85" t="str" cm="1">
        <f t="array" ref="C488">IFERROR(INDEX('03.Muestra'!$F$8:$F$42,SMALL(IF("Página Web"='03.Muestra'!$D$8:$D$42,ROW('03.Muestra'!$F$8:$F$42)-MIN(ROW('03.Muestra'!$D$8:$D$42))+1,""),ROW()-474)),"")</f>
        <v>https://www.comunidad.madrid/hospital/josegermain/nosotros</v>
      </c>
      <c r="D488" s="99" t="s">
        <v>91</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Localización y acceso</v>
      </c>
      <c r="C489" s="85" t="str" cm="1">
        <f t="array" ref="C489">IFERROR(INDEX('03.Muestra'!$F$8:$F$42,SMALL(IF("Página Web"='03.Muestra'!$D$8:$D$42,ROW('03.Muestra'!$F$8:$F$42)-MIN(ROW('03.Muestra'!$D$8:$D$42))+1,""),ROW()-474)),"")</f>
        <v>https://www.comunidad.madrid/hospital/josegermain/nosotros/localizacion-acceso</v>
      </c>
      <c r="D489" s="99" t="s">
        <v>91</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https://www.comunidad.madrid/hospital/josegermain/comunicacion/contacto</v>
      </c>
      <c r="D490" s="99" t="s">
        <v>91</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Buscador</v>
      </c>
      <c r="C491" s="85" t="str" cm="1">
        <f t="array" ref="C491">IFERROR(INDEX('03.Muestra'!$F$8:$F$42,SMALL(IF("Página Web"='03.Muestra'!$D$8:$D$42,ROW('03.Muestra'!$F$8:$F$42)-MIN(ROW('03.Muestra'!$D$8:$D$42))+1,""),ROW()-474)),"")</f>
        <v>https://www.comunidad.madrid/hospital/josegermain/buscar?search_api_fulltext=&amp;nombre=</v>
      </c>
      <c r="D491" s="99" t="s">
        <v>91</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Legal-Privacidad</v>
      </c>
      <c r="C492" s="85" t="str" cm="1">
        <f t="array" ref="C492">IFERROR(INDEX('03.Muestra'!$F$8:$F$42,SMALL(IF("Página Web"='03.Muestra'!$D$8:$D$42,ROW('03.Muestra'!$F$8:$F$42)-MIN(ROW('03.Muestra'!$D$8:$D$42))+1,""),ROW()-474)),"")</f>
        <v>https://www.comunidad.madrid/hospital/josegermain/ciudadanos/aviso-legal-privacidad</v>
      </c>
      <c r="D492" s="99" t="s">
        <v>91</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https://www.comunidad.madrid/hospital/josegermain/sitemap</v>
      </c>
      <c r="D493" s="99" t="s">
        <v>91</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https://www.comunidad.madrid/hospital/josegermain/declaracion-accesibilidad</v>
      </c>
      <c r="D494" s="99" t="s">
        <v>91</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https://www.comunidad.madrid/hospital/josegermain/</v>
      </c>
      <c r="D513" s="99" t="s">
        <v>93</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https://www.comunidad.madrid/hospital/josegermain/ciudadanos</v>
      </c>
      <c r="D514" s="99" t="s">
        <v>93</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20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Servicio de Admisión</v>
      </c>
      <c r="C515" s="85" t="str" cm="1">
        <f t="array" ref="C515">IFERROR(INDEX('03.Muestra'!$F$8:$F$42,SMALL(IF("Página Web"='03.Muestra'!$D$8:$D$42,ROW('03.Muestra'!$F$8:$F$42)-MIN(ROW('03.Muestra'!$D$8:$D$42))+1,""),ROW()-512)),"")</f>
        <v>https://www.comunidad.madrid/hospital/josegermain/profesionales/otros-servicios/admision</v>
      </c>
      <c r="D515" s="99" t="s">
        <v>93</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Atención al Paciente</v>
      </c>
      <c r="C516" s="85" t="str" cm="1">
        <f t="array" ref="C516">IFERROR(INDEX('03.Muestra'!$F$8:$F$42,SMALL(IF("Página Web"='03.Muestra'!$D$8:$D$42,ROW('03.Muestra'!$F$8:$F$42)-MIN(ROW('03.Muestra'!$D$8:$D$42))+1,""),ROW()-512)),"")</f>
        <v>https://www.comunidad.madrid/hospital/josegermain/ciudadanos/atencion-paciente</v>
      </c>
      <c r="D516" s="99" t="s">
        <v>93</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Profesionales</v>
      </c>
      <c r="C517" s="85" t="str" cm="1">
        <f t="array" ref="C517">IFERROR(INDEX('03.Muestra'!$F$8:$F$42,SMALL(IF("Página Web"='03.Muestra'!$D$8:$D$42,ROW('03.Muestra'!$F$8:$F$42)-MIN(ROW('03.Muestra'!$D$8:$D$42))+1,""),ROW()-512)),"")</f>
        <v>https://www.comunidad.madrid/hospital/josegermain/profesionales</v>
      </c>
      <c r="D517" s="99" t="s">
        <v>93</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Unidades Asistenciales</v>
      </c>
      <c r="C518" s="85" t="str" cm="1">
        <f t="array" ref="C518">IFERROR(INDEX('03.Muestra'!$F$8:$F$42,SMALL(IF("Página Web"='03.Muestra'!$D$8:$D$42,ROW('03.Muestra'!$F$8:$F$42)-MIN(ROW('03.Muestra'!$D$8:$D$42))+1,""),ROW()-512)),"")</f>
        <v>https://www.comunidad.madrid/hospital/josegermain/profesionales/unidades-asistenciales</v>
      </c>
      <c r="D518" s="99" t="s">
        <v>93</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Recursos Humanos</v>
      </c>
      <c r="C519" s="85" t="str" cm="1">
        <f t="array" ref="C519">IFERROR(INDEX('03.Muestra'!$F$8:$F$42,SMALL(IF("Página Web"='03.Muestra'!$D$8:$D$42,ROW('03.Muestra'!$F$8:$F$42)-MIN(ROW('03.Muestra'!$D$8:$D$42))+1,""),ROW()-512)),"")</f>
        <v>https://www.comunidad.madrid/hospital/josegermain/profesionales/otros-servicios/departamento-recursos-humanos</v>
      </c>
      <c r="D519" s="99" t="s">
        <v>93</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Centro de Salud Mental</v>
      </c>
      <c r="C520" s="85" t="str" cm="1">
        <f t="array" ref="C520">IFERROR(INDEX('03.Muestra'!$F$8:$F$42,SMALL(IF("Página Web"='03.Muestra'!$D$8:$D$42,ROW('03.Muestra'!$F$8:$F$42)-MIN(ROW('03.Muestra'!$D$8:$D$42))+1,""),ROW()-512)),"")</f>
        <v>https://www.comunidad.madrid/hospital/josegermain/profesionales/unidades-asistenciales-ipjg/centro-salud-mental-leganes</v>
      </c>
      <c r="D520" s="99" t="s">
        <v>93</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Mantenimiento</v>
      </c>
      <c r="C521" s="85" t="str" cm="1">
        <f t="array" ref="C521">IFERROR(INDEX('03.Muestra'!$F$8:$F$42,SMALL(IF("Página Web"='03.Muestra'!$D$8:$D$42,ROW('03.Muestra'!$F$8:$F$42)-MIN(ROW('03.Muestra'!$D$8:$D$42))+1,""),ROW()-512)),"")</f>
        <v>https://www.comunidad.madrid/hospital/josegermain/profesionales/otros-servicios/mantenimiento</v>
      </c>
      <c r="D521" s="99" t="s">
        <v>93</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Comunicación</v>
      </c>
      <c r="C522" s="85" t="str" cm="1">
        <f t="array" ref="C522">IFERROR(INDEX('03.Muestra'!$F$8:$F$42,SMALL(IF("Página Web"='03.Muestra'!$D$8:$D$42,ROW('03.Muestra'!$F$8:$F$42)-MIN(ROW('03.Muestra'!$D$8:$D$42))+1,""),ROW()-512)),"")</f>
        <v>https://www.comunidad.madrid/hospital/josegermain/comunicacion</v>
      </c>
      <c r="D522" s="99" t="s">
        <v>93</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Noticias</v>
      </c>
      <c r="C523" s="85" t="str" cm="1">
        <f t="array" ref="C523">IFERROR(INDEX('03.Muestra'!$F$8:$F$42,SMALL(IF("Página Web"='03.Muestra'!$D$8:$D$42,ROW('03.Muestra'!$F$8:$F$42)-MIN(ROW('03.Muestra'!$D$8:$D$42))+1,""),ROW()-512)),"")</f>
        <v>https://www.comunidad.madrid/hospital/josegermain/comunicacion/noticias</v>
      </c>
      <c r="D523" s="99" t="s">
        <v>93</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RSS</v>
      </c>
      <c r="C524" s="85" t="str" cm="1">
        <f t="array" ref="C524">IFERROR(INDEX('03.Muestra'!$F$8:$F$42,SMALL(IF("Página Web"='03.Muestra'!$D$8:$D$42,ROW('03.Muestra'!$F$8:$F$42)-MIN(ROW('03.Muestra'!$D$8:$D$42))+1,""),ROW()-512)),"")</f>
        <v>https://www.comunidad.madrid/hospital/josegermain/comunicacion/sindicacion-ultimos-contenidos</v>
      </c>
      <c r="D524" s="99" t="s">
        <v>93</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Galería de Imágenes</v>
      </c>
      <c r="C525" s="85" t="str" cm="1">
        <f t="array" ref="C525">IFERROR(INDEX('03.Muestra'!$F$8:$F$42,SMALL(IF("Página Web"='03.Muestra'!$D$8:$D$42,ROW('03.Muestra'!$F$8:$F$42)-MIN(ROW('03.Muestra'!$D$8:$D$42))+1,""),ROW()-512)),"")</f>
        <v>https://www.comunidad.madrid/hospital/josegermain/comunicacion/galeria-imagenes/galeria-imagenes</v>
      </c>
      <c r="D525" s="99" t="s">
        <v>93</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Nosotros</v>
      </c>
      <c r="C526" s="85" t="str" cm="1">
        <f t="array" ref="C526">IFERROR(INDEX('03.Muestra'!$F$8:$F$42,SMALL(IF("Página Web"='03.Muestra'!$D$8:$D$42,ROW('03.Muestra'!$F$8:$F$42)-MIN(ROW('03.Muestra'!$D$8:$D$42))+1,""),ROW()-512)),"")</f>
        <v>https://www.comunidad.madrid/hospital/josegermain/nosotros</v>
      </c>
      <c r="D526" s="99" t="s">
        <v>93</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Localización y acceso</v>
      </c>
      <c r="C527" s="85" t="str" cm="1">
        <f t="array" ref="C527">IFERROR(INDEX('03.Muestra'!$F$8:$F$42,SMALL(IF("Página Web"='03.Muestra'!$D$8:$D$42,ROW('03.Muestra'!$F$8:$F$42)-MIN(ROW('03.Muestra'!$D$8:$D$42))+1,""),ROW()-512)),"")</f>
        <v>https://www.comunidad.madrid/hospital/josegermain/nosotros/localizacion-acceso</v>
      </c>
      <c r="D527" s="99" t="s">
        <v>93</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https://www.comunidad.madrid/hospital/josegermain/comunicacion/contacto</v>
      </c>
      <c r="D528" s="99" t="s">
        <v>93</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Buscador</v>
      </c>
      <c r="C529" s="85" t="str" cm="1">
        <f t="array" ref="C529">IFERROR(INDEX('03.Muestra'!$F$8:$F$42,SMALL(IF("Página Web"='03.Muestra'!$D$8:$D$42,ROW('03.Muestra'!$F$8:$F$42)-MIN(ROW('03.Muestra'!$D$8:$D$42))+1,""),ROW()-512)),"")</f>
        <v>https://www.comunidad.madrid/hospital/josegermain/buscar?search_api_fulltext=&amp;nombre=</v>
      </c>
      <c r="D529" s="99" t="s">
        <v>93</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Legal-Privacidad</v>
      </c>
      <c r="C530" s="85" t="str" cm="1">
        <f t="array" ref="C530">IFERROR(INDEX('03.Muestra'!$F$8:$F$42,SMALL(IF("Página Web"='03.Muestra'!$D$8:$D$42,ROW('03.Muestra'!$F$8:$F$42)-MIN(ROW('03.Muestra'!$D$8:$D$42))+1,""),ROW()-512)),"")</f>
        <v>https://www.comunidad.madrid/hospital/josegermain/ciudadanos/aviso-legal-privacidad</v>
      </c>
      <c r="D530" s="99" t="s">
        <v>93</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https://www.comunidad.madrid/hospital/josegermain/sitemap</v>
      </c>
      <c r="D531" s="99" t="s">
        <v>93</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https://www.comunidad.madrid/hospital/josegermain/declaracion-accesibilidad</v>
      </c>
      <c r="D532" s="99" t="s">
        <v>93</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https://www.comunidad.madrid/hospital/josegermain/</v>
      </c>
      <c r="D551" s="99" t="s">
        <v>91</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https://www.comunidad.madrid/hospital/josegermain/ciudadanos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18</v>
      </c>
      <c r="I552" s="91">
        <f ca="1">COUNTIF($D551:INDIRECT("$D" &amp;  SUM(ROW()-1,'03.Muestra'!$D$45)-1),I551)</f>
        <v>1</v>
      </c>
      <c r="J552" s="91">
        <f ca="1">COUNTIF($D551:INDIRECT("$D" &amp;  SUM(ROW()-1,'03.Muestra'!$D$45)-1),J551)</f>
        <v>1</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Servicio de Admisión</v>
      </c>
      <c r="C553" s="85" t="str" cm="1">
        <f t="array" ref="C553">IFERROR(INDEX('03.Muestra'!$F$8:$F$42,SMALL(IF("Página Web"='03.Muestra'!$D$8:$D$42,ROW('03.Muestra'!$F$8:$F$42)-MIN(ROW('03.Muestra'!$D$8:$D$42))+1,""),ROW()-550)),"")</f>
        <v>https://www.comunidad.madrid/hospital/josegermain/profesionales/otros-servicios/admision</v>
      </c>
      <c r="D553" s="99" t="s">
        <v>93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Atención al Paciente</v>
      </c>
      <c r="C554" s="85" t="str" cm="1">
        <f t="array" ref="C554">IFERROR(INDEX('03.Muestra'!$F$8:$F$42,SMALL(IF("Página Web"='03.Muestra'!$D$8:$D$42,ROW('03.Muestra'!$F$8:$F$42)-MIN(ROW('03.Muestra'!$D$8:$D$42))+1,""),ROW()-550)),"")</f>
        <v>https://www.comunidad.madrid/hospital/josegermain/ciudadanos/atencion-paciente</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Profesionales</v>
      </c>
      <c r="C555" s="85" t="str" cm="1">
        <f t="array" ref="C555">IFERROR(INDEX('03.Muestra'!$F$8:$F$42,SMALL(IF("Página Web"='03.Muestra'!$D$8:$D$42,ROW('03.Muestra'!$F$8:$F$42)-MIN(ROW('03.Muestra'!$D$8:$D$42))+1,""),ROW()-550)),"")</f>
        <v>https://www.comunidad.madrid/hospital/josegermain/profesionales</v>
      </c>
      <c r="D555" s="99" t="s">
        <v>103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Unidades Asistenciales</v>
      </c>
      <c r="C556" s="85" t="str" cm="1">
        <f t="array" ref="C556">IFERROR(INDEX('03.Muestra'!$F$8:$F$42,SMALL(IF("Página Web"='03.Muestra'!$D$8:$D$42,ROW('03.Muestra'!$F$8:$F$42)-MIN(ROW('03.Muestra'!$D$8:$D$42))+1,""),ROW()-550)),"")</f>
        <v>https://www.comunidad.madrid/hospital/josegermain/profesionales/unidades-asistenciales</v>
      </c>
      <c r="D556" s="99" t="s">
        <v>103</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Recursos Humanos</v>
      </c>
      <c r="C557" s="85" t="str" cm="1">
        <f t="array" ref="C557">IFERROR(INDEX('03.Muestra'!$F$8:$F$42,SMALL(IF("Página Web"='03.Muestra'!$D$8:$D$42,ROW('03.Muestra'!$F$8:$F$42)-MIN(ROW('03.Muestra'!$D$8:$D$42))+1,""),ROW()-550)),"")</f>
        <v>https://www.comunidad.madrid/hospital/josegermain/profesionales/otros-servicios/departamento-recursos-humanos</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Centro de Salud Mental</v>
      </c>
      <c r="C558" s="85" t="str" cm="1">
        <f t="array" ref="C558">IFERROR(INDEX('03.Muestra'!$F$8:$F$42,SMALL(IF("Página Web"='03.Muestra'!$D$8:$D$42,ROW('03.Muestra'!$F$8:$F$42)-MIN(ROW('03.Muestra'!$D$8:$D$42))+1,""),ROW()-550)),"")</f>
        <v>https://www.comunidad.madrid/hospital/josegermain/profesionales/unidades-asistenciales-ipjg/centro-salud-mental-leganes</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Mantenimiento</v>
      </c>
      <c r="C559" s="85" t="str" cm="1">
        <f t="array" ref="C559">IFERROR(INDEX('03.Muestra'!$F$8:$F$42,SMALL(IF("Página Web"='03.Muestra'!$D$8:$D$42,ROW('03.Muestra'!$F$8:$F$42)-MIN(ROW('03.Muestra'!$D$8:$D$42))+1,""),ROW()-550)),"")</f>
        <v>https://www.comunidad.madrid/hospital/josegermain/profesionales/otros-servicios/mantenimiento</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Comunicación</v>
      </c>
      <c r="C560" s="85" t="str" cm="1">
        <f t="array" ref="C560">IFERROR(INDEX('03.Muestra'!$F$8:$F$42,SMALL(IF("Página Web"='03.Muestra'!$D$8:$D$42,ROW('03.Muestra'!$F$8:$F$42)-MIN(ROW('03.Muestra'!$D$8:$D$42))+1,""),ROW()-550)),"")</f>
        <v>https://www.comunidad.madrid/hospital/josegermain/comunicacion</v>
      </c>
      <c r="D560" s="99" t="s">
        <v>103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Noticias</v>
      </c>
      <c r="C561" s="85" t="str" cm="1">
        <f t="array" ref="C561">IFERROR(INDEX('03.Muestra'!$F$8:$F$42,SMALL(IF("Página Web"='03.Muestra'!$D$8:$D$42,ROW('03.Muestra'!$F$8:$F$42)-MIN(ROW('03.Muestra'!$D$8:$D$42))+1,""),ROW()-550)),"")</f>
        <v>https://www.comunidad.madrid/hospital/josegermain/comunicacion/noticias</v>
      </c>
      <c r="D561" s="99" t="s">
        <v>103</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RSS</v>
      </c>
      <c r="C562" s="85" t="str" cm="1">
        <f t="array" ref="C562">IFERROR(INDEX('03.Muestra'!$F$8:$F$42,SMALL(IF("Página Web"='03.Muestra'!$D$8:$D$42,ROW('03.Muestra'!$F$8:$F$42)-MIN(ROW('03.Muestra'!$D$8:$D$42))+1,""),ROW()-550)),"")</f>
        <v>https://www.comunidad.madrid/hospital/josegermain/comunicacion/sindicacion-ultimos-contenidos</v>
      </c>
      <c r="D562" s="99" t="s">
        <v>103</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Galería de Imágenes</v>
      </c>
      <c r="C563" s="85" t="str" cm="1">
        <f t="array" ref="C563">IFERROR(INDEX('03.Muestra'!$F$8:$F$42,SMALL(IF("Página Web"='03.Muestra'!$D$8:$D$42,ROW('03.Muestra'!$F$8:$F$42)-MIN(ROW('03.Muestra'!$D$8:$D$42))+1,""),ROW()-550)),"")</f>
        <v>https://www.comunidad.madrid/hospital/josegermain/comunicacion/galeria-imagenes/galeria-imagenes</v>
      </c>
      <c r="D563" s="99" t="s">
        <v>103</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Nosotros</v>
      </c>
      <c r="C564" s="85" t="str" cm="1">
        <f t="array" ref="C564">IFERROR(INDEX('03.Muestra'!$F$8:$F$42,SMALL(IF("Página Web"='03.Muestra'!$D$8:$D$42,ROW('03.Muestra'!$F$8:$F$42)-MIN(ROW('03.Muestra'!$D$8:$D$42))+1,""),ROW()-550)),"")</f>
        <v>https://www.comunidad.madrid/hospital/josegermain/nosotros</v>
      </c>
      <c r="D564" s="99" t="s">
        <v>103</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Localización y acceso</v>
      </c>
      <c r="C565" s="85" t="str" cm="1">
        <f t="array" ref="C565">IFERROR(INDEX('03.Muestra'!$F$8:$F$42,SMALL(IF("Página Web"='03.Muestra'!$D$8:$D$42,ROW('03.Muestra'!$F$8:$F$42)-MIN(ROW('03.Muestra'!$D$8:$D$42))+1,""),ROW()-550)),"")</f>
        <v>https://www.comunidad.madrid/hospital/josegermain/nosotros/localizacion-acceso</v>
      </c>
      <c r="D565" s="99" t="s">
        <v>103</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https://www.comunidad.madrid/hospital/josegermain/comunicacion/contacto</v>
      </c>
      <c r="D566" s="99" t="s">
        <v>103</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Buscador</v>
      </c>
      <c r="C567" s="85" t="str" cm="1">
        <f t="array" ref="C567">IFERROR(INDEX('03.Muestra'!$F$8:$F$42,SMALL(IF("Página Web"='03.Muestra'!$D$8:$D$42,ROW('03.Muestra'!$F$8:$F$42)-MIN(ROW('03.Muestra'!$D$8:$D$42))+1,""),ROW()-550)),"")</f>
        <v>https://www.comunidad.madrid/hospital/josegermain/buscar?search_api_fulltext=&amp;nombre=</v>
      </c>
      <c r="D567" s="99" t="s">
        <v>103</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Legal-Privacidad</v>
      </c>
      <c r="C568" s="85" t="str" cm="1">
        <f t="array" ref="C568">IFERROR(INDEX('03.Muestra'!$F$8:$F$42,SMALL(IF("Página Web"='03.Muestra'!$D$8:$D$42,ROW('03.Muestra'!$F$8:$F$42)-MIN(ROW('03.Muestra'!$D$8:$D$42))+1,""),ROW()-550)),"")</f>
        <v>https://www.comunidad.madrid/hospital/josegermain/ciudadanos/aviso-legal-privacidad</v>
      </c>
      <c r="D568" s="99" t="s">
        <v>103</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https://www.comunidad.madrid/hospital/josegermain/sitemap</v>
      </c>
      <c r="D569" s="99" t="s">
        <v>103</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https://www.comunidad.madrid/hospital/josegermain/declaracion-accesibilidad</v>
      </c>
      <c r="D570" s="99" t="s">
        <v>103</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https://www.comunidad.madrid/hospital/josegermain/</v>
      </c>
      <c r="D589" s="99" t="s">
        <v>93</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https://www.comunidad.madrid/hospital/josegermain/ciudadanos</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Servicio de Admisión</v>
      </c>
      <c r="C591" s="85" t="str" cm="1">
        <f t="array" ref="C591">IFERROR(INDEX('03.Muestra'!$F$8:$F$42,SMALL(IF("Página Web"='03.Muestra'!$D$8:$D$42,ROW('03.Muestra'!$F$8:$F$42)-MIN(ROW('03.Muestra'!$D$8:$D$42))+1,""),ROW()-588)),"")</f>
        <v>https://www.comunidad.madrid/hospital/josegermain/profesionales/otros-servicios/admision</v>
      </c>
      <c r="D591" s="99" t="s">
        <v>93</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Atención al Paciente</v>
      </c>
      <c r="C592" s="85" t="str" cm="1">
        <f t="array" ref="C592">IFERROR(INDEX('03.Muestra'!$F$8:$F$42,SMALL(IF("Página Web"='03.Muestra'!$D$8:$D$42,ROW('03.Muestra'!$F$8:$F$42)-MIN(ROW('03.Muestra'!$D$8:$D$42))+1,""),ROW()-588)),"")</f>
        <v>https://www.comunidad.madrid/hospital/josegermain/ciudadanos/atencion-paciente</v>
      </c>
      <c r="D592" s="99" t="s">
        <v>93</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Profesionales</v>
      </c>
      <c r="C593" s="85" t="str" cm="1">
        <f t="array" ref="C593">IFERROR(INDEX('03.Muestra'!$F$8:$F$42,SMALL(IF("Página Web"='03.Muestra'!$D$8:$D$42,ROW('03.Muestra'!$F$8:$F$42)-MIN(ROW('03.Muestra'!$D$8:$D$42))+1,""),ROW()-588)),"")</f>
        <v>https://www.comunidad.madrid/hospital/josegermain/profesionales</v>
      </c>
      <c r="D593" s="99" t="s">
        <v>93</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Unidades Asistenciales</v>
      </c>
      <c r="C594" s="85" t="str" cm="1">
        <f t="array" ref="C594">IFERROR(INDEX('03.Muestra'!$F$8:$F$42,SMALL(IF("Página Web"='03.Muestra'!$D$8:$D$42,ROW('03.Muestra'!$F$8:$F$42)-MIN(ROW('03.Muestra'!$D$8:$D$42))+1,""),ROW()-588)),"")</f>
        <v>https://www.comunidad.madrid/hospital/josegermain/profesionales/unidades-asistenciales</v>
      </c>
      <c r="D594" s="99" t="s">
        <v>93</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Recursos Humanos</v>
      </c>
      <c r="C595" s="85" t="str" cm="1">
        <f t="array" ref="C595">IFERROR(INDEX('03.Muestra'!$F$8:$F$42,SMALL(IF("Página Web"='03.Muestra'!$D$8:$D$42,ROW('03.Muestra'!$F$8:$F$42)-MIN(ROW('03.Muestra'!$D$8:$D$42))+1,""),ROW()-588)),"")</f>
        <v>https://www.comunidad.madrid/hospital/josegermain/profesionales/otros-servicios/departamento-recursos-humanos</v>
      </c>
      <c r="D595" s="99" t="s">
        <v>93</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Centro de Salud Mental</v>
      </c>
      <c r="C596" s="85" t="str" cm="1">
        <f t="array" ref="C596">IFERROR(INDEX('03.Muestra'!$F$8:$F$42,SMALL(IF("Página Web"='03.Muestra'!$D$8:$D$42,ROW('03.Muestra'!$F$8:$F$42)-MIN(ROW('03.Muestra'!$D$8:$D$42))+1,""),ROW()-588)),"")</f>
        <v>https://www.comunidad.madrid/hospital/josegermain/profesionales/unidades-asistenciales-ipjg/centro-salud-mental-leganes</v>
      </c>
      <c r="D596" s="99" t="s">
        <v>93</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Mantenimiento</v>
      </c>
      <c r="C597" s="85" t="str" cm="1">
        <f t="array" ref="C597">IFERROR(INDEX('03.Muestra'!$F$8:$F$42,SMALL(IF("Página Web"='03.Muestra'!$D$8:$D$42,ROW('03.Muestra'!$F$8:$F$42)-MIN(ROW('03.Muestra'!$D$8:$D$42))+1,""),ROW()-588)),"")</f>
        <v>https://www.comunidad.madrid/hospital/josegermain/profesionales/otros-servicios/mantenimiento</v>
      </c>
      <c r="D597" s="99" t="s">
        <v>93</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Comunicación</v>
      </c>
      <c r="C598" s="85" t="str" cm="1">
        <f t="array" ref="C598">IFERROR(INDEX('03.Muestra'!$F$8:$F$42,SMALL(IF("Página Web"='03.Muestra'!$D$8:$D$42,ROW('03.Muestra'!$F$8:$F$42)-MIN(ROW('03.Muestra'!$D$8:$D$42))+1,""),ROW()-588)),"")</f>
        <v>https://www.comunidad.madrid/hospital/josegermain/comunicacion</v>
      </c>
      <c r="D598" s="99" t="s">
        <v>93</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Noticias</v>
      </c>
      <c r="C599" s="85" t="str" cm="1">
        <f t="array" ref="C599">IFERROR(INDEX('03.Muestra'!$F$8:$F$42,SMALL(IF("Página Web"='03.Muestra'!$D$8:$D$42,ROW('03.Muestra'!$F$8:$F$42)-MIN(ROW('03.Muestra'!$D$8:$D$42))+1,""),ROW()-588)),"")</f>
        <v>https://www.comunidad.madrid/hospital/josegermain/comunicacion/noticias</v>
      </c>
      <c r="D599" s="99" t="s">
        <v>93</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RSS</v>
      </c>
      <c r="C600" s="85" t="str" cm="1">
        <f t="array" ref="C600">IFERROR(INDEX('03.Muestra'!$F$8:$F$42,SMALL(IF("Página Web"='03.Muestra'!$D$8:$D$42,ROW('03.Muestra'!$F$8:$F$42)-MIN(ROW('03.Muestra'!$D$8:$D$42))+1,""),ROW()-588)),"")</f>
        <v>https://www.comunidad.madrid/hospital/josegermain/comunicacion/sindicacion-ultimos-contenidos</v>
      </c>
      <c r="D600" s="99" t="s">
        <v>93</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Galería de Imágenes</v>
      </c>
      <c r="C601" s="85" t="str" cm="1">
        <f t="array" ref="C601">IFERROR(INDEX('03.Muestra'!$F$8:$F$42,SMALL(IF("Página Web"='03.Muestra'!$D$8:$D$42,ROW('03.Muestra'!$F$8:$F$42)-MIN(ROW('03.Muestra'!$D$8:$D$42))+1,""),ROW()-588)),"")</f>
        <v>https://www.comunidad.madrid/hospital/josegermain/comunicacion/galeria-imagenes/galeria-imagenes</v>
      </c>
      <c r="D601" s="99" t="s">
        <v>93</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Nosotros</v>
      </c>
      <c r="C602" s="85" t="str" cm="1">
        <f t="array" ref="C602">IFERROR(INDEX('03.Muestra'!$F$8:$F$42,SMALL(IF("Página Web"='03.Muestra'!$D$8:$D$42,ROW('03.Muestra'!$F$8:$F$42)-MIN(ROW('03.Muestra'!$D$8:$D$42))+1,""),ROW()-588)),"")</f>
        <v>https://www.comunidad.madrid/hospital/josegermain/nosotros</v>
      </c>
      <c r="D602" s="99" t="s">
        <v>93</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Localización y acceso</v>
      </c>
      <c r="C603" s="85" t="str" cm="1">
        <f t="array" ref="C603">IFERROR(INDEX('03.Muestra'!$F$8:$F$42,SMALL(IF("Página Web"='03.Muestra'!$D$8:$D$42,ROW('03.Muestra'!$F$8:$F$42)-MIN(ROW('03.Muestra'!$D$8:$D$42))+1,""),ROW()-588)),"")</f>
        <v>https://www.comunidad.madrid/hospital/josegermain/nosotros/localizacion-acceso</v>
      </c>
      <c r="D603" s="99" t="s">
        <v>93</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https://www.comunidad.madrid/hospital/josegermain/comunicacion/contacto</v>
      </c>
      <c r="D604" s="99" t="s">
        <v>93</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Buscador</v>
      </c>
      <c r="C605" s="85" t="str" cm="1">
        <f t="array" ref="C605">IFERROR(INDEX('03.Muestra'!$F$8:$F$42,SMALL(IF("Página Web"='03.Muestra'!$D$8:$D$42,ROW('03.Muestra'!$F$8:$F$42)-MIN(ROW('03.Muestra'!$D$8:$D$42))+1,""),ROW()-588)),"")</f>
        <v>https://www.comunidad.madrid/hospital/josegermain/buscar?search_api_fulltext=&amp;nombre=</v>
      </c>
      <c r="D605" s="99" t="s">
        <v>93</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Legal-Privacidad</v>
      </c>
      <c r="C606" s="85" t="str" cm="1">
        <f t="array" ref="C606">IFERROR(INDEX('03.Muestra'!$F$8:$F$42,SMALL(IF("Página Web"='03.Muestra'!$D$8:$D$42,ROW('03.Muestra'!$F$8:$F$42)-MIN(ROW('03.Muestra'!$D$8:$D$42))+1,""),ROW()-588)),"")</f>
        <v>https://www.comunidad.madrid/hospital/josegermain/ciudadanos/aviso-legal-privacidad</v>
      </c>
      <c r="D606" s="99" t="s">
        <v>93</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https://www.comunidad.madrid/hospital/josegermain/sitemap</v>
      </c>
      <c r="D607" s="99" t="s">
        <v>93</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https://www.comunidad.madrid/hospital/josegermain/declaracion-accesibilidad</v>
      </c>
      <c r="D608" s="99" t="s">
        <v>93</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https://www.comunidad.madrid/hospital/josegermain/</v>
      </c>
      <c r="D627" s="99" t="s">
        <v>93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https://www.comunidad.madrid/hospital/josegermain/ciudadanos</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Servicio de Admisión</v>
      </c>
      <c r="C629" s="85" t="str" cm="1">
        <f t="array" ref="C629">IFERROR(INDEX('03.Muestra'!$F$8:$F$42,SMALL(IF("Página Web"='03.Muestra'!$D$8:$D$42,ROW('03.Muestra'!$F$8:$F$42)-MIN(ROW('03.Muestra'!$D$8:$D$42))+1,""),ROW()-626)),"")</f>
        <v>https://www.comunidad.madrid/hospital/josegermain/profesionales/otros-servicios/admision</v>
      </c>
      <c r="D629" s="99" t="s">
        <v>93</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Atención al Paciente</v>
      </c>
      <c r="C630" s="85" t="str" cm="1">
        <f t="array" ref="C630">IFERROR(INDEX('03.Muestra'!$F$8:$F$42,SMALL(IF("Página Web"='03.Muestra'!$D$8:$D$42,ROW('03.Muestra'!$F$8:$F$42)-MIN(ROW('03.Muestra'!$D$8:$D$42))+1,""),ROW()-626)),"")</f>
        <v>https://www.comunidad.madrid/hospital/josegermain/ciudadanos/atencion-paciente</v>
      </c>
      <c r="D630" s="99" t="s">
        <v>93</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Profesionales</v>
      </c>
      <c r="C631" s="85" t="str" cm="1">
        <f t="array" ref="C631">IFERROR(INDEX('03.Muestra'!$F$8:$F$42,SMALL(IF("Página Web"='03.Muestra'!$D$8:$D$42,ROW('03.Muestra'!$F$8:$F$42)-MIN(ROW('03.Muestra'!$D$8:$D$42))+1,""),ROW()-626)),"")</f>
        <v>https://www.comunidad.madrid/hospital/josegermain/profesionales</v>
      </c>
      <c r="D631" s="99" t="s">
        <v>93</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Unidades Asistenciales</v>
      </c>
      <c r="C632" s="85" t="str" cm="1">
        <f t="array" ref="C632">IFERROR(INDEX('03.Muestra'!$F$8:$F$42,SMALL(IF("Página Web"='03.Muestra'!$D$8:$D$42,ROW('03.Muestra'!$F$8:$F$42)-MIN(ROW('03.Muestra'!$D$8:$D$42))+1,""),ROW()-626)),"")</f>
        <v>https://www.comunidad.madrid/hospital/josegermain/profesionales/unidades-asistenciales</v>
      </c>
      <c r="D632" s="99" t="s">
        <v>93</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Recursos Humanos</v>
      </c>
      <c r="C633" s="85" t="str" cm="1">
        <f t="array" ref="C633">IFERROR(INDEX('03.Muestra'!$F$8:$F$42,SMALL(IF("Página Web"='03.Muestra'!$D$8:$D$42,ROW('03.Muestra'!$F$8:$F$42)-MIN(ROW('03.Muestra'!$D$8:$D$42))+1,""),ROW()-626)),"")</f>
        <v>https://www.comunidad.madrid/hospital/josegermain/profesionales/otros-servicios/departamento-recursos-humanos</v>
      </c>
      <c r="D633" s="99" t="s">
        <v>93</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Centro de Salud Mental</v>
      </c>
      <c r="C634" s="85" t="str" cm="1">
        <f t="array" ref="C634">IFERROR(INDEX('03.Muestra'!$F$8:$F$42,SMALL(IF("Página Web"='03.Muestra'!$D$8:$D$42,ROW('03.Muestra'!$F$8:$F$42)-MIN(ROW('03.Muestra'!$D$8:$D$42))+1,""),ROW()-626)),"")</f>
        <v>https://www.comunidad.madrid/hospital/josegermain/profesionales/unidades-asistenciales-ipjg/centro-salud-mental-leganes</v>
      </c>
      <c r="D634" s="99" t="s">
        <v>93</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Mantenimiento</v>
      </c>
      <c r="C635" s="85" t="str" cm="1">
        <f t="array" ref="C635">IFERROR(INDEX('03.Muestra'!$F$8:$F$42,SMALL(IF("Página Web"='03.Muestra'!$D$8:$D$42,ROW('03.Muestra'!$F$8:$F$42)-MIN(ROW('03.Muestra'!$D$8:$D$42))+1,""),ROW()-626)),"")</f>
        <v>https://www.comunidad.madrid/hospital/josegermain/profesionales/otros-servicios/mantenimiento</v>
      </c>
      <c r="D635" s="99" t="s">
        <v>93</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Comunicación</v>
      </c>
      <c r="C636" s="85" t="str" cm="1">
        <f t="array" ref="C636">IFERROR(INDEX('03.Muestra'!$F$8:$F$42,SMALL(IF("Página Web"='03.Muestra'!$D$8:$D$42,ROW('03.Muestra'!$F$8:$F$42)-MIN(ROW('03.Muestra'!$D$8:$D$42))+1,""),ROW()-626)),"")</f>
        <v>https://www.comunidad.madrid/hospital/josegermain/comunicacion</v>
      </c>
      <c r="D636" s="99" t="s">
        <v>93</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Noticias</v>
      </c>
      <c r="C637" s="85" t="str" cm="1">
        <f t="array" ref="C637">IFERROR(INDEX('03.Muestra'!$F$8:$F$42,SMALL(IF("Página Web"='03.Muestra'!$D$8:$D$42,ROW('03.Muestra'!$F$8:$F$42)-MIN(ROW('03.Muestra'!$D$8:$D$42))+1,""),ROW()-626)),"")</f>
        <v>https://www.comunidad.madrid/hospital/josegermain/comunicacion/noticias</v>
      </c>
      <c r="D637" s="99" t="s">
        <v>93</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RSS</v>
      </c>
      <c r="C638" s="85" t="str" cm="1">
        <f t="array" ref="C638">IFERROR(INDEX('03.Muestra'!$F$8:$F$42,SMALL(IF("Página Web"='03.Muestra'!$D$8:$D$42,ROW('03.Muestra'!$F$8:$F$42)-MIN(ROW('03.Muestra'!$D$8:$D$42))+1,""),ROW()-626)),"")</f>
        <v>https://www.comunidad.madrid/hospital/josegermain/comunicacion/sindicacion-ultimos-contenidos</v>
      </c>
      <c r="D638" s="99" t="s">
        <v>93</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Galería de Imágenes</v>
      </c>
      <c r="C639" s="85" t="str" cm="1">
        <f t="array" ref="C639">IFERROR(INDEX('03.Muestra'!$F$8:$F$42,SMALL(IF("Página Web"='03.Muestra'!$D$8:$D$42,ROW('03.Muestra'!$F$8:$F$42)-MIN(ROW('03.Muestra'!$D$8:$D$42))+1,""),ROW()-626)),"")</f>
        <v>https://www.comunidad.madrid/hospital/josegermain/comunicacion/galeria-imagenes/galeria-imagenes</v>
      </c>
      <c r="D639" s="99" t="s">
        <v>93</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Nosotros</v>
      </c>
      <c r="C640" s="85" t="str" cm="1">
        <f t="array" ref="C640">IFERROR(INDEX('03.Muestra'!$F$8:$F$42,SMALL(IF("Página Web"='03.Muestra'!$D$8:$D$42,ROW('03.Muestra'!$F$8:$F$42)-MIN(ROW('03.Muestra'!$D$8:$D$42))+1,""),ROW()-626)),"")</f>
        <v>https://www.comunidad.madrid/hospital/josegermain/nosotros</v>
      </c>
      <c r="D640" s="99" t="s">
        <v>93</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Localización y acceso</v>
      </c>
      <c r="C641" s="85" t="str" cm="1">
        <f t="array" ref="C641">IFERROR(INDEX('03.Muestra'!$F$8:$F$42,SMALL(IF("Página Web"='03.Muestra'!$D$8:$D$42,ROW('03.Muestra'!$F$8:$F$42)-MIN(ROW('03.Muestra'!$D$8:$D$42))+1,""),ROW()-626)),"")</f>
        <v>https://www.comunidad.madrid/hospital/josegermain/nosotros/localizacion-acceso</v>
      </c>
      <c r="D641" s="99" t="s">
        <v>93</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https://www.comunidad.madrid/hospital/josegermain/comunicacion/contacto</v>
      </c>
      <c r="D642" s="99" t="s">
        <v>93</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Buscador</v>
      </c>
      <c r="C643" s="85" t="str" cm="1">
        <f t="array" ref="C643">IFERROR(INDEX('03.Muestra'!$F$8:$F$42,SMALL(IF("Página Web"='03.Muestra'!$D$8:$D$42,ROW('03.Muestra'!$F$8:$F$42)-MIN(ROW('03.Muestra'!$D$8:$D$42))+1,""),ROW()-626)),"")</f>
        <v>https://www.comunidad.madrid/hospital/josegermain/buscar?search_api_fulltext=&amp;nombre=</v>
      </c>
      <c r="D643" s="99" t="s">
        <v>93</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Legal-Privacidad</v>
      </c>
      <c r="C644" s="85" t="str" cm="1">
        <f t="array" ref="C644">IFERROR(INDEX('03.Muestra'!$F$8:$F$42,SMALL(IF("Página Web"='03.Muestra'!$D$8:$D$42,ROW('03.Muestra'!$F$8:$F$42)-MIN(ROW('03.Muestra'!$D$8:$D$42))+1,""),ROW()-626)),"")</f>
        <v>https://www.comunidad.madrid/hospital/josegermain/ciudadanos/aviso-legal-privacidad</v>
      </c>
      <c r="D644" s="99" t="s">
        <v>93</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https://www.comunidad.madrid/hospital/josegermain/sitemap</v>
      </c>
      <c r="D645" s="99" t="s">
        <v>93</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https://www.comunidad.madrid/hospital/josegermain/declaracion-accesibilidad</v>
      </c>
      <c r="D646" s="99" t="s">
        <v>93</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https://www.comunidad.madrid/hospital/josegermain/</v>
      </c>
      <c r="D665" s="99" t="s">
        <v>93</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https://www.comunidad.madrid/hospital/josegermain/ciudadanos</v>
      </c>
      <c r="D666" s="99" t="s">
        <v>93</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17</v>
      </c>
      <c r="J666" s="91">
        <f ca="1">COUNTIF($D665:INDIRECT("$D" &amp;  SUM(ROW()-1,'03.Muestra'!$D$45)-1),J665)</f>
        <v>3</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Servicio de Admisión</v>
      </c>
      <c r="C667" s="85" t="str" cm="1">
        <f t="array" ref="C667">IFERROR(INDEX('03.Muestra'!$F$8:$F$42,SMALL(IF("Página Web"='03.Muestra'!$D$8:$D$42,ROW('03.Muestra'!$F$8:$F$42)-MIN(ROW('03.Muestra'!$D$8:$D$42))+1,""),ROW()-664)),"")</f>
        <v>https://www.comunidad.madrid/hospital/josegermain/profesionales/otros-servicios/admision</v>
      </c>
      <c r="D667" s="99" t="s">
        <v>93</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Atención al Paciente</v>
      </c>
      <c r="C668" s="85" t="str" cm="1">
        <f t="array" ref="C668">IFERROR(INDEX('03.Muestra'!$F$8:$F$42,SMALL(IF("Página Web"='03.Muestra'!$D$8:$D$42,ROW('03.Muestra'!$F$8:$F$42)-MIN(ROW('03.Muestra'!$D$8:$D$42))+1,""),ROW()-664)),"")</f>
        <v>https://www.comunidad.madrid/hospital/josegermain/ciudadanos/atencion-paciente</v>
      </c>
      <c r="D668" s="99" t="s">
        <v>93</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Profesionales</v>
      </c>
      <c r="C669" s="85" t="str" cm="1">
        <f t="array" ref="C669">IFERROR(INDEX('03.Muestra'!$F$8:$F$42,SMALL(IF("Página Web"='03.Muestra'!$D$8:$D$42,ROW('03.Muestra'!$F$8:$F$42)-MIN(ROW('03.Muestra'!$D$8:$D$42))+1,""),ROW()-664)),"")</f>
        <v>https://www.comunidad.madrid/hospital/josegermain/profesionales</v>
      </c>
      <c r="D669" s="99" t="s">
        <v>93</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Unidades Asistenciales</v>
      </c>
      <c r="C670" s="85" t="str" cm="1">
        <f t="array" ref="C670">IFERROR(INDEX('03.Muestra'!$F$8:$F$42,SMALL(IF("Página Web"='03.Muestra'!$D$8:$D$42,ROW('03.Muestra'!$F$8:$F$42)-MIN(ROW('03.Muestra'!$D$8:$D$42))+1,""),ROW()-664)),"")</f>
        <v>https://www.comunidad.madrid/hospital/josegermain/profesionales/unidades-asistenciales</v>
      </c>
      <c r="D670" s="99" t="s">
        <v>93</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Recursos Humanos</v>
      </c>
      <c r="C671" s="85" t="str" cm="1">
        <f t="array" ref="C671">IFERROR(INDEX('03.Muestra'!$F$8:$F$42,SMALL(IF("Página Web"='03.Muestra'!$D$8:$D$42,ROW('03.Muestra'!$F$8:$F$42)-MIN(ROW('03.Muestra'!$D$8:$D$42))+1,""),ROW()-664)),"")</f>
        <v>https://www.comunidad.madrid/hospital/josegermain/profesionales/otros-servicios/departamento-recursos-humanos</v>
      </c>
      <c r="D671" s="99" t="s">
        <v>93</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Centro de Salud Mental</v>
      </c>
      <c r="C672" s="85" t="str" cm="1">
        <f t="array" ref="C672">IFERROR(INDEX('03.Muestra'!$F$8:$F$42,SMALL(IF("Página Web"='03.Muestra'!$D$8:$D$42,ROW('03.Muestra'!$F$8:$F$42)-MIN(ROW('03.Muestra'!$D$8:$D$42))+1,""),ROW()-664)),"")</f>
        <v>https://www.comunidad.madrid/hospital/josegermain/profesionales/unidades-asistenciales-ipjg/centro-salud-mental-leganes</v>
      </c>
      <c r="D672" s="99" t="s">
        <v>93</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Mantenimiento</v>
      </c>
      <c r="C673" s="85" t="str" cm="1">
        <f t="array" ref="C673">IFERROR(INDEX('03.Muestra'!$F$8:$F$42,SMALL(IF("Página Web"='03.Muestra'!$D$8:$D$42,ROW('03.Muestra'!$F$8:$F$42)-MIN(ROW('03.Muestra'!$D$8:$D$42))+1,""),ROW()-664)),"")</f>
        <v>https://www.comunidad.madrid/hospital/josegermain/profesionales/otros-servicios/mantenimiento</v>
      </c>
      <c r="D673" s="99" t="s">
        <v>93</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Comunicación</v>
      </c>
      <c r="C674" s="85" t="str" cm="1">
        <f t="array" ref="C674">IFERROR(INDEX('03.Muestra'!$F$8:$F$42,SMALL(IF("Página Web"='03.Muestra'!$D$8:$D$42,ROW('03.Muestra'!$F$8:$F$42)-MIN(ROW('03.Muestra'!$D$8:$D$42))+1,""),ROW()-664)),"")</f>
        <v>https://www.comunidad.madrid/hospital/josegermain/comunicacion</v>
      </c>
      <c r="D674" s="99" t="s">
        <v>93</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Noticias</v>
      </c>
      <c r="C675" s="85" t="str" cm="1">
        <f t="array" ref="C675">IFERROR(INDEX('03.Muestra'!$F$8:$F$42,SMALL(IF("Página Web"='03.Muestra'!$D$8:$D$42,ROW('03.Muestra'!$F$8:$F$42)-MIN(ROW('03.Muestra'!$D$8:$D$42))+1,""),ROW()-664)),"")</f>
        <v>https://www.comunidad.madrid/hospital/josegermain/comunicacion/noticias</v>
      </c>
      <c r="D675" s="99" t="s">
        <v>93</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RSS</v>
      </c>
      <c r="C676" s="85" t="str" cm="1">
        <f t="array" ref="C676">IFERROR(INDEX('03.Muestra'!$F$8:$F$42,SMALL(IF("Página Web"='03.Muestra'!$D$8:$D$42,ROW('03.Muestra'!$F$8:$F$42)-MIN(ROW('03.Muestra'!$D$8:$D$42))+1,""),ROW()-664)),"")</f>
        <v>https://www.comunidad.madrid/hospital/josegermain/comunicacion/sindicacion-ultimos-contenidos</v>
      </c>
      <c r="D676" s="99" t="s">
        <v>93</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Galería de Imágenes</v>
      </c>
      <c r="C677" s="85" t="str" cm="1">
        <f t="array" ref="C677">IFERROR(INDEX('03.Muestra'!$F$8:$F$42,SMALL(IF("Página Web"='03.Muestra'!$D$8:$D$42,ROW('03.Muestra'!$F$8:$F$42)-MIN(ROW('03.Muestra'!$D$8:$D$42))+1,""),ROW()-664)),"")</f>
        <v>https://www.comunidad.madrid/hospital/josegermain/comunicacion/galeria-imagenes/galeria-imagenes</v>
      </c>
      <c r="D677" s="99" t="s">
        <v>93</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Nosotros</v>
      </c>
      <c r="C678" s="85" t="str" cm="1">
        <f t="array" ref="C678">IFERROR(INDEX('03.Muestra'!$F$8:$F$42,SMALL(IF("Página Web"='03.Muestra'!$D$8:$D$42,ROW('03.Muestra'!$F$8:$F$42)-MIN(ROW('03.Muestra'!$D$8:$D$42))+1,""),ROW()-664)),"")</f>
        <v>https://www.comunidad.madrid/hospital/josegermain/nosotros</v>
      </c>
      <c r="D678" s="99" t="s">
        <v>93</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Localización y acceso</v>
      </c>
      <c r="C679" s="85" t="str" cm="1">
        <f t="array" ref="C679">IFERROR(INDEX('03.Muestra'!$F$8:$F$42,SMALL(IF("Página Web"='03.Muestra'!$D$8:$D$42,ROW('03.Muestra'!$F$8:$F$42)-MIN(ROW('03.Muestra'!$D$8:$D$42))+1,""),ROW()-664)),"")</f>
        <v>https://www.comunidad.madrid/hospital/josegermain/nosotros/localizacion-acceso</v>
      </c>
      <c r="D679" s="99" t="s">
        <v>93</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https://www.comunidad.madrid/hospital/josegermain/comunicacion/contacto</v>
      </c>
      <c r="D680" s="99" t="s">
        <v>93</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Buscador</v>
      </c>
      <c r="C681" s="85" t="str" cm="1">
        <f t="array" ref="C681">IFERROR(INDEX('03.Muestra'!$F$8:$F$42,SMALL(IF("Página Web"='03.Muestra'!$D$8:$D$42,ROW('03.Muestra'!$F$8:$F$42)-MIN(ROW('03.Muestra'!$D$8:$D$42))+1,""),ROW()-664)),"")</f>
        <v>https://www.comunidad.madrid/hospital/josegermain/buscar?search_api_fulltext=&amp;nombre=</v>
      </c>
      <c r="D681" s="99" t="s">
        <v>91</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Legal-Privacidad</v>
      </c>
      <c r="C682" s="85" t="str" cm="1">
        <f t="array" ref="C682">IFERROR(INDEX('03.Muestra'!$F$8:$F$42,SMALL(IF("Página Web"='03.Muestra'!$D$8:$D$42,ROW('03.Muestra'!$F$8:$F$42)-MIN(ROW('03.Muestra'!$D$8:$D$42))+1,""),ROW()-664)),"")</f>
        <v>https://www.comunidad.madrid/hospital/josegermain/ciudadanos/aviso-legal-privacidad</v>
      </c>
      <c r="D682" s="99" t="s">
        <v>93</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https://www.comunidad.madrid/hospital/josegermain/sitemap</v>
      </c>
      <c r="D683" s="99" t="s">
        <v>91</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https://www.comunidad.madrid/hospital/josegermain/declaracion-accesibilidad</v>
      </c>
      <c r="D684" s="99" t="s">
        <v>91</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https://www.comunidad.madrid/hospital/josegermain/</v>
      </c>
      <c r="D703" s="99" t="s">
        <v>91</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https://www.comunidad.madrid/hospital/josegermain/ciudadanos</v>
      </c>
      <c r="D704" s="99" t="s">
        <v>91</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20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Servicio de Admisión</v>
      </c>
      <c r="C705" s="85" t="str" cm="1">
        <f t="array" ref="C705">IFERROR(INDEX('03.Muestra'!$F$8:$F$42,SMALL(IF("Página Web"='03.Muestra'!$D$8:$D$42,ROW('03.Muestra'!$F$8:$F$42)-MIN(ROW('03.Muestra'!$D$8:$D$42))+1,""),ROW()-702)),"")</f>
        <v>https://www.comunidad.madrid/hospital/josegermain/profesionales/otros-servicios/admision</v>
      </c>
      <c r="D705" s="99" t="s">
        <v>91</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Atención al Paciente</v>
      </c>
      <c r="C706" s="85" t="str" cm="1">
        <f t="array" ref="C706">IFERROR(INDEX('03.Muestra'!$F$8:$F$42,SMALL(IF("Página Web"='03.Muestra'!$D$8:$D$42,ROW('03.Muestra'!$F$8:$F$42)-MIN(ROW('03.Muestra'!$D$8:$D$42))+1,""),ROW()-702)),"")</f>
        <v>https://www.comunidad.madrid/hospital/josegermain/ciudadanos/atencion-paciente</v>
      </c>
      <c r="D706" s="99" t="s">
        <v>91</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Profesionales</v>
      </c>
      <c r="C707" s="85" t="str" cm="1">
        <f t="array" ref="C707">IFERROR(INDEX('03.Muestra'!$F$8:$F$42,SMALL(IF("Página Web"='03.Muestra'!$D$8:$D$42,ROW('03.Muestra'!$F$8:$F$42)-MIN(ROW('03.Muestra'!$D$8:$D$42))+1,""),ROW()-702)),"")</f>
        <v>https://www.comunidad.madrid/hospital/josegermain/profesionales</v>
      </c>
      <c r="D707" s="99" t="s">
        <v>91</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Unidades Asistenciales</v>
      </c>
      <c r="C708" s="85" t="str" cm="1">
        <f t="array" ref="C708">IFERROR(INDEX('03.Muestra'!$F$8:$F$42,SMALL(IF("Página Web"='03.Muestra'!$D$8:$D$42,ROW('03.Muestra'!$F$8:$F$42)-MIN(ROW('03.Muestra'!$D$8:$D$42))+1,""),ROW()-702)),"")</f>
        <v>https://www.comunidad.madrid/hospital/josegermain/profesionales/unidades-asistenciales</v>
      </c>
      <c r="D708" s="99" t="s">
        <v>91</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Recursos Humanos</v>
      </c>
      <c r="C709" s="85" t="str" cm="1">
        <f t="array" ref="C709">IFERROR(INDEX('03.Muestra'!$F$8:$F$42,SMALL(IF("Página Web"='03.Muestra'!$D$8:$D$42,ROW('03.Muestra'!$F$8:$F$42)-MIN(ROW('03.Muestra'!$D$8:$D$42))+1,""),ROW()-702)),"")</f>
        <v>https://www.comunidad.madrid/hospital/josegermain/profesionales/otros-servicios/departamento-recursos-humanos</v>
      </c>
      <c r="D709" s="99" t="s">
        <v>91</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Centro de Salud Mental</v>
      </c>
      <c r="C710" s="85" t="str" cm="1">
        <f t="array" ref="C710">IFERROR(INDEX('03.Muestra'!$F$8:$F$42,SMALL(IF("Página Web"='03.Muestra'!$D$8:$D$42,ROW('03.Muestra'!$F$8:$F$42)-MIN(ROW('03.Muestra'!$D$8:$D$42))+1,""),ROW()-702)),"")</f>
        <v>https://www.comunidad.madrid/hospital/josegermain/profesionales/unidades-asistenciales-ipjg/centro-salud-mental-leganes</v>
      </c>
      <c r="D710" s="99" t="s">
        <v>91</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Mantenimiento</v>
      </c>
      <c r="C711" s="85" t="str" cm="1">
        <f t="array" ref="C711">IFERROR(INDEX('03.Muestra'!$F$8:$F$42,SMALL(IF("Página Web"='03.Muestra'!$D$8:$D$42,ROW('03.Muestra'!$F$8:$F$42)-MIN(ROW('03.Muestra'!$D$8:$D$42))+1,""),ROW()-702)),"")</f>
        <v>https://www.comunidad.madrid/hospital/josegermain/profesionales/otros-servicios/mantenimiento</v>
      </c>
      <c r="D711" s="99" t="s">
        <v>91</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Comunicación</v>
      </c>
      <c r="C712" s="85" t="str" cm="1">
        <f t="array" ref="C712">IFERROR(INDEX('03.Muestra'!$F$8:$F$42,SMALL(IF("Página Web"='03.Muestra'!$D$8:$D$42,ROW('03.Muestra'!$F$8:$F$42)-MIN(ROW('03.Muestra'!$D$8:$D$42))+1,""),ROW()-702)),"")</f>
        <v>https://www.comunidad.madrid/hospital/josegermain/comunicacion</v>
      </c>
      <c r="D712" s="99" t="s">
        <v>91</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Noticias</v>
      </c>
      <c r="C713" s="85" t="str" cm="1">
        <f t="array" ref="C713">IFERROR(INDEX('03.Muestra'!$F$8:$F$42,SMALL(IF("Página Web"='03.Muestra'!$D$8:$D$42,ROW('03.Muestra'!$F$8:$F$42)-MIN(ROW('03.Muestra'!$D$8:$D$42))+1,""),ROW()-702)),"")</f>
        <v>https://www.comunidad.madrid/hospital/josegermain/comunicacion/noticias</v>
      </c>
      <c r="D713" s="99" t="s">
        <v>91</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RSS</v>
      </c>
      <c r="C714" s="85" t="str" cm="1">
        <f t="array" ref="C714">IFERROR(INDEX('03.Muestra'!$F$8:$F$42,SMALL(IF("Página Web"='03.Muestra'!$D$8:$D$42,ROW('03.Muestra'!$F$8:$F$42)-MIN(ROW('03.Muestra'!$D$8:$D$42))+1,""),ROW()-702)),"")</f>
        <v>https://www.comunidad.madrid/hospital/josegermain/comunicacion/sindicacion-ultimos-contenidos</v>
      </c>
      <c r="D714" s="99" t="s">
        <v>91</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Galería de Imágenes</v>
      </c>
      <c r="C715" s="85" t="str" cm="1">
        <f t="array" ref="C715">IFERROR(INDEX('03.Muestra'!$F$8:$F$42,SMALL(IF("Página Web"='03.Muestra'!$D$8:$D$42,ROW('03.Muestra'!$F$8:$F$42)-MIN(ROW('03.Muestra'!$D$8:$D$42))+1,""),ROW()-702)),"")</f>
        <v>https://www.comunidad.madrid/hospital/josegermain/comunicacion/galeria-imagenes/galeria-imagenes</v>
      </c>
      <c r="D715" s="99" t="s">
        <v>91</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Nosotros</v>
      </c>
      <c r="C716" s="85" t="str" cm="1">
        <f t="array" ref="C716">IFERROR(INDEX('03.Muestra'!$F$8:$F$42,SMALL(IF("Página Web"='03.Muestra'!$D$8:$D$42,ROW('03.Muestra'!$F$8:$F$42)-MIN(ROW('03.Muestra'!$D$8:$D$42))+1,""),ROW()-702)),"")</f>
        <v>https://www.comunidad.madrid/hospital/josegermain/nosotros</v>
      </c>
      <c r="D716" s="99" t="s">
        <v>91</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Localización y acceso</v>
      </c>
      <c r="C717" s="85" t="str" cm="1">
        <f t="array" ref="C717">IFERROR(INDEX('03.Muestra'!$F$8:$F$42,SMALL(IF("Página Web"='03.Muestra'!$D$8:$D$42,ROW('03.Muestra'!$F$8:$F$42)-MIN(ROW('03.Muestra'!$D$8:$D$42))+1,""),ROW()-702)),"")</f>
        <v>https://www.comunidad.madrid/hospital/josegermain/nosotros/localizacion-acceso</v>
      </c>
      <c r="D717" s="99" t="s">
        <v>91</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https://www.comunidad.madrid/hospital/josegermain/comunicacion/contacto</v>
      </c>
      <c r="D718" s="99" t="s">
        <v>91</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Buscador</v>
      </c>
      <c r="C719" s="85" t="str" cm="1">
        <f t="array" ref="C719">IFERROR(INDEX('03.Muestra'!$F$8:$F$42,SMALL(IF("Página Web"='03.Muestra'!$D$8:$D$42,ROW('03.Muestra'!$F$8:$F$42)-MIN(ROW('03.Muestra'!$D$8:$D$42))+1,""),ROW()-702)),"")</f>
        <v>https://www.comunidad.madrid/hospital/josegermain/buscar?search_api_fulltext=&amp;nombre=</v>
      </c>
      <c r="D719" s="99" t="s">
        <v>91</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Legal-Privacidad</v>
      </c>
      <c r="C720" s="85" t="str" cm="1">
        <f t="array" ref="C720">IFERROR(INDEX('03.Muestra'!$F$8:$F$42,SMALL(IF("Página Web"='03.Muestra'!$D$8:$D$42,ROW('03.Muestra'!$F$8:$F$42)-MIN(ROW('03.Muestra'!$D$8:$D$42))+1,""),ROW()-702)),"")</f>
        <v>https://www.comunidad.madrid/hospital/josegermain/ciudadanos/aviso-legal-privacidad</v>
      </c>
      <c r="D720" s="99" t="s">
        <v>91</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https://www.comunidad.madrid/hospital/josegermain/sitemap</v>
      </c>
      <c r="D721" s="99" t="s">
        <v>91</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https://www.comunidad.madrid/hospital/josegermain/declaracion-accesibilidad</v>
      </c>
      <c r="D722" s="99" t="s">
        <v>91</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https://www.comunidad.madrid/hospital/josegermain/</v>
      </c>
      <c r="D741" s="99" t="s">
        <v>91</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https://www.comunidad.madrid/hospital/josegermain/ciudadanos</v>
      </c>
      <c r="D742" s="99" t="s">
        <v>91</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v>
      </c>
      <c r="J742" s="91">
        <f ca="1">COUNTIF($D741:INDIRECT("$D" &amp;  SUM(ROW()-1,'03.Muestra'!$D$45)-1),J741)</f>
        <v>19</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Servicio de Admisión</v>
      </c>
      <c r="C743" s="85" t="str" cm="1">
        <f t="array" ref="C743">IFERROR(INDEX('03.Muestra'!$F$8:$F$42,SMALL(IF("Página Web"='03.Muestra'!$D$8:$D$42,ROW('03.Muestra'!$F$8:$F$42)-MIN(ROW('03.Muestra'!$D$8:$D$42))+1,""),ROW()-740)),"")</f>
        <v>https://www.comunidad.madrid/hospital/josegermain/profesionales/otros-servicios/admision</v>
      </c>
      <c r="D743" s="99" t="s">
        <v>93</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Atención al Paciente</v>
      </c>
      <c r="C744" s="85" t="str" cm="1">
        <f t="array" ref="C744">IFERROR(INDEX('03.Muestra'!$F$8:$F$42,SMALL(IF("Página Web"='03.Muestra'!$D$8:$D$42,ROW('03.Muestra'!$F$8:$F$42)-MIN(ROW('03.Muestra'!$D$8:$D$42))+1,""),ROW()-740)),"")</f>
        <v>https://www.comunidad.madrid/hospital/josegermain/ciudadanos/atencion-paciente</v>
      </c>
      <c r="D744" s="99" t="s">
        <v>91</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Profesionales</v>
      </c>
      <c r="C745" s="85" t="str" cm="1">
        <f t="array" ref="C745">IFERROR(INDEX('03.Muestra'!$F$8:$F$42,SMALL(IF("Página Web"='03.Muestra'!$D$8:$D$42,ROW('03.Muestra'!$F$8:$F$42)-MIN(ROW('03.Muestra'!$D$8:$D$42))+1,""),ROW()-740)),"")</f>
        <v>https://www.comunidad.madrid/hospital/josegermain/profesionales</v>
      </c>
      <c r="D745" s="99" t="s">
        <v>91</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Unidades Asistenciales</v>
      </c>
      <c r="C746" s="85" t="str" cm="1">
        <f t="array" ref="C746">IFERROR(INDEX('03.Muestra'!$F$8:$F$42,SMALL(IF("Página Web"='03.Muestra'!$D$8:$D$42,ROW('03.Muestra'!$F$8:$F$42)-MIN(ROW('03.Muestra'!$D$8:$D$42))+1,""),ROW()-740)),"")</f>
        <v>https://www.comunidad.madrid/hospital/josegermain/profesionales/unidades-asistenciales</v>
      </c>
      <c r="D746" s="99" t="s">
        <v>91</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Recursos Humanos</v>
      </c>
      <c r="C747" s="85" t="str" cm="1">
        <f t="array" ref="C747">IFERROR(INDEX('03.Muestra'!$F$8:$F$42,SMALL(IF("Página Web"='03.Muestra'!$D$8:$D$42,ROW('03.Muestra'!$F$8:$F$42)-MIN(ROW('03.Muestra'!$D$8:$D$42))+1,""),ROW()-740)),"")</f>
        <v>https://www.comunidad.madrid/hospital/josegermain/profesionales/otros-servicios/departamento-recursos-humanos</v>
      </c>
      <c r="D747" s="99" t="s">
        <v>91</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Centro de Salud Mental</v>
      </c>
      <c r="C748" s="85" t="str" cm="1">
        <f t="array" ref="C748">IFERROR(INDEX('03.Muestra'!$F$8:$F$42,SMALL(IF("Página Web"='03.Muestra'!$D$8:$D$42,ROW('03.Muestra'!$F$8:$F$42)-MIN(ROW('03.Muestra'!$D$8:$D$42))+1,""),ROW()-740)),"")</f>
        <v>https://www.comunidad.madrid/hospital/josegermain/profesionales/unidades-asistenciales-ipjg/centro-salud-mental-leganes</v>
      </c>
      <c r="D748" s="99" t="s">
        <v>91</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Mantenimiento</v>
      </c>
      <c r="C749" s="85" t="str" cm="1">
        <f t="array" ref="C749">IFERROR(INDEX('03.Muestra'!$F$8:$F$42,SMALL(IF("Página Web"='03.Muestra'!$D$8:$D$42,ROW('03.Muestra'!$F$8:$F$42)-MIN(ROW('03.Muestra'!$D$8:$D$42))+1,""),ROW()-740)),"")</f>
        <v>https://www.comunidad.madrid/hospital/josegermain/profesionales/otros-servicios/mantenimiento</v>
      </c>
      <c r="D749" s="99" t="s">
        <v>91</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Comunicación</v>
      </c>
      <c r="C750" s="85" t="str" cm="1">
        <f t="array" ref="C750">IFERROR(INDEX('03.Muestra'!$F$8:$F$42,SMALL(IF("Página Web"='03.Muestra'!$D$8:$D$42,ROW('03.Muestra'!$F$8:$F$42)-MIN(ROW('03.Muestra'!$D$8:$D$42))+1,""),ROW()-740)),"")</f>
        <v>https://www.comunidad.madrid/hospital/josegermain/comunicacion</v>
      </c>
      <c r="D750" s="99" t="s">
        <v>91</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Noticias</v>
      </c>
      <c r="C751" s="85" t="str" cm="1">
        <f t="array" ref="C751">IFERROR(INDEX('03.Muestra'!$F$8:$F$42,SMALL(IF("Página Web"='03.Muestra'!$D$8:$D$42,ROW('03.Muestra'!$F$8:$F$42)-MIN(ROW('03.Muestra'!$D$8:$D$42))+1,""),ROW()-740)),"")</f>
        <v>https://www.comunidad.madrid/hospital/josegermain/comunicacion/noticias</v>
      </c>
      <c r="D751" s="99" t="s">
        <v>91</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RSS</v>
      </c>
      <c r="C752" s="85" t="str" cm="1">
        <f t="array" ref="C752">IFERROR(INDEX('03.Muestra'!$F$8:$F$42,SMALL(IF("Página Web"='03.Muestra'!$D$8:$D$42,ROW('03.Muestra'!$F$8:$F$42)-MIN(ROW('03.Muestra'!$D$8:$D$42))+1,""),ROW()-740)),"")</f>
        <v>https://www.comunidad.madrid/hospital/josegermain/comunicacion/sindicacion-ultimos-contenidos</v>
      </c>
      <c r="D752" s="99" t="s">
        <v>91</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Galería de Imágenes</v>
      </c>
      <c r="C753" s="85" t="str" cm="1">
        <f t="array" ref="C753">IFERROR(INDEX('03.Muestra'!$F$8:$F$42,SMALL(IF("Página Web"='03.Muestra'!$D$8:$D$42,ROW('03.Muestra'!$F$8:$F$42)-MIN(ROW('03.Muestra'!$D$8:$D$42))+1,""),ROW()-740)),"")</f>
        <v>https://www.comunidad.madrid/hospital/josegermain/comunicacion/galeria-imagenes/galeria-imagenes</v>
      </c>
      <c r="D753" s="99" t="s">
        <v>91</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Nosotros</v>
      </c>
      <c r="C754" s="85" t="str" cm="1">
        <f t="array" ref="C754">IFERROR(INDEX('03.Muestra'!$F$8:$F$42,SMALL(IF("Página Web"='03.Muestra'!$D$8:$D$42,ROW('03.Muestra'!$F$8:$F$42)-MIN(ROW('03.Muestra'!$D$8:$D$42))+1,""),ROW()-740)),"")</f>
        <v>https://www.comunidad.madrid/hospital/josegermain/nosotros</v>
      </c>
      <c r="D754" s="99" t="s">
        <v>91</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Localización y acceso</v>
      </c>
      <c r="C755" s="85" t="str" cm="1">
        <f t="array" ref="C755">IFERROR(INDEX('03.Muestra'!$F$8:$F$42,SMALL(IF("Página Web"='03.Muestra'!$D$8:$D$42,ROW('03.Muestra'!$F$8:$F$42)-MIN(ROW('03.Muestra'!$D$8:$D$42))+1,""),ROW()-740)),"")</f>
        <v>https://www.comunidad.madrid/hospital/josegermain/nosotros/localizacion-acceso</v>
      </c>
      <c r="D755" s="99" t="s">
        <v>91</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Contacto</v>
      </c>
      <c r="C756" s="85" t="str" cm="1">
        <f t="array" ref="C756">IFERROR(INDEX('03.Muestra'!$F$8:$F$42,SMALL(IF("Página Web"='03.Muestra'!$D$8:$D$42,ROW('03.Muestra'!$F$8:$F$42)-MIN(ROW('03.Muestra'!$D$8:$D$42))+1,""),ROW()-740)),"")</f>
        <v>https://www.comunidad.madrid/hospital/josegermain/comunicacion/contacto</v>
      </c>
      <c r="D756" s="99" t="s">
        <v>91</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Buscador</v>
      </c>
      <c r="C757" s="85" t="str" cm="1">
        <f t="array" ref="C757">IFERROR(INDEX('03.Muestra'!$F$8:$F$42,SMALL(IF("Página Web"='03.Muestra'!$D$8:$D$42,ROW('03.Muestra'!$F$8:$F$42)-MIN(ROW('03.Muestra'!$D$8:$D$42))+1,""),ROW()-740)),"")</f>
        <v>https://www.comunidad.madrid/hospital/josegermain/buscar?search_api_fulltext=&amp;nombre=</v>
      </c>
      <c r="D757" s="99" t="s">
        <v>91</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Legal-Privacidad</v>
      </c>
      <c r="C758" s="85" t="str" cm="1">
        <f t="array" ref="C758">IFERROR(INDEX('03.Muestra'!$F$8:$F$42,SMALL(IF("Página Web"='03.Muestra'!$D$8:$D$42,ROW('03.Muestra'!$F$8:$F$42)-MIN(ROW('03.Muestra'!$D$8:$D$42))+1,""),ROW()-740)),"")</f>
        <v>https://www.comunidad.madrid/hospital/josegermain/ciudadanos/aviso-legal-privacidad</v>
      </c>
      <c r="D758" s="99" t="s">
        <v>91</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https://www.comunidad.madrid/hospital/josegermain/sitemap</v>
      </c>
      <c r="D759" s="99" t="s">
        <v>91</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https://www.comunidad.madrid/hospital/josegermain/declaracion-accesibilidad</v>
      </c>
      <c r="D760" s="99" t="s">
        <v>91</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https://www.comunidad.madrid/hospital/josegermain/</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https://www.comunidad.madrid/hospital/josegermain/ciudadanos</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Servicio de Admisión</v>
      </c>
      <c r="C781" s="85" t="str" cm="1">
        <f t="array" ref="C781">IFERROR(INDEX('03.Muestra'!$F$8:$F$42,SMALL(IF("Página Web"='03.Muestra'!$D$8:$D$42,ROW('03.Muestra'!$F$8:$F$42)-MIN(ROW('03.Muestra'!$D$8:$D$42))+1,""),ROW()-778)),"")</f>
        <v>https://www.comunidad.madrid/hospital/josegermain/profesionales/otros-servicios/admision</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Atención al Paciente</v>
      </c>
      <c r="C782" s="85" t="str" cm="1">
        <f t="array" ref="C782">IFERROR(INDEX('03.Muestra'!$F$8:$F$42,SMALL(IF("Página Web"='03.Muestra'!$D$8:$D$42,ROW('03.Muestra'!$F$8:$F$42)-MIN(ROW('03.Muestra'!$D$8:$D$42))+1,""),ROW()-778)),"")</f>
        <v>https://www.comunidad.madrid/hospital/josegermain/ciudadanos/atencion-paciente</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Profesionales</v>
      </c>
      <c r="C783" s="85" t="str" cm="1">
        <f t="array" ref="C783">IFERROR(INDEX('03.Muestra'!$F$8:$F$42,SMALL(IF("Página Web"='03.Muestra'!$D$8:$D$42,ROW('03.Muestra'!$F$8:$F$42)-MIN(ROW('03.Muestra'!$D$8:$D$42))+1,""),ROW()-778)),"")</f>
        <v>https://www.comunidad.madrid/hospital/josegermain/profesionales</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Unidades Asistenciales</v>
      </c>
      <c r="C784" s="85" t="str" cm="1">
        <f t="array" ref="C784">IFERROR(INDEX('03.Muestra'!$F$8:$F$42,SMALL(IF("Página Web"='03.Muestra'!$D$8:$D$42,ROW('03.Muestra'!$F$8:$F$42)-MIN(ROW('03.Muestra'!$D$8:$D$42))+1,""),ROW()-778)),"")</f>
        <v>https://www.comunidad.madrid/hospital/josegermain/profesionales/unidades-asistenciales</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Recursos Humanos</v>
      </c>
      <c r="C785" s="85" t="str" cm="1">
        <f t="array" ref="C785">IFERROR(INDEX('03.Muestra'!$F$8:$F$42,SMALL(IF("Página Web"='03.Muestra'!$D$8:$D$42,ROW('03.Muestra'!$F$8:$F$42)-MIN(ROW('03.Muestra'!$D$8:$D$42))+1,""),ROW()-778)),"")</f>
        <v>https://www.comunidad.madrid/hospital/josegermain/profesionales/otros-servicios/departamento-recursos-humanos</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Centro de Salud Mental</v>
      </c>
      <c r="C786" s="85" t="str" cm="1">
        <f t="array" ref="C786">IFERROR(INDEX('03.Muestra'!$F$8:$F$42,SMALL(IF("Página Web"='03.Muestra'!$D$8:$D$42,ROW('03.Muestra'!$F$8:$F$42)-MIN(ROW('03.Muestra'!$D$8:$D$42))+1,""),ROW()-778)),"")</f>
        <v>https://www.comunidad.madrid/hospital/josegermain/profesionales/unidades-asistenciales-ipjg/centro-salud-mental-leganes</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Mantenimiento</v>
      </c>
      <c r="C787" s="85" t="str" cm="1">
        <f t="array" ref="C787">IFERROR(INDEX('03.Muestra'!$F$8:$F$42,SMALL(IF("Página Web"='03.Muestra'!$D$8:$D$42,ROW('03.Muestra'!$F$8:$F$42)-MIN(ROW('03.Muestra'!$D$8:$D$42))+1,""),ROW()-778)),"")</f>
        <v>https://www.comunidad.madrid/hospital/josegermain/profesionales/otros-servicios/mantenimiento</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Comunicación</v>
      </c>
      <c r="C788" s="85" t="str" cm="1">
        <f t="array" ref="C788">IFERROR(INDEX('03.Muestra'!$F$8:$F$42,SMALL(IF("Página Web"='03.Muestra'!$D$8:$D$42,ROW('03.Muestra'!$F$8:$F$42)-MIN(ROW('03.Muestra'!$D$8:$D$42))+1,""),ROW()-778)),"")</f>
        <v>https://www.comunidad.madrid/hospital/josegermain/comunicacion</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Noticias</v>
      </c>
      <c r="C789" s="85" t="str" cm="1">
        <f t="array" ref="C789">IFERROR(INDEX('03.Muestra'!$F$8:$F$42,SMALL(IF("Página Web"='03.Muestra'!$D$8:$D$42,ROW('03.Muestra'!$F$8:$F$42)-MIN(ROW('03.Muestra'!$D$8:$D$42))+1,""),ROW()-778)),"")</f>
        <v>https://www.comunidad.madrid/hospital/josegermain/comunicacion/noticias</v>
      </c>
      <c r="D789" s="99" t="s">
        <v>91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RSS</v>
      </c>
      <c r="C790" s="85" t="str" cm="1">
        <f t="array" ref="C790">IFERROR(INDEX('03.Muestra'!$F$8:$F$42,SMALL(IF("Página Web"='03.Muestra'!$D$8:$D$42,ROW('03.Muestra'!$F$8:$F$42)-MIN(ROW('03.Muestra'!$D$8:$D$42))+1,""),ROW()-778)),"")</f>
        <v>https://www.comunidad.madrid/hospital/josegermain/comunicacion/sindicacion-ultimos-contenidos</v>
      </c>
      <c r="D790" s="99" t="s">
        <v>91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Galería de Imágenes</v>
      </c>
      <c r="C791" s="85" t="str" cm="1">
        <f t="array" ref="C791">IFERROR(INDEX('03.Muestra'!$F$8:$F$42,SMALL(IF("Página Web"='03.Muestra'!$D$8:$D$42,ROW('03.Muestra'!$F$8:$F$42)-MIN(ROW('03.Muestra'!$D$8:$D$42))+1,""),ROW()-778)),"")</f>
        <v>https://www.comunidad.madrid/hospital/josegermain/comunicacion/galeria-imagenes/galeria-imagenes</v>
      </c>
      <c r="D791" s="99" t="s">
        <v>91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Nosotros</v>
      </c>
      <c r="C792" s="85" t="str" cm="1">
        <f t="array" ref="C792">IFERROR(INDEX('03.Muestra'!$F$8:$F$42,SMALL(IF("Página Web"='03.Muestra'!$D$8:$D$42,ROW('03.Muestra'!$F$8:$F$42)-MIN(ROW('03.Muestra'!$D$8:$D$42))+1,""),ROW()-778)),"")</f>
        <v>https://www.comunidad.madrid/hospital/josegermain/nosotros</v>
      </c>
      <c r="D792" s="99" t="s">
        <v>91</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Localización y acceso</v>
      </c>
      <c r="C793" s="85" t="str" cm="1">
        <f t="array" ref="C793">IFERROR(INDEX('03.Muestra'!$F$8:$F$42,SMALL(IF("Página Web"='03.Muestra'!$D$8:$D$42,ROW('03.Muestra'!$F$8:$F$42)-MIN(ROW('03.Muestra'!$D$8:$D$42))+1,""),ROW()-778)),"")</f>
        <v>https://www.comunidad.madrid/hospital/josegermain/nosotros/localizacion-acceso</v>
      </c>
      <c r="D793" s="99" t="s">
        <v>91</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Contacto</v>
      </c>
      <c r="C794" s="85" t="str" cm="1">
        <f t="array" ref="C794">IFERROR(INDEX('03.Muestra'!$F$8:$F$42,SMALL(IF("Página Web"='03.Muestra'!$D$8:$D$42,ROW('03.Muestra'!$F$8:$F$42)-MIN(ROW('03.Muestra'!$D$8:$D$42))+1,""),ROW()-778)),"")</f>
        <v>https://www.comunidad.madrid/hospital/josegermain/comunicacion/contacto</v>
      </c>
      <c r="D794" s="99" t="s">
        <v>91</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Buscador</v>
      </c>
      <c r="C795" s="85" t="str" cm="1">
        <f t="array" ref="C795">IFERROR(INDEX('03.Muestra'!$F$8:$F$42,SMALL(IF("Página Web"='03.Muestra'!$D$8:$D$42,ROW('03.Muestra'!$F$8:$F$42)-MIN(ROW('03.Muestra'!$D$8:$D$42))+1,""),ROW()-778)),"")</f>
        <v>https://www.comunidad.madrid/hospital/josegermain/buscar?search_api_fulltext=&amp;nombre=</v>
      </c>
      <c r="D795" s="99" t="s">
        <v>91</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Legal-Privacidad</v>
      </c>
      <c r="C796" s="85" t="str" cm="1">
        <f t="array" ref="C796">IFERROR(INDEX('03.Muestra'!$F$8:$F$42,SMALL(IF("Página Web"='03.Muestra'!$D$8:$D$42,ROW('03.Muestra'!$F$8:$F$42)-MIN(ROW('03.Muestra'!$D$8:$D$42))+1,""),ROW()-778)),"")</f>
        <v>https://www.comunidad.madrid/hospital/josegermain/ciudadanos/aviso-legal-privacidad</v>
      </c>
      <c r="D796" s="99" t="s">
        <v>91</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https://www.comunidad.madrid/hospital/josegermain/sitemap</v>
      </c>
      <c r="D797" s="99" t="s">
        <v>91</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https://www.comunidad.madrid/hospital/josegermain/declaracion-accesibilidad</v>
      </c>
      <c r="D798" s="99" t="s">
        <v>91</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https://www.comunidad.madrid/hospital/josegermain/</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https://www.comunidad.madrid/hospital/josegermain/ciudadanos</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Servicio de Admisión</v>
      </c>
      <c r="C819" s="85" t="str" cm="1">
        <f t="array" ref="C819">IFERROR(INDEX('03.Muestra'!$F$8:$F$42,SMALL(IF("Página Web"='03.Muestra'!$D$8:$D$42,ROW('03.Muestra'!$F$8:$F$42)-MIN(ROW('03.Muestra'!$D$8:$D$42))+1,""),ROW()-816)),"")</f>
        <v>https://www.comunidad.madrid/hospital/josegermain/profesionales/otros-servicios/admision</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Atención al Paciente</v>
      </c>
      <c r="C820" s="85" t="str" cm="1">
        <f t="array" ref="C820">IFERROR(INDEX('03.Muestra'!$F$8:$F$42,SMALL(IF("Página Web"='03.Muestra'!$D$8:$D$42,ROW('03.Muestra'!$F$8:$F$42)-MIN(ROW('03.Muestra'!$D$8:$D$42))+1,""),ROW()-816)),"")</f>
        <v>https://www.comunidad.madrid/hospital/josegermain/ciudadanos/atencion-paciente</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Profesionales</v>
      </c>
      <c r="C821" s="85" t="str" cm="1">
        <f t="array" ref="C821">IFERROR(INDEX('03.Muestra'!$F$8:$F$42,SMALL(IF("Página Web"='03.Muestra'!$D$8:$D$42,ROW('03.Muestra'!$F$8:$F$42)-MIN(ROW('03.Muestra'!$D$8:$D$42))+1,""),ROW()-816)),"")</f>
        <v>https://www.comunidad.madrid/hospital/josegermain/profesionales</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Unidades Asistenciales</v>
      </c>
      <c r="C822" s="85" t="str" cm="1">
        <f t="array" ref="C822">IFERROR(INDEX('03.Muestra'!$F$8:$F$42,SMALL(IF("Página Web"='03.Muestra'!$D$8:$D$42,ROW('03.Muestra'!$F$8:$F$42)-MIN(ROW('03.Muestra'!$D$8:$D$42))+1,""),ROW()-816)),"")</f>
        <v>https://www.comunidad.madrid/hospital/josegermain/profesionales/unidades-asistenciales</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Recursos Humanos</v>
      </c>
      <c r="C823" s="85" t="str" cm="1">
        <f t="array" ref="C823">IFERROR(INDEX('03.Muestra'!$F$8:$F$42,SMALL(IF("Página Web"='03.Muestra'!$D$8:$D$42,ROW('03.Muestra'!$F$8:$F$42)-MIN(ROW('03.Muestra'!$D$8:$D$42))+1,""),ROW()-816)),"")</f>
        <v>https://www.comunidad.madrid/hospital/josegermain/profesionales/otros-servicios/departamento-recursos-humanos</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Centro de Salud Mental</v>
      </c>
      <c r="C824" s="85" t="str" cm="1">
        <f t="array" ref="C824">IFERROR(INDEX('03.Muestra'!$F$8:$F$42,SMALL(IF("Página Web"='03.Muestra'!$D$8:$D$42,ROW('03.Muestra'!$F$8:$F$42)-MIN(ROW('03.Muestra'!$D$8:$D$42))+1,""),ROW()-816)),"")</f>
        <v>https://www.comunidad.madrid/hospital/josegermain/profesionales/unidades-asistenciales-ipjg/centro-salud-mental-leganes</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Mantenimiento</v>
      </c>
      <c r="C825" s="85" t="str" cm="1">
        <f t="array" ref="C825">IFERROR(INDEX('03.Muestra'!$F$8:$F$42,SMALL(IF("Página Web"='03.Muestra'!$D$8:$D$42,ROW('03.Muestra'!$F$8:$F$42)-MIN(ROW('03.Muestra'!$D$8:$D$42))+1,""),ROW()-816)),"")</f>
        <v>https://www.comunidad.madrid/hospital/josegermain/profesionales/otros-servicios/mantenimiento</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Comunicación</v>
      </c>
      <c r="C826" s="85" t="str" cm="1">
        <f t="array" ref="C826">IFERROR(INDEX('03.Muestra'!$F$8:$F$42,SMALL(IF("Página Web"='03.Muestra'!$D$8:$D$42,ROW('03.Muestra'!$F$8:$F$42)-MIN(ROW('03.Muestra'!$D$8:$D$42))+1,""),ROW()-816)),"")</f>
        <v>https://www.comunidad.madrid/hospital/josegermain/comunicacion</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Noticias</v>
      </c>
      <c r="C827" s="85" t="str" cm="1">
        <f t="array" ref="C827">IFERROR(INDEX('03.Muestra'!$F$8:$F$42,SMALL(IF("Página Web"='03.Muestra'!$D$8:$D$42,ROW('03.Muestra'!$F$8:$F$42)-MIN(ROW('03.Muestra'!$D$8:$D$42))+1,""),ROW()-816)),"")</f>
        <v>https://www.comunidad.madrid/hospital/josegermain/comunicacion/noticias</v>
      </c>
      <c r="D827" s="99" t="s">
        <v>103</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RSS</v>
      </c>
      <c r="C828" s="85" t="str" cm="1">
        <f t="array" ref="C828">IFERROR(INDEX('03.Muestra'!$F$8:$F$42,SMALL(IF("Página Web"='03.Muestra'!$D$8:$D$42,ROW('03.Muestra'!$F$8:$F$42)-MIN(ROW('03.Muestra'!$D$8:$D$42))+1,""),ROW()-816)),"")</f>
        <v>https://www.comunidad.madrid/hospital/josegermain/comunicacion/sindicacion-ultimos-contenidos</v>
      </c>
      <c r="D828" s="99" t="s">
        <v>103</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Galería de Imágenes</v>
      </c>
      <c r="C829" s="85" t="str" cm="1">
        <f t="array" ref="C829">IFERROR(INDEX('03.Muestra'!$F$8:$F$42,SMALL(IF("Página Web"='03.Muestra'!$D$8:$D$42,ROW('03.Muestra'!$F$8:$F$42)-MIN(ROW('03.Muestra'!$D$8:$D$42))+1,""),ROW()-816)),"")</f>
        <v>https://www.comunidad.madrid/hospital/josegermain/comunicacion/galeria-imagenes/galeria-imagenes</v>
      </c>
      <c r="D829" s="99" t="s">
        <v>103</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Nosotros</v>
      </c>
      <c r="C830" s="85" t="str" cm="1">
        <f t="array" ref="C830">IFERROR(INDEX('03.Muestra'!$F$8:$F$42,SMALL(IF("Página Web"='03.Muestra'!$D$8:$D$42,ROW('03.Muestra'!$F$8:$F$42)-MIN(ROW('03.Muestra'!$D$8:$D$42))+1,""),ROW()-816)),"")</f>
        <v>https://www.comunidad.madrid/hospital/josegermain/nosotros</v>
      </c>
      <c r="D830" s="99" t="s">
        <v>103</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Localización y acceso</v>
      </c>
      <c r="C831" s="85" t="str" cm="1">
        <f t="array" ref="C831">IFERROR(INDEX('03.Muestra'!$F$8:$F$42,SMALL(IF("Página Web"='03.Muestra'!$D$8:$D$42,ROW('03.Muestra'!$F$8:$F$42)-MIN(ROW('03.Muestra'!$D$8:$D$42))+1,""),ROW()-816)),"")</f>
        <v>https://www.comunidad.madrid/hospital/josegermain/nosotros/localizacion-acceso</v>
      </c>
      <c r="D831" s="99" t="s">
        <v>103</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Contacto</v>
      </c>
      <c r="C832" s="85" t="str" cm="1">
        <f t="array" ref="C832">IFERROR(INDEX('03.Muestra'!$F$8:$F$42,SMALL(IF("Página Web"='03.Muestra'!$D$8:$D$42,ROW('03.Muestra'!$F$8:$F$42)-MIN(ROW('03.Muestra'!$D$8:$D$42))+1,""),ROW()-816)),"")</f>
        <v>https://www.comunidad.madrid/hospital/josegermain/comunicacion/contacto</v>
      </c>
      <c r="D832" s="99" t="s">
        <v>103</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Buscador</v>
      </c>
      <c r="C833" s="85" t="str" cm="1">
        <f t="array" ref="C833">IFERROR(INDEX('03.Muestra'!$F$8:$F$42,SMALL(IF("Página Web"='03.Muestra'!$D$8:$D$42,ROW('03.Muestra'!$F$8:$F$42)-MIN(ROW('03.Muestra'!$D$8:$D$42))+1,""),ROW()-816)),"")</f>
        <v>https://www.comunidad.madrid/hospital/josegermain/buscar?search_api_fulltext=&amp;nombre=</v>
      </c>
      <c r="D833" s="99" t="s">
        <v>103</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Legal-Privacidad</v>
      </c>
      <c r="C834" s="85" t="str" cm="1">
        <f t="array" ref="C834">IFERROR(INDEX('03.Muestra'!$F$8:$F$42,SMALL(IF("Página Web"='03.Muestra'!$D$8:$D$42,ROW('03.Muestra'!$F$8:$F$42)-MIN(ROW('03.Muestra'!$D$8:$D$42))+1,""),ROW()-816)),"")</f>
        <v>https://www.comunidad.madrid/hospital/josegermain/ciudadanos/aviso-legal-privacidad</v>
      </c>
      <c r="D834" s="99" t="s">
        <v>103</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https://www.comunidad.madrid/hospital/josegermain/sitemap</v>
      </c>
      <c r="D835" s="99" t="s">
        <v>103</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https://www.comunidad.madrid/hospital/josegermain/declaracion-accesibilidad</v>
      </c>
      <c r="D836" s="99" t="s">
        <v>103</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https://www.comunidad.madrid/hospital/josegermain/</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https://www.comunidad.madrid/hospital/josegermain/ciudadanos</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Servicio de Admisión</v>
      </c>
      <c r="C857" s="85" t="str" cm="1">
        <f t="array" ref="C857">IFERROR(INDEX('03.Muestra'!$F$8:$F$42,SMALL(IF("Página Web"='03.Muestra'!$D$8:$D$42,ROW('03.Muestra'!$F$8:$F$42)-MIN(ROW('03.Muestra'!$D$8:$D$42))+1,""),ROW()-854)),"")</f>
        <v>https://www.comunidad.madrid/hospital/josegermain/profesionales/otros-servicios/admision</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Atención al Paciente</v>
      </c>
      <c r="C858" s="85" t="str" cm="1">
        <f t="array" ref="C858">IFERROR(INDEX('03.Muestra'!$F$8:$F$42,SMALL(IF("Página Web"='03.Muestra'!$D$8:$D$42,ROW('03.Muestra'!$F$8:$F$42)-MIN(ROW('03.Muestra'!$D$8:$D$42))+1,""),ROW()-854)),"")</f>
        <v>https://www.comunidad.madrid/hospital/josegermain/ciudadanos/atencion-paciente</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Profesionales</v>
      </c>
      <c r="C859" s="85" t="str" cm="1">
        <f t="array" ref="C859">IFERROR(INDEX('03.Muestra'!$F$8:$F$42,SMALL(IF("Página Web"='03.Muestra'!$D$8:$D$42,ROW('03.Muestra'!$F$8:$F$42)-MIN(ROW('03.Muestra'!$D$8:$D$42))+1,""),ROW()-854)),"")</f>
        <v>https://www.comunidad.madrid/hospital/josegermain/profesionales</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Unidades Asistenciales</v>
      </c>
      <c r="C860" s="85" t="str" cm="1">
        <f t="array" ref="C860">IFERROR(INDEX('03.Muestra'!$F$8:$F$42,SMALL(IF("Página Web"='03.Muestra'!$D$8:$D$42,ROW('03.Muestra'!$F$8:$F$42)-MIN(ROW('03.Muestra'!$D$8:$D$42))+1,""),ROW()-854)),"")</f>
        <v>https://www.comunidad.madrid/hospital/josegermain/profesionales/unidades-asistenciales</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Recursos Humanos</v>
      </c>
      <c r="C861" s="85" t="str" cm="1">
        <f t="array" ref="C861">IFERROR(INDEX('03.Muestra'!$F$8:$F$42,SMALL(IF("Página Web"='03.Muestra'!$D$8:$D$42,ROW('03.Muestra'!$F$8:$F$42)-MIN(ROW('03.Muestra'!$D$8:$D$42))+1,""),ROW()-854)),"")</f>
        <v>https://www.comunidad.madrid/hospital/josegermain/profesionales/otros-servicios/departamento-recursos-humanos</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Centro de Salud Mental</v>
      </c>
      <c r="C862" s="85" t="str" cm="1">
        <f t="array" ref="C862">IFERROR(INDEX('03.Muestra'!$F$8:$F$42,SMALL(IF("Página Web"='03.Muestra'!$D$8:$D$42,ROW('03.Muestra'!$F$8:$F$42)-MIN(ROW('03.Muestra'!$D$8:$D$42))+1,""),ROW()-854)),"")</f>
        <v>https://www.comunidad.madrid/hospital/josegermain/profesionales/unidades-asistenciales-ipjg/centro-salud-mental-leganes</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Mantenimiento</v>
      </c>
      <c r="C863" s="85" t="str" cm="1">
        <f t="array" ref="C863">IFERROR(INDEX('03.Muestra'!$F$8:$F$42,SMALL(IF("Página Web"='03.Muestra'!$D$8:$D$42,ROW('03.Muestra'!$F$8:$F$42)-MIN(ROW('03.Muestra'!$D$8:$D$42))+1,""),ROW()-854)),"")</f>
        <v>https://www.comunidad.madrid/hospital/josegermain/profesionales/otros-servicios/mantenimiento</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Comunicación</v>
      </c>
      <c r="C864" s="85" t="str" cm="1">
        <f t="array" ref="C864">IFERROR(INDEX('03.Muestra'!$F$8:$F$42,SMALL(IF("Página Web"='03.Muestra'!$D$8:$D$42,ROW('03.Muestra'!$F$8:$F$42)-MIN(ROW('03.Muestra'!$D$8:$D$42))+1,""),ROW()-854)),"")</f>
        <v>https://www.comunidad.madrid/hospital/josegermain/comunicacion</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Noticias</v>
      </c>
      <c r="C865" s="85" t="str" cm="1">
        <f t="array" ref="C865">IFERROR(INDEX('03.Muestra'!$F$8:$F$42,SMALL(IF("Página Web"='03.Muestra'!$D$8:$D$42,ROW('03.Muestra'!$F$8:$F$42)-MIN(ROW('03.Muestra'!$D$8:$D$42))+1,""),ROW()-854)),"")</f>
        <v>https://www.comunidad.madrid/hospital/josegermain/comunicacion/noticias</v>
      </c>
      <c r="D865" s="99" t="s">
        <v>103</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RSS</v>
      </c>
      <c r="C866" s="85" t="str" cm="1">
        <f t="array" ref="C866">IFERROR(INDEX('03.Muestra'!$F$8:$F$42,SMALL(IF("Página Web"='03.Muestra'!$D$8:$D$42,ROW('03.Muestra'!$F$8:$F$42)-MIN(ROW('03.Muestra'!$D$8:$D$42))+1,""),ROW()-854)),"")</f>
        <v>https://www.comunidad.madrid/hospital/josegermain/comunicacion/sindicacion-ultimos-contenidos</v>
      </c>
      <c r="D866" s="99" t="s">
        <v>103</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Galería de Imágenes</v>
      </c>
      <c r="C867" s="85" t="str" cm="1">
        <f t="array" ref="C867">IFERROR(INDEX('03.Muestra'!$F$8:$F$42,SMALL(IF("Página Web"='03.Muestra'!$D$8:$D$42,ROW('03.Muestra'!$F$8:$F$42)-MIN(ROW('03.Muestra'!$D$8:$D$42))+1,""),ROW()-854)),"")</f>
        <v>https://www.comunidad.madrid/hospital/josegermain/comunicacion/galeria-imagenes/galeria-imagenes</v>
      </c>
      <c r="D867" s="99" t="s">
        <v>103</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Nosotros</v>
      </c>
      <c r="C868" s="85" t="str" cm="1">
        <f t="array" ref="C868">IFERROR(INDEX('03.Muestra'!$F$8:$F$42,SMALL(IF("Página Web"='03.Muestra'!$D$8:$D$42,ROW('03.Muestra'!$F$8:$F$42)-MIN(ROW('03.Muestra'!$D$8:$D$42))+1,""),ROW()-854)),"")</f>
        <v>https://www.comunidad.madrid/hospital/josegermain/nosotros</v>
      </c>
      <c r="D868" s="99" t="s">
        <v>103</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Localización y acceso</v>
      </c>
      <c r="C869" s="85" t="str" cm="1">
        <f t="array" ref="C869">IFERROR(INDEX('03.Muestra'!$F$8:$F$42,SMALL(IF("Página Web"='03.Muestra'!$D$8:$D$42,ROW('03.Muestra'!$F$8:$F$42)-MIN(ROW('03.Muestra'!$D$8:$D$42))+1,""),ROW()-854)),"")</f>
        <v>https://www.comunidad.madrid/hospital/josegermain/nosotros/localizacion-acceso</v>
      </c>
      <c r="D869" s="99" t="s">
        <v>103</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Contacto</v>
      </c>
      <c r="C870" s="85" t="str" cm="1">
        <f t="array" ref="C870">IFERROR(INDEX('03.Muestra'!$F$8:$F$42,SMALL(IF("Página Web"='03.Muestra'!$D$8:$D$42,ROW('03.Muestra'!$F$8:$F$42)-MIN(ROW('03.Muestra'!$D$8:$D$42))+1,""),ROW()-854)),"")</f>
        <v>https://www.comunidad.madrid/hospital/josegermain/comunicacion/contacto</v>
      </c>
      <c r="D870" s="99" t="s">
        <v>103</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Buscador</v>
      </c>
      <c r="C871" s="85" t="str" cm="1">
        <f t="array" ref="C871">IFERROR(INDEX('03.Muestra'!$F$8:$F$42,SMALL(IF("Página Web"='03.Muestra'!$D$8:$D$42,ROW('03.Muestra'!$F$8:$F$42)-MIN(ROW('03.Muestra'!$D$8:$D$42))+1,""),ROW()-854)),"")</f>
        <v>https://www.comunidad.madrid/hospital/josegermain/buscar?search_api_fulltext=&amp;nombre=</v>
      </c>
      <c r="D871" s="99" t="s">
        <v>103</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Legal-Privacidad</v>
      </c>
      <c r="C872" s="85" t="str" cm="1">
        <f t="array" ref="C872">IFERROR(INDEX('03.Muestra'!$F$8:$F$42,SMALL(IF("Página Web"='03.Muestra'!$D$8:$D$42,ROW('03.Muestra'!$F$8:$F$42)-MIN(ROW('03.Muestra'!$D$8:$D$42))+1,""),ROW()-854)),"")</f>
        <v>https://www.comunidad.madrid/hospital/josegermain/ciudadanos/aviso-legal-privacidad</v>
      </c>
      <c r="D872" s="99" t="s">
        <v>103</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https://www.comunidad.madrid/hospital/josegermain/sitemap</v>
      </c>
      <c r="D873" s="99" t="s">
        <v>103</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https://www.comunidad.madrid/hospital/josegermain/declaracion-accesibilidad</v>
      </c>
      <c r="D874" s="99" t="s">
        <v>103</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https://www.comunidad.madrid/hospital/josegermain/</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https://www.comunidad.madrid/hospital/josegermain/ciudadanos</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Servicio de Admisión</v>
      </c>
      <c r="C895" s="85" t="str" cm="1">
        <f t="array" ref="C895">IFERROR(INDEX('03.Muestra'!$F$8:$F$42,SMALL(IF("Página Web"='03.Muestra'!$D$8:$D$42,ROW('03.Muestra'!$F$8:$F$42)-MIN(ROW('03.Muestra'!$D$8:$D$42))+1,""),ROW()-892)),"")</f>
        <v>https://www.comunidad.madrid/hospital/josegermain/profesionales/otros-servicios/admision</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Atención al Paciente</v>
      </c>
      <c r="C896" s="85" t="str" cm="1">
        <f t="array" ref="C896">IFERROR(INDEX('03.Muestra'!$F$8:$F$42,SMALL(IF("Página Web"='03.Muestra'!$D$8:$D$42,ROW('03.Muestra'!$F$8:$F$42)-MIN(ROW('03.Muestra'!$D$8:$D$42))+1,""),ROW()-892)),"")</f>
        <v>https://www.comunidad.madrid/hospital/josegermain/ciudadanos/atencion-paciente</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Profesionales</v>
      </c>
      <c r="C897" s="85" t="str" cm="1">
        <f t="array" ref="C897">IFERROR(INDEX('03.Muestra'!$F$8:$F$42,SMALL(IF("Página Web"='03.Muestra'!$D$8:$D$42,ROW('03.Muestra'!$F$8:$F$42)-MIN(ROW('03.Muestra'!$D$8:$D$42))+1,""),ROW()-892)),"")</f>
        <v>https://www.comunidad.madrid/hospital/josegermain/profesionales</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Unidades Asistenciales</v>
      </c>
      <c r="C898" s="85" t="str" cm="1">
        <f t="array" ref="C898">IFERROR(INDEX('03.Muestra'!$F$8:$F$42,SMALL(IF("Página Web"='03.Muestra'!$D$8:$D$42,ROW('03.Muestra'!$F$8:$F$42)-MIN(ROW('03.Muestra'!$D$8:$D$42))+1,""),ROW()-892)),"")</f>
        <v>https://www.comunidad.madrid/hospital/josegermain/profesionales/unidades-asistenciales</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Recursos Humanos</v>
      </c>
      <c r="C899" s="85" t="str" cm="1">
        <f t="array" ref="C899">IFERROR(INDEX('03.Muestra'!$F$8:$F$42,SMALL(IF("Página Web"='03.Muestra'!$D$8:$D$42,ROW('03.Muestra'!$F$8:$F$42)-MIN(ROW('03.Muestra'!$D$8:$D$42))+1,""),ROW()-892)),"")</f>
        <v>https://www.comunidad.madrid/hospital/josegermain/profesionales/otros-servicios/departamento-recursos-humanos</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Centro de Salud Mental</v>
      </c>
      <c r="C900" s="85" t="str" cm="1">
        <f t="array" ref="C900">IFERROR(INDEX('03.Muestra'!$F$8:$F$42,SMALL(IF("Página Web"='03.Muestra'!$D$8:$D$42,ROW('03.Muestra'!$F$8:$F$42)-MIN(ROW('03.Muestra'!$D$8:$D$42))+1,""),ROW()-892)),"")</f>
        <v>https://www.comunidad.madrid/hospital/josegermain/profesionales/unidades-asistenciales-ipjg/centro-salud-mental-leganes</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Mantenimiento</v>
      </c>
      <c r="C901" s="85" t="str" cm="1">
        <f t="array" ref="C901">IFERROR(INDEX('03.Muestra'!$F$8:$F$42,SMALL(IF("Página Web"='03.Muestra'!$D$8:$D$42,ROW('03.Muestra'!$F$8:$F$42)-MIN(ROW('03.Muestra'!$D$8:$D$42))+1,""),ROW()-892)),"")</f>
        <v>https://www.comunidad.madrid/hospital/josegermain/profesionales/otros-servicios/mantenimiento</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Comunicación</v>
      </c>
      <c r="C902" s="85" t="str" cm="1">
        <f t="array" ref="C902">IFERROR(INDEX('03.Muestra'!$F$8:$F$42,SMALL(IF("Página Web"='03.Muestra'!$D$8:$D$42,ROW('03.Muestra'!$F$8:$F$42)-MIN(ROW('03.Muestra'!$D$8:$D$42))+1,""),ROW()-892)),"")</f>
        <v>https://www.comunidad.madrid/hospital/josegermain/comunicacion</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Noticias</v>
      </c>
      <c r="C903" s="85" t="str" cm="1">
        <f t="array" ref="C903">IFERROR(INDEX('03.Muestra'!$F$8:$F$42,SMALL(IF("Página Web"='03.Muestra'!$D$8:$D$42,ROW('03.Muestra'!$F$8:$F$42)-MIN(ROW('03.Muestra'!$D$8:$D$42))+1,""),ROW()-892)),"")</f>
        <v>https://www.comunidad.madrid/hospital/josegermain/comunicacion/noticias</v>
      </c>
      <c r="D903" s="99" t="s">
        <v>103</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RSS</v>
      </c>
      <c r="C904" s="85" t="str" cm="1">
        <f t="array" ref="C904">IFERROR(INDEX('03.Muestra'!$F$8:$F$42,SMALL(IF("Página Web"='03.Muestra'!$D$8:$D$42,ROW('03.Muestra'!$F$8:$F$42)-MIN(ROW('03.Muestra'!$D$8:$D$42))+1,""),ROW()-892)),"")</f>
        <v>https://www.comunidad.madrid/hospital/josegermain/comunicacion/sindicacion-ultimos-contenidos</v>
      </c>
      <c r="D904" s="99" t="s">
        <v>103</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Galería de Imágenes</v>
      </c>
      <c r="C905" s="85" t="str" cm="1">
        <f t="array" ref="C905">IFERROR(INDEX('03.Muestra'!$F$8:$F$42,SMALL(IF("Página Web"='03.Muestra'!$D$8:$D$42,ROW('03.Muestra'!$F$8:$F$42)-MIN(ROW('03.Muestra'!$D$8:$D$42))+1,""),ROW()-892)),"")</f>
        <v>https://www.comunidad.madrid/hospital/josegermain/comunicacion/galeria-imagenes/galeria-imagenes</v>
      </c>
      <c r="D905" s="99" t="s">
        <v>103</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Nosotros</v>
      </c>
      <c r="C906" s="85" t="str" cm="1">
        <f t="array" ref="C906">IFERROR(INDEX('03.Muestra'!$F$8:$F$42,SMALL(IF("Página Web"='03.Muestra'!$D$8:$D$42,ROW('03.Muestra'!$F$8:$F$42)-MIN(ROW('03.Muestra'!$D$8:$D$42))+1,""),ROW()-892)),"")</f>
        <v>https://www.comunidad.madrid/hospital/josegermain/nosotros</v>
      </c>
      <c r="D906" s="99" t="s">
        <v>103</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Localización y acceso</v>
      </c>
      <c r="C907" s="85" t="str" cm="1">
        <f t="array" ref="C907">IFERROR(INDEX('03.Muestra'!$F$8:$F$42,SMALL(IF("Página Web"='03.Muestra'!$D$8:$D$42,ROW('03.Muestra'!$F$8:$F$42)-MIN(ROW('03.Muestra'!$D$8:$D$42))+1,""),ROW()-892)),"")</f>
        <v>https://www.comunidad.madrid/hospital/josegermain/nosotros/localizacion-acceso</v>
      </c>
      <c r="D907" s="99" t="s">
        <v>103</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Contacto</v>
      </c>
      <c r="C908" s="85" t="str" cm="1">
        <f t="array" ref="C908">IFERROR(INDEX('03.Muestra'!$F$8:$F$42,SMALL(IF("Página Web"='03.Muestra'!$D$8:$D$42,ROW('03.Muestra'!$F$8:$F$42)-MIN(ROW('03.Muestra'!$D$8:$D$42))+1,""),ROW()-892)),"")</f>
        <v>https://www.comunidad.madrid/hospital/josegermain/comunicacion/contacto</v>
      </c>
      <c r="D908" s="99" t="s">
        <v>103</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Buscador</v>
      </c>
      <c r="C909" s="85" t="str" cm="1">
        <f t="array" ref="C909">IFERROR(INDEX('03.Muestra'!$F$8:$F$42,SMALL(IF("Página Web"='03.Muestra'!$D$8:$D$42,ROW('03.Muestra'!$F$8:$F$42)-MIN(ROW('03.Muestra'!$D$8:$D$42))+1,""),ROW()-892)),"")</f>
        <v>https://www.comunidad.madrid/hospital/josegermain/buscar?search_api_fulltext=&amp;nombre=</v>
      </c>
      <c r="D909" s="99" t="s">
        <v>103</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Legal-Privacidad</v>
      </c>
      <c r="C910" s="85" t="str" cm="1">
        <f t="array" ref="C910">IFERROR(INDEX('03.Muestra'!$F$8:$F$42,SMALL(IF("Página Web"='03.Muestra'!$D$8:$D$42,ROW('03.Muestra'!$F$8:$F$42)-MIN(ROW('03.Muestra'!$D$8:$D$42))+1,""),ROW()-892)),"")</f>
        <v>https://www.comunidad.madrid/hospital/josegermain/ciudadanos/aviso-legal-privacidad</v>
      </c>
      <c r="D910" s="99" t="s">
        <v>103</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https://www.comunidad.madrid/hospital/josegermain/sitemap</v>
      </c>
      <c r="D911" s="99" t="s">
        <v>103</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https://www.comunidad.madrid/hospital/josegermain/declaracion-accesibilidad</v>
      </c>
      <c r="D912" s="99" t="s">
        <v>103</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https://www.comunidad.madrid/hospital/josegermain/</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https://www.comunidad.madrid/hospital/josegermain/ciudadanos</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Servicio de Admisión</v>
      </c>
      <c r="C933" s="85" t="str" cm="1">
        <f t="array" ref="C933">IFERROR(INDEX('03.Muestra'!$F$8:$F$42,SMALL(IF("Página Web"='03.Muestra'!$D$8:$D$42,ROW('03.Muestra'!$F$8:$F$42)-MIN(ROW('03.Muestra'!$D$8:$D$42))+1,""),ROW()-930)),"")</f>
        <v>https://www.comunidad.madrid/hospital/josegermain/profesionales/otros-servicios/admision</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Atención al Paciente</v>
      </c>
      <c r="C934" s="85" t="str" cm="1">
        <f t="array" ref="C934">IFERROR(INDEX('03.Muestra'!$F$8:$F$42,SMALL(IF("Página Web"='03.Muestra'!$D$8:$D$42,ROW('03.Muestra'!$F$8:$F$42)-MIN(ROW('03.Muestra'!$D$8:$D$42))+1,""),ROW()-930)),"")</f>
        <v>https://www.comunidad.madrid/hospital/josegermain/ciudadanos/atencion-paciente</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Profesionales</v>
      </c>
      <c r="C935" s="85" t="str" cm="1">
        <f t="array" ref="C935">IFERROR(INDEX('03.Muestra'!$F$8:$F$42,SMALL(IF("Página Web"='03.Muestra'!$D$8:$D$42,ROW('03.Muestra'!$F$8:$F$42)-MIN(ROW('03.Muestra'!$D$8:$D$42))+1,""),ROW()-930)),"")</f>
        <v>https://www.comunidad.madrid/hospital/josegermain/profesionales</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Unidades Asistenciales</v>
      </c>
      <c r="C936" s="85" t="str" cm="1">
        <f t="array" ref="C936">IFERROR(INDEX('03.Muestra'!$F$8:$F$42,SMALL(IF("Página Web"='03.Muestra'!$D$8:$D$42,ROW('03.Muestra'!$F$8:$F$42)-MIN(ROW('03.Muestra'!$D$8:$D$42))+1,""),ROW()-930)),"")</f>
        <v>https://www.comunidad.madrid/hospital/josegermain/profesionales/unidades-asistenciales</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Recursos Humanos</v>
      </c>
      <c r="C937" s="85" t="str" cm="1">
        <f t="array" ref="C937">IFERROR(INDEX('03.Muestra'!$F$8:$F$42,SMALL(IF("Página Web"='03.Muestra'!$D$8:$D$42,ROW('03.Muestra'!$F$8:$F$42)-MIN(ROW('03.Muestra'!$D$8:$D$42))+1,""),ROW()-930)),"")</f>
        <v>https://www.comunidad.madrid/hospital/josegermain/profesionales/otros-servicios/departamento-recursos-humanos</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Centro de Salud Mental</v>
      </c>
      <c r="C938" s="85" t="str" cm="1">
        <f t="array" ref="C938">IFERROR(INDEX('03.Muestra'!$F$8:$F$42,SMALL(IF("Página Web"='03.Muestra'!$D$8:$D$42,ROW('03.Muestra'!$F$8:$F$42)-MIN(ROW('03.Muestra'!$D$8:$D$42))+1,""),ROW()-930)),"")</f>
        <v>https://www.comunidad.madrid/hospital/josegermain/profesionales/unidades-asistenciales-ipjg/centro-salud-mental-leganes</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Mantenimiento</v>
      </c>
      <c r="C939" s="85" t="str" cm="1">
        <f t="array" ref="C939">IFERROR(INDEX('03.Muestra'!$F$8:$F$42,SMALL(IF("Página Web"='03.Muestra'!$D$8:$D$42,ROW('03.Muestra'!$F$8:$F$42)-MIN(ROW('03.Muestra'!$D$8:$D$42))+1,""),ROW()-930)),"")</f>
        <v>https://www.comunidad.madrid/hospital/josegermain/profesionales/otros-servicios/mantenimiento</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Comunicación</v>
      </c>
      <c r="C940" s="85" t="str" cm="1">
        <f t="array" ref="C940">IFERROR(INDEX('03.Muestra'!$F$8:$F$42,SMALL(IF("Página Web"='03.Muestra'!$D$8:$D$42,ROW('03.Muestra'!$F$8:$F$42)-MIN(ROW('03.Muestra'!$D$8:$D$42))+1,""),ROW()-930)),"")</f>
        <v>https://www.comunidad.madrid/hospital/josegermain/comunicacion</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Noticias</v>
      </c>
      <c r="C941" s="85" t="str" cm="1">
        <f t="array" ref="C941">IFERROR(INDEX('03.Muestra'!$F$8:$F$42,SMALL(IF("Página Web"='03.Muestra'!$D$8:$D$42,ROW('03.Muestra'!$F$8:$F$42)-MIN(ROW('03.Muestra'!$D$8:$D$42))+1,""),ROW()-930)),"")</f>
        <v>https://www.comunidad.madrid/hospital/josegermain/comunicacion/noticias</v>
      </c>
      <c r="D941" s="99" t="s">
        <v>103</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RSS</v>
      </c>
      <c r="C942" s="85" t="str" cm="1">
        <f t="array" ref="C942">IFERROR(INDEX('03.Muestra'!$F$8:$F$42,SMALL(IF("Página Web"='03.Muestra'!$D$8:$D$42,ROW('03.Muestra'!$F$8:$F$42)-MIN(ROW('03.Muestra'!$D$8:$D$42))+1,""),ROW()-930)),"")</f>
        <v>https://www.comunidad.madrid/hospital/josegermain/comunicacion/sindicacion-ultimos-contenidos</v>
      </c>
      <c r="D942" s="99" t="s">
        <v>103</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Galería de Imágenes</v>
      </c>
      <c r="C943" s="85" t="str" cm="1">
        <f t="array" ref="C943">IFERROR(INDEX('03.Muestra'!$F$8:$F$42,SMALL(IF("Página Web"='03.Muestra'!$D$8:$D$42,ROW('03.Muestra'!$F$8:$F$42)-MIN(ROW('03.Muestra'!$D$8:$D$42))+1,""),ROW()-930)),"")</f>
        <v>https://www.comunidad.madrid/hospital/josegermain/comunicacion/galeria-imagenes/galeria-imagenes</v>
      </c>
      <c r="D943" s="99" t="s">
        <v>103</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Nosotros</v>
      </c>
      <c r="C944" s="85" t="str" cm="1">
        <f t="array" ref="C944">IFERROR(INDEX('03.Muestra'!$F$8:$F$42,SMALL(IF("Página Web"='03.Muestra'!$D$8:$D$42,ROW('03.Muestra'!$F$8:$F$42)-MIN(ROW('03.Muestra'!$D$8:$D$42))+1,""),ROW()-930)),"")</f>
        <v>https://www.comunidad.madrid/hospital/josegermain/nosotros</v>
      </c>
      <c r="D944" s="99" t="s">
        <v>103</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Localización y acceso</v>
      </c>
      <c r="C945" s="85" t="str" cm="1">
        <f t="array" ref="C945">IFERROR(INDEX('03.Muestra'!$F$8:$F$42,SMALL(IF("Página Web"='03.Muestra'!$D$8:$D$42,ROW('03.Muestra'!$F$8:$F$42)-MIN(ROW('03.Muestra'!$D$8:$D$42))+1,""),ROW()-930)),"")</f>
        <v>https://www.comunidad.madrid/hospital/josegermain/nosotros/localizacion-acceso</v>
      </c>
      <c r="D945" s="99" t="s">
        <v>103</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Contacto</v>
      </c>
      <c r="C946" s="85" t="str" cm="1">
        <f t="array" ref="C946">IFERROR(INDEX('03.Muestra'!$F$8:$F$42,SMALL(IF("Página Web"='03.Muestra'!$D$8:$D$42,ROW('03.Muestra'!$F$8:$F$42)-MIN(ROW('03.Muestra'!$D$8:$D$42))+1,""),ROW()-930)),"")</f>
        <v>https://www.comunidad.madrid/hospital/josegermain/comunicacion/contacto</v>
      </c>
      <c r="D946" s="99" t="s">
        <v>103</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Buscador</v>
      </c>
      <c r="C947" s="85" t="str" cm="1">
        <f t="array" ref="C947">IFERROR(INDEX('03.Muestra'!$F$8:$F$42,SMALL(IF("Página Web"='03.Muestra'!$D$8:$D$42,ROW('03.Muestra'!$F$8:$F$42)-MIN(ROW('03.Muestra'!$D$8:$D$42))+1,""),ROW()-930)),"")</f>
        <v>https://www.comunidad.madrid/hospital/josegermain/buscar?search_api_fulltext=&amp;nombre=</v>
      </c>
      <c r="D947" s="99" t="s">
        <v>103</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Legal-Privacidad</v>
      </c>
      <c r="C948" s="85" t="str" cm="1">
        <f t="array" ref="C948">IFERROR(INDEX('03.Muestra'!$F$8:$F$42,SMALL(IF("Página Web"='03.Muestra'!$D$8:$D$42,ROW('03.Muestra'!$F$8:$F$42)-MIN(ROW('03.Muestra'!$D$8:$D$42))+1,""),ROW()-930)),"")</f>
        <v>https://www.comunidad.madrid/hospital/josegermain/ciudadanos/aviso-legal-privacidad</v>
      </c>
      <c r="D948" s="99" t="s">
        <v>103</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https://www.comunidad.madrid/hospital/josegermain/sitemap</v>
      </c>
      <c r="D949" s="99" t="s">
        <v>103</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https://www.comunidad.madrid/hospital/josegermain/declaracion-accesibilidad</v>
      </c>
      <c r="D950" s="99" t="s">
        <v>103</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https://www.comunidad.madrid/hospital/josegermain/</v>
      </c>
      <c r="D969" s="99" t="s">
        <v>91</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https://www.comunidad.madrid/hospital/josegermain/ciudadanos</v>
      </c>
      <c r="D970" s="211" t="s">
        <v>91</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Servicio de Admisión</v>
      </c>
      <c r="C971" s="85" t="str" cm="1">
        <f t="array" ref="C971">IFERROR(INDEX('03.Muestra'!$F$8:$F$42,SMALL(IF("Página Web"='03.Muestra'!$D$8:$D$42,ROW('03.Muestra'!$F$8:$F$42)-MIN(ROW('03.Muestra'!$D$8:$D$42))+1,""),ROW()-968)),"")</f>
        <v>https://www.comunidad.madrid/hospital/josegermain/profesionales/otros-servicios/admision</v>
      </c>
      <c r="D971" s="99" t="s">
        <v>91</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Atención al Paciente</v>
      </c>
      <c r="C972" s="85" t="str" cm="1">
        <f t="array" ref="C972">IFERROR(INDEX('03.Muestra'!$F$8:$F$42,SMALL(IF("Página Web"='03.Muestra'!$D$8:$D$42,ROW('03.Muestra'!$F$8:$F$42)-MIN(ROW('03.Muestra'!$D$8:$D$42))+1,""),ROW()-968)),"")</f>
        <v>https://www.comunidad.madrid/hospital/josegermain/ciudadanos/atencion-paciente</v>
      </c>
      <c r="D972" s="99" t="s">
        <v>91</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Profesionales</v>
      </c>
      <c r="C973" s="85" t="str" cm="1">
        <f t="array" ref="C973">IFERROR(INDEX('03.Muestra'!$F$8:$F$42,SMALL(IF("Página Web"='03.Muestra'!$D$8:$D$42,ROW('03.Muestra'!$F$8:$F$42)-MIN(ROW('03.Muestra'!$D$8:$D$42))+1,""),ROW()-968)),"")</f>
        <v>https://www.comunidad.madrid/hospital/josegermain/profesionales</v>
      </c>
      <c r="D973" s="99" t="s">
        <v>91</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Unidades Asistenciales</v>
      </c>
      <c r="C974" s="85" t="str" cm="1">
        <f t="array" ref="C974">IFERROR(INDEX('03.Muestra'!$F$8:$F$42,SMALL(IF("Página Web"='03.Muestra'!$D$8:$D$42,ROW('03.Muestra'!$F$8:$F$42)-MIN(ROW('03.Muestra'!$D$8:$D$42))+1,""),ROW()-968)),"")</f>
        <v>https://www.comunidad.madrid/hospital/josegermain/profesionales/unidades-asistenciales</v>
      </c>
      <c r="D974" s="99" t="s">
        <v>91</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Recursos Humanos</v>
      </c>
      <c r="C975" s="85" t="str" cm="1">
        <f t="array" ref="C975">IFERROR(INDEX('03.Muestra'!$F$8:$F$42,SMALL(IF("Página Web"='03.Muestra'!$D$8:$D$42,ROW('03.Muestra'!$F$8:$F$42)-MIN(ROW('03.Muestra'!$D$8:$D$42))+1,""),ROW()-968)),"")</f>
        <v>https://www.comunidad.madrid/hospital/josegermain/profesionales/otros-servicios/departamento-recursos-humanos</v>
      </c>
      <c r="D975" s="99" t="s">
        <v>91</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Centro de Salud Mental</v>
      </c>
      <c r="C976" s="85" t="str" cm="1">
        <f t="array" ref="C976">IFERROR(INDEX('03.Muestra'!$F$8:$F$42,SMALL(IF("Página Web"='03.Muestra'!$D$8:$D$42,ROW('03.Muestra'!$F$8:$F$42)-MIN(ROW('03.Muestra'!$D$8:$D$42))+1,""),ROW()-968)),"")</f>
        <v>https://www.comunidad.madrid/hospital/josegermain/profesionales/unidades-asistenciales-ipjg/centro-salud-mental-leganes</v>
      </c>
      <c r="D976" s="99" t="s">
        <v>91</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Mantenimiento</v>
      </c>
      <c r="C977" s="85" t="str" cm="1">
        <f t="array" ref="C977">IFERROR(INDEX('03.Muestra'!$F$8:$F$42,SMALL(IF("Página Web"='03.Muestra'!$D$8:$D$42,ROW('03.Muestra'!$F$8:$F$42)-MIN(ROW('03.Muestra'!$D$8:$D$42))+1,""),ROW()-968)),"")</f>
        <v>https://www.comunidad.madrid/hospital/josegermain/profesionales/otros-servicios/mantenimiento</v>
      </c>
      <c r="D977" s="99" t="s">
        <v>91</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Comunicación</v>
      </c>
      <c r="C978" s="85" t="str" cm="1">
        <f t="array" ref="C978">IFERROR(INDEX('03.Muestra'!$F$8:$F$42,SMALL(IF("Página Web"='03.Muestra'!$D$8:$D$42,ROW('03.Muestra'!$F$8:$F$42)-MIN(ROW('03.Muestra'!$D$8:$D$42))+1,""),ROW()-968)),"")</f>
        <v>https://www.comunidad.madrid/hospital/josegermain/comunicacion</v>
      </c>
      <c r="D978" s="99" t="s">
        <v>91</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Noticias</v>
      </c>
      <c r="C979" s="85" t="str" cm="1">
        <f t="array" ref="C979">IFERROR(INDEX('03.Muestra'!$F$8:$F$42,SMALL(IF("Página Web"='03.Muestra'!$D$8:$D$42,ROW('03.Muestra'!$F$8:$F$42)-MIN(ROW('03.Muestra'!$D$8:$D$42))+1,""),ROW()-968)),"")</f>
        <v>https://www.comunidad.madrid/hospital/josegermain/comunicacion/noticias</v>
      </c>
      <c r="D979" s="99" t="s">
        <v>91</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RSS</v>
      </c>
      <c r="C980" s="85" t="str" cm="1">
        <f t="array" ref="C980">IFERROR(INDEX('03.Muestra'!$F$8:$F$42,SMALL(IF("Página Web"='03.Muestra'!$D$8:$D$42,ROW('03.Muestra'!$F$8:$F$42)-MIN(ROW('03.Muestra'!$D$8:$D$42))+1,""),ROW()-968)),"")</f>
        <v>https://www.comunidad.madrid/hospital/josegermain/comunicacion/sindicacion-ultimos-contenidos</v>
      </c>
      <c r="D980" s="99" t="s">
        <v>91</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Galería de Imágenes</v>
      </c>
      <c r="C981" s="85" t="str" cm="1">
        <f t="array" ref="C981">IFERROR(INDEX('03.Muestra'!$F$8:$F$42,SMALL(IF("Página Web"='03.Muestra'!$D$8:$D$42,ROW('03.Muestra'!$F$8:$F$42)-MIN(ROW('03.Muestra'!$D$8:$D$42))+1,""),ROW()-968)),"")</f>
        <v>https://www.comunidad.madrid/hospital/josegermain/comunicacion/galeria-imagenes/galeria-imagenes</v>
      </c>
      <c r="D981" s="99" t="s">
        <v>91</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Nosotros</v>
      </c>
      <c r="C982" s="85" t="str" cm="1">
        <f t="array" ref="C982">IFERROR(INDEX('03.Muestra'!$F$8:$F$42,SMALL(IF("Página Web"='03.Muestra'!$D$8:$D$42,ROW('03.Muestra'!$F$8:$F$42)-MIN(ROW('03.Muestra'!$D$8:$D$42))+1,""),ROW()-968)),"")</f>
        <v>https://www.comunidad.madrid/hospital/josegermain/nosotros</v>
      </c>
      <c r="D982" s="99" t="s">
        <v>91</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Localización y acceso</v>
      </c>
      <c r="C983" s="85" t="str" cm="1">
        <f t="array" ref="C983">IFERROR(INDEX('03.Muestra'!$F$8:$F$42,SMALL(IF("Página Web"='03.Muestra'!$D$8:$D$42,ROW('03.Muestra'!$F$8:$F$42)-MIN(ROW('03.Muestra'!$D$8:$D$42))+1,""),ROW()-968)),"")</f>
        <v>https://www.comunidad.madrid/hospital/josegermain/nosotros/localizacion-acceso</v>
      </c>
      <c r="D983" s="99" t="s">
        <v>91</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Contacto</v>
      </c>
      <c r="C984" s="85" t="str" cm="1">
        <f t="array" ref="C984">IFERROR(INDEX('03.Muestra'!$F$8:$F$42,SMALL(IF("Página Web"='03.Muestra'!$D$8:$D$42,ROW('03.Muestra'!$F$8:$F$42)-MIN(ROW('03.Muestra'!$D$8:$D$42))+1,""),ROW()-968)),"")</f>
        <v>https://www.comunidad.madrid/hospital/josegermain/comunicacion/contacto</v>
      </c>
      <c r="D984" s="99" t="s">
        <v>91</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Buscador</v>
      </c>
      <c r="C985" s="85" t="str" cm="1">
        <f t="array" ref="C985">IFERROR(INDEX('03.Muestra'!$F$8:$F$42,SMALL(IF("Página Web"='03.Muestra'!$D$8:$D$42,ROW('03.Muestra'!$F$8:$F$42)-MIN(ROW('03.Muestra'!$D$8:$D$42))+1,""),ROW()-968)),"")</f>
        <v>https://www.comunidad.madrid/hospital/josegermain/buscar?search_api_fulltext=&amp;nombre=</v>
      </c>
      <c r="D985" s="99" t="s">
        <v>91</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Legal-Privacidad</v>
      </c>
      <c r="C986" s="85" t="str" cm="1">
        <f t="array" ref="C986">IFERROR(INDEX('03.Muestra'!$F$8:$F$42,SMALL(IF("Página Web"='03.Muestra'!$D$8:$D$42,ROW('03.Muestra'!$F$8:$F$42)-MIN(ROW('03.Muestra'!$D$8:$D$42))+1,""),ROW()-968)),"")</f>
        <v>https://www.comunidad.madrid/hospital/josegermain/ciudadanos/aviso-legal-privacidad</v>
      </c>
      <c r="D986" s="99" t="s">
        <v>91</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https://www.comunidad.madrid/hospital/josegermain/sitemap</v>
      </c>
      <c r="D987" s="99" t="s">
        <v>91</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https://www.comunidad.madrid/hospital/josegermain/declaracion-accesibilidad</v>
      </c>
      <c r="D988" s="99" t="s">
        <v>91</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https://www.comunidad.madrid/hospital/josegermain/</v>
      </c>
      <c r="D1007" s="99" t="s">
        <v>91</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https://www.comunidad.madrid/hospital/josegermain/ciudadanos</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19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Servicio de Admisión</v>
      </c>
      <c r="C1009" s="85" t="str" cm="1">
        <f t="array" ref="C1009">IFERROR(INDEX('03.Muestra'!$F$8:$F$42,SMALL(IF("Página Web"='03.Muestra'!$D$8:$D$42,ROW('03.Muestra'!$F$8:$F$42)-MIN(ROW('03.Muestra'!$D$8:$D$42))+1,""),ROW()-1006)),"")</f>
        <v>https://www.comunidad.madrid/hospital/josegermain/profesionales/otros-servicios/admision</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Atención al Paciente</v>
      </c>
      <c r="C1010" s="85" t="str" cm="1">
        <f t="array" ref="C1010">IFERROR(INDEX('03.Muestra'!$F$8:$F$42,SMALL(IF("Página Web"='03.Muestra'!$D$8:$D$42,ROW('03.Muestra'!$F$8:$F$42)-MIN(ROW('03.Muestra'!$D$8:$D$42))+1,""),ROW()-1006)),"")</f>
        <v>https://www.comunidad.madrid/hospital/josegermain/ciudadanos/atencion-paciente</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Profesionales</v>
      </c>
      <c r="C1011" s="85" t="str" cm="1">
        <f t="array" ref="C1011">IFERROR(INDEX('03.Muestra'!$F$8:$F$42,SMALL(IF("Página Web"='03.Muestra'!$D$8:$D$42,ROW('03.Muestra'!$F$8:$F$42)-MIN(ROW('03.Muestra'!$D$8:$D$42))+1,""),ROW()-1006)),"")</f>
        <v>https://www.comunidad.madrid/hospital/josegermain/profesionales</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Unidades Asistenciales</v>
      </c>
      <c r="C1012" s="85" t="str" cm="1">
        <f t="array" ref="C1012">IFERROR(INDEX('03.Muestra'!$F$8:$F$42,SMALL(IF("Página Web"='03.Muestra'!$D$8:$D$42,ROW('03.Muestra'!$F$8:$F$42)-MIN(ROW('03.Muestra'!$D$8:$D$42))+1,""),ROW()-1006)),"")</f>
        <v>https://www.comunidad.madrid/hospital/josegermain/profesionales/unidades-asistenciales</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Recursos Humanos</v>
      </c>
      <c r="C1013" s="85" t="str" cm="1">
        <f t="array" ref="C1013">IFERROR(INDEX('03.Muestra'!$F$8:$F$42,SMALL(IF("Página Web"='03.Muestra'!$D$8:$D$42,ROW('03.Muestra'!$F$8:$F$42)-MIN(ROW('03.Muestra'!$D$8:$D$42))+1,""),ROW()-1006)),"")</f>
        <v>https://www.comunidad.madrid/hospital/josegermain/profesionales/otros-servicios/departamento-recursos-humanos</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Centro de Salud Mental</v>
      </c>
      <c r="C1014" s="85" t="str" cm="1">
        <f t="array" ref="C1014">IFERROR(INDEX('03.Muestra'!$F$8:$F$42,SMALL(IF("Página Web"='03.Muestra'!$D$8:$D$42,ROW('03.Muestra'!$F$8:$F$42)-MIN(ROW('03.Muestra'!$D$8:$D$42))+1,""),ROW()-1006)),"")</f>
        <v>https://www.comunidad.madrid/hospital/josegermain/profesionales/unidades-asistenciales-ipjg/centro-salud-mental-leganes</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Mantenimiento</v>
      </c>
      <c r="C1015" s="85" t="str" cm="1">
        <f t="array" ref="C1015">IFERROR(INDEX('03.Muestra'!$F$8:$F$42,SMALL(IF("Página Web"='03.Muestra'!$D$8:$D$42,ROW('03.Muestra'!$F$8:$F$42)-MIN(ROW('03.Muestra'!$D$8:$D$42))+1,""),ROW()-1006)),"")</f>
        <v>https://www.comunidad.madrid/hospital/josegermain/profesionales/otros-servicios/mantenimiento</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Comunicación</v>
      </c>
      <c r="C1016" s="85" t="str" cm="1">
        <f t="array" ref="C1016">IFERROR(INDEX('03.Muestra'!$F$8:$F$42,SMALL(IF("Página Web"='03.Muestra'!$D$8:$D$42,ROW('03.Muestra'!$F$8:$F$42)-MIN(ROW('03.Muestra'!$D$8:$D$42))+1,""),ROW()-1006)),"")</f>
        <v>https://www.comunidad.madrid/hospital/josegermain/comunicacion</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Noticias</v>
      </c>
      <c r="C1017" s="85" t="str" cm="1">
        <f t="array" ref="C1017">IFERROR(INDEX('03.Muestra'!$F$8:$F$42,SMALL(IF("Página Web"='03.Muestra'!$D$8:$D$42,ROW('03.Muestra'!$F$8:$F$42)-MIN(ROW('03.Muestra'!$D$8:$D$42))+1,""),ROW()-1006)),"")</f>
        <v>https://www.comunidad.madrid/hospital/josegermain/comunicacion/noticias</v>
      </c>
      <c r="D1017" s="99" t="s">
        <v>91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RSS</v>
      </c>
      <c r="C1018" s="85" t="str" cm="1">
        <f t="array" ref="C1018">IFERROR(INDEX('03.Muestra'!$F$8:$F$42,SMALL(IF("Página Web"='03.Muestra'!$D$8:$D$42,ROW('03.Muestra'!$F$8:$F$42)-MIN(ROW('03.Muestra'!$D$8:$D$42))+1,""),ROW()-1006)),"")</f>
        <v>https://www.comunidad.madrid/hospital/josegermain/comunicacion/sindicacion-ultimos-contenidos</v>
      </c>
      <c r="D1018" s="99" t="s">
        <v>91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Galería de Imágenes</v>
      </c>
      <c r="C1019" s="85" t="str" cm="1">
        <f t="array" ref="C1019">IFERROR(INDEX('03.Muestra'!$F$8:$F$42,SMALL(IF("Página Web"='03.Muestra'!$D$8:$D$42,ROW('03.Muestra'!$F$8:$F$42)-MIN(ROW('03.Muestra'!$D$8:$D$42))+1,""),ROW()-1006)),"")</f>
        <v>https://www.comunidad.madrid/hospital/josegermain/comunicacion/galeria-imagenes/galeria-imagenes</v>
      </c>
      <c r="D1019" s="99" t="s">
        <v>91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Nosotros</v>
      </c>
      <c r="C1020" s="85" t="str" cm="1">
        <f t="array" ref="C1020">IFERROR(INDEX('03.Muestra'!$F$8:$F$42,SMALL(IF("Página Web"='03.Muestra'!$D$8:$D$42,ROW('03.Muestra'!$F$8:$F$42)-MIN(ROW('03.Muestra'!$D$8:$D$42))+1,""),ROW()-1006)),"")</f>
        <v>https://www.comunidad.madrid/hospital/josegermain/nosotros</v>
      </c>
      <c r="D1020" s="99" t="s">
        <v>91</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Localización y acceso</v>
      </c>
      <c r="C1021" s="85" t="str" cm="1">
        <f t="array" ref="C1021">IFERROR(INDEX('03.Muestra'!$F$8:$F$42,SMALL(IF("Página Web"='03.Muestra'!$D$8:$D$42,ROW('03.Muestra'!$F$8:$F$42)-MIN(ROW('03.Muestra'!$D$8:$D$42))+1,""),ROW()-1006)),"")</f>
        <v>https://www.comunidad.madrid/hospital/josegermain/nosotros/localizacion-acceso</v>
      </c>
      <c r="D1021" s="99" t="s">
        <v>91</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Contacto</v>
      </c>
      <c r="C1022" s="85" t="str" cm="1">
        <f t="array" ref="C1022">IFERROR(INDEX('03.Muestra'!$F$8:$F$42,SMALL(IF("Página Web"='03.Muestra'!$D$8:$D$42,ROW('03.Muestra'!$F$8:$F$42)-MIN(ROW('03.Muestra'!$D$8:$D$42))+1,""),ROW()-1006)),"")</f>
        <v>https://www.comunidad.madrid/hospital/josegermain/comunicacion/contacto</v>
      </c>
      <c r="D1022" s="99" t="s">
        <v>91</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Buscador</v>
      </c>
      <c r="C1023" s="85" t="str" cm="1">
        <f t="array" ref="C1023">IFERROR(INDEX('03.Muestra'!$F$8:$F$42,SMALL(IF("Página Web"='03.Muestra'!$D$8:$D$42,ROW('03.Muestra'!$F$8:$F$42)-MIN(ROW('03.Muestra'!$D$8:$D$42))+1,""),ROW()-1006)),"")</f>
        <v>https://www.comunidad.madrid/hospital/josegermain/buscar?search_api_fulltext=&amp;nombre=</v>
      </c>
      <c r="D1023" s="99" t="s">
        <v>91</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Legal-Privacidad</v>
      </c>
      <c r="C1024" s="85" t="str" cm="1">
        <f t="array" ref="C1024">IFERROR(INDEX('03.Muestra'!$F$8:$F$42,SMALL(IF("Página Web"='03.Muestra'!$D$8:$D$42,ROW('03.Muestra'!$F$8:$F$42)-MIN(ROW('03.Muestra'!$D$8:$D$42))+1,""),ROW()-1006)),"")</f>
        <v>https://www.comunidad.madrid/hospital/josegermain/ciudadanos/aviso-legal-privacidad</v>
      </c>
      <c r="D1024" s="99" t="s">
        <v>91</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https://www.comunidad.madrid/hospital/josegermain/sitemap</v>
      </c>
      <c r="D1025" s="211" t="s">
        <v>93</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https://www.comunidad.madrid/hospital/josegermain/declaracion-accesibilidad</v>
      </c>
      <c r="D1026" s="99" t="s">
        <v>91</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https://www.comunidad.madrid/hospital/josegermain/</v>
      </c>
      <c r="D1045" s="99" t="s">
        <v>93</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https://www.comunidad.madrid/hospital/josegermain/ciudadanos</v>
      </c>
      <c r="D1046" s="99" t="s">
        <v>93</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7</v>
      </c>
      <c r="J1046" s="91">
        <f ca="1">COUNTIF($D1045:INDIRECT("$D" &amp;  SUM(ROW()-1,'03.Muestra'!$D$45)-1),J1045)</f>
        <v>13</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Servicio de Admisión</v>
      </c>
      <c r="C1047" s="85" t="str" cm="1">
        <f t="array" ref="C1047">IFERROR(INDEX('03.Muestra'!$F$8:$F$42,SMALL(IF("Página Web"='03.Muestra'!$D$8:$D$42,ROW('03.Muestra'!$F$8:$F$42)-MIN(ROW('03.Muestra'!$D$8:$D$42))+1,""),ROW()-1044)),"")</f>
        <v>https://www.comunidad.madrid/hospital/josegermain/profesionales/otros-servicios/admision</v>
      </c>
      <c r="D1047" s="99" t="s">
        <v>91</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Atención al Paciente</v>
      </c>
      <c r="C1048" s="85" t="str" cm="1">
        <f t="array" ref="C1048">IFERROR(INDEX('03.Muestra'!$F$8:$F$42,SMALL(IF("Página Web"='03.Muestra'!$D$8:$D$42,ROW('03.Muestra'!$F$8:$F$42)-MIN(ROW('03.Muestra'!$D$8:$D$42))+1,""),ROW()-1044)),"")</f>
        <v>https://www.comunidad.madrid/hospital/josegermain/ciudadanos/atencion-paciente</v>
      </c>
      <c r="D1048" s="99" t="s">
        <v>91</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Profesionales</v>
      </c>
      <c r="C1049" s="85" t="str" cm="1">
        <f t="array" ref="C1049">IFERROR(INDEX('03.Muestra'!$F$8:$F$42,SMALL(IF("Página Web"='03.Muestra'!$D$8:$D$42,ROW('03.Muestra'!$F$8:$F$42)-MIN(ROW('03.Muestra'!$D$8:$D$42))+1,""),ROW()-1044)),"")</f>
        <v>https://www.comunidad.madrid/hospital/josegermain/profesionales</v>
      </c>
      <c r="D1049" s="99" t="s">
        <v>93</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Unidades Asistenciales</v>
      </c>
      <c r="C1050" s="85" t="str" cm="1">
        <f t="array" ref="C1050">IFERROR(INDEX('03.Muestra'!$F$8:$F$42,SMALL(IF("Página Web"='03.Muestra'!$D$8:$D$42,ROW('03.Muestra'!$F$8:$F$42)-MIN(ROW('03.Muestra'!$D$8:$D$42))+1,""),ROW()-1044)),"")</f>
        <v>https://www.comunidad.madrid/hospital/josegermain/profesionales/unidades-asistenciales</v>
      </c>
      <c r="D1050" s="99" t="s">
        <v>91</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Recursos Humanos</v>
      </c>
      <c r="C1051" s="85" t="str" cm="1">
        <f t="array" ref="C1051">IFERROR(INDEX('03.Muestra'!$F$8:$F$42,SMALL(IF("Página Web"='03.Muestra'!$D$8:$D$42,ROW('03.Muestra'!$F$8:$F$42)-MIN(ROW('03.Muestra'!$D$8:$D$42))+1,""),ROW()-1044)),"")</f>
        <v>https://www.comunidad.madrid/hospital/josegermain/profesionales/otros-servicios/departamento-recursos-humanos</v>
      </c>
      <c r="D1051" s="99" t="s">
        <v>91</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Centro de Salud Mental</v>
      </c>
      <c r="C1052" s="85" t="str" cm="1">
        <f t="array" ref="C1052">IFERROR(INDEX('03.Muestra'!$F$8:$F$42,SMALL(IF("Página Web"='03.Muestra'!$D$8:$D$42,ROW('03.Muestra'!$F$8:$F$42)-MIN(ROW('03.Muestra'!$D$8:$D$42))+1,""),ROW()-1044)),"")</f>
        <v>https://www.comunidad.madrid/hospital/josegermain/profesionales/unidades-asistenciales-ipjg/centro-salud-mental-leganes</v>
      </c>
      <c r="D1052" s="99" t="s">
        <v>91</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Mantenimiento</v>
      </c>
      <c r="C1053" s="85" t="str" cm="1">
        <f t="array" ref="C1053">IFERROR(INDEX('03.Muestra'!$F$8:$F$42,SMALL(IF("Página Web"='03.Muestra'!$D$8:$D$42,ROW('03.Muestra'!$F$8:$F$42)-MIN(ROW('03.Muestra'!$D$8:$D$42))+1,""),ROW()-1044)),"")</f>
        <v>https://www.comunidad.madrid/hospital/josegermain/profesionales/otros-servicios/mantenimiento</v>
      </c>
      <c r="D1053" s="99" t="s">
        <v>91</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Comunicación</v>
      </c>
      <c r="C1054" s="85" t="str" cm="1">
        <f t="array" ref="C1054">IFERROR(INDEX('03.Muestra'!$F$8:$F$42,SMALL(IF("Página Web"='03.Muestra'!$D$8:$D$42,ROW('03.Muestra'!$F$8:$F$42)-MIN(ROW('03.Muestra'!$D$8:$D$42))+1,""),ROW()-1044)),"")</f>
        <v>https://www.comunidad.madrid/hospital/josegermain/comunicacion</v>
      </c>
      <c r="D1054" s="99" t="s">
        <v>93</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Noticias</v>
      </c>
      <c r="C1055" s="85" t="str" cm="1">
        <f t="array" ref="C1055">IFERROR(INDEX('03.Muestra'!$F$8:$F$42,SMALL(IF("Página Web"='03.Muestra'!$D$8:$D$42,ROW('03.Muestra'!$F$8:$F$42)-MIN(ROW('03.Muestra'!$D$8:$D$42))+1,""),ROW()-1044)),"")</f>
        <v>https://www.comunidad.madrid/hospital/josegermain/comunicacion/noticias</v>
      </c>
      <c r="D1055" s="99" t="s">
        <v>91</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RSS</v>
      </c>
      <c r="C1056" s="85" t="str" cm="1">
        <f t="array" ref="C1056">IFERROR(INDEX('03.Muestra'!$F$8:$F$42,SMALL(IF("Página Web"='03.Muestra'!$D$8:$D$42,ROW('03.Muestra'!$F$8:$F$42)-MIN(ROW('03.Muestra'!$D$8:$D$42))+1,""),ROW()-1044)),"")</f>
        <v>https://www.comunidad.madrid/hospital/josegermain/comunicacion/sindicacion-ultimos-contenidos</v>
      </c>
      <c r="D1056" s="99" t="s">
        <v>91</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Galería de Imágenes</v>
      </c>
      <c r="C1057" s="85" t="str" cm="1">
        <f t="array" ref="C1057">IFERROR(INDEX('03.Muestra'!$F$8:$F$42,SMALL(IF("Página Web"='03.Muestra'!$D$8:$D$42,ROW('03.Muestra'!$F$8:$F$42)-MIN(ROW('03.Muestra'!$D$8:$D$42))+1,""),ROW()-1044)),"")</f>
        <v>https://www.comunidad.madrid/hospital/josegermain/comunicacion/galeria-imagenes/galeria-imagenes</v>
      </c>
      <c r="D1057" s="99" t="s">
        <v>91</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Nosotros</v>
      </c>
      <c r="C1058" s="85" t="str" cm="1">
        <f t="array" ref="C1058">IFERROR(INDEX('03.Muestra'!$F$8:$F$42,SMALL(IF("Página Web"='03.Muestra'!$D$8:$D$42,ROW('03.Muestra'!$F$8:$F$42)-MIN(ROW('03.Muestra'!$D$8:$D$42))+1,""),ROW()-1044)),"")</f>
        <v>https://www.comunidad.madrid/hospital/josegermain/nosotros</v>
      </c>
      <c r="D1058" s="99" t="s">
        <v>93</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Localización y acceso</v>
      </c>
      <c r="C1059" s="85" t="str" cm="1">
        <f t="array" ref="C1059">IFERROR(INDEX('03.Muestra'!$F$8:$F$42,SMALL(IF("Página Web"='03.Muestra'!$D$8:$D$42,ROW('03.Muestra'!$F$8:$F$42)-MIN(ROW('03.Muestra'!$D$8:$D$42))+1,""),ROW()-1044)),"")</f>
        <v>https://www.comunidad.madrid/hospital/josegermain/nosotros/localizacion-acceso</v>
      </c>
      <c r="D1059" s="99" t="s">
        <v>93</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Contacto</v>
      </c>
      <c r="C1060" s="85" t="str" cm="1">
        <f t="array" ref="C1060">IFERROR(INDEX('03.Muestra'!$F$8:$F$42,SMALL(IF("Página Web"='03.Muestra'!$D$8:$D$42,ROW('03.Muestra'!$F$8:$F$42)-MIN(ROW('03.Muestra'!$D$8:$D$42))+1,""),ROW()-1044)),"")</f>
        <v>https://www.comunidad.madrid/hospital/josegermain/comunicacion/contacto</v>
      </c>
      <c r="D1060" s="99" t="s">
        <v>91</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Buscador</v>
      </c>
      <c r="C1061" s="85" t="str" cm="1">
        <f t="array" ref="C1061">IFERROR(INDEX('03.Muestra'!$F$8:$F$42,SMALL(IF("Página Web"='03.Muestra'!$D$8:$D$42,ROW('03.Muestra'!$F$8:$F$42)-MIN(ROW('03.Muestra'!$D$8:$D$42))+1,""),ROW()-1044)),"")</f>
        <v>https://www.comunidad.madrid/hospital/josegermain/buscar?search_api_fulltext=&amp;nombre=</v>
      </c>
      <c r="D1061" s="99" t="s">
        <v>91</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Legal-Privacidad</v>
      </c>
      <c r="C1062" s="85" t="str" cm="1">
        <f t="array" ref="C1062">IFERROR(INDEX('03.Muestra'!$F$8:$F$42,SMALL(IF("Página Web"='03.Muestra'!$D$8:$D$42,ROW('03.Muestra'!$F$8:$F$42)-MIN(ROW('03.Muestra'!$D$8:$D$42))+1,""),ROW()-1044)),"")</f>
        <v>https://www.comunidad.madrid/hospital/josegermain/ciudadanos/aviso-legal-privacidad</v>
      </c>
      <c r="D1062" s="99" t="s">
        <v>91</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https://www.comunidad.madrid/hospital/josegermain/sitemap</v>
      </c>
      <c r="D1063" s="99" t="s">
        <v>91</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https://www.comunidad.madrid/hospital/josegermain/declaracion-accesibilidad</v>
      </c>
      <c r="D1064" s="99" t="s">
        <v>93</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https://www.comunidad.madrid/hospital/josegermain/</v>
      </c>
      <c r="D1083" s="99" t="s">
        <v>93</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https://www.comunidad.madrid/hospital/josegermain/ciudadanos</v>
      </c>
      <c r="D1084" s="99" t="s">
        <v>93</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3</v>
      </c>
      <c r="J1084" s="91">
        <f ca="1">COUNTIF($D1083:INDIRECT("$D" &amp;  SUM(ROW()-1,'03.Muestra'!$D$45)-1),J1083)</f>
        <v>17</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Servicio de Admisión</v>
      </c>
      <c r="C1085" s="85" t="str" cm="1">
        <f t="array" ref="C1085">IFERROR(INDEX('03.Muestra'!$F$8:$F$42,SMALL(IF("Página Web"='03.Muestra'!$D$8:$D$42,ROW('03.Muestra'!$F$8:$F$42)-MIN(ROW('03.Muestra'!$D$8:$D$42))+1,""),ROW()-1082)),"")</f>
        <v>https://www.comunidad.madrid/hospital/josegermain/profesionales/otros-servicios/admision</v>
      </c>
      <c r="D1085" s="99" t="s">
        <v>91</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Atención al Paciente</v>
      </c>
      <c r="C1086" s="85" t="str" cm="1">
        <f t="array" ref="C1086">IFERROR(INDEX('03.Muestra'!$F$8:$F$42,SMALL(IF("Página Web"='03.Muestra'!$D$8:$D$42,ROW('03.Muestra'!$F$8:$F$42)-MIN(ROW('03.Muestra'!$D$8:$D$42))+1,""),ROW()-1082)),"")</f>
        <v>https://www.comunidad.madrid/hospital/josegermain/ciudadanos/atencion-paciente</v>
      </c>
      <c r="D1086" s="99" t="s">
        <v>91</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Profesionales</v>
      </c>
      <c r="C1087" s="85" t="str" cm="1">
        <f t="array" ref="C1087">IFERROR(INDEX('03.Muestra'!$F$8:$F$42,SMALL(IF("Página Web"='03.Muestra'!$D$8:$D$42,ROW('03.Muestra'!$F$8:$F$42)-MIN(ROW('03.Muestra'!$D$8:$D$42))+1,""),ROW()-1082)),"")</f>
        <v>https://www.comunidad.madrid/hospital/josegermain/profesionales</v>
      </c>
      <c r="D1087" s="99" t="s">
        <v>91</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Unidades Asistenciales</v>
      </c>
      <c r="C1088" s="85" t="str" cm="1">
        <f t="array" ref="C1088">IFERROR(INDEX('03.Muestra'!$F$8:$F$42,SMALL(IF("Página Web"='03.Muestra'!$D$8:$D$42,ROW('03.Muestra'!$F$8:$F$42)-MIN(ROW('03.Muestra'!$D$8:$D$42))+1,""),ROW()-1082)),"")</f>
        <v>https://www.comunidad.madrid/hospital/josegermain/profesionales/unidades-asistenciales</v>
      </c>
      <c r="D1088" s="99" t="s">
        <v>91</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Recursos Humanos</v>
      </c>
      <c r="C1089" s="85" t="str" cm="1">
        <f t="array" ref="C1089">IFERROR(INDEX('03.Muestra'!$F$8:$F$42,SMALL(IF("Página Web"='03.Muestra'!$D$8:$D$42,ROW('03.Muestra'!$F$8:$F$42)-MIN(ROW('03.Muestra'!$D$8:$D$42))+1,""),ROW()-1082)),"")</f>
        <v>https://www.comunidad.madrid/hospital/josegermain/profesionales/otros-servicios/departamento-recursos-humanos</v>
      </c>
      <c r="D1089" s="99" t="s">
        <v>91</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Centro de Salud Mental</v>
      </c>
      <c r="C1090" s="85" t="str" cm="1">
        <f t="array" ref="C1090">IFERROR(INDEX('03.Muestra'!$F$8:$F$42,SMALL(IF("Página Web"='03.Muestra'!$D$8:$D$42,ROW('03.Muestra'!$F$8:$F$42)-MIN(ROW('03.Muestra'!$D$8:$D$42))+1,""),ROW()-1082)),"")</f>
        <v>https://www.comunidad.madrid/hospital/josegermain/profesionales/unidades-asistenciales-ipjg/centro-salud-mental-leganes</v>
      </c>
      <c r="D1090" s="99" t="s">
        <v>91</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Mantenimiento</v>
      </c>
      <c r="C1091" s="85" t="str" cm="1">
        <f t="array" ref="C1091">IFERROR(INDEX('03.Muestra'!$F$8:$F$42,SMALL(IF("Página Web"='03.Muestra'!$D$8:$D$42,ROW('03.Muestra'!$F$8:$F$42)-MIN(ROW('03.Muestra'!$D$8:$D$42))+1,""),ROW()-1082)),"")</f>
        <v>https://www.comunidad.madrid/hospital/josegermain/profesionales/otros-servicios/mantenimiento</v>
      </c>
      <c r="D1091" s="99" t="s">
        <v>91</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Comunicación</v>
      </c>
      <c r="C1092" s="85" t="str" cm="1">
        <f t="array" ref="C1092">IFERROR(INDEX('03.Muestra'!$F$8:$F$42,SMALL(IF("Página Web"='03.Muestra'!$D$8:$D$42,ROW('03.Muestra'!$F$8:$F$42)-MIN(ROW('03.Muestra'!$D$8:$D$42))+1,""),ROW()-1082)),"")</f>
        <v>https://www.comunidad.madrid/hospital/josegermain/comunicacion</v>
      </c>
      <c r="D1092" s="99" t="s">
        <v>91</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Noticias</v>
      </c>
      <c r="C1093" s="85" t="str" cm="1">
        <f t="array" ref="C1093">IFERROR(INDEX('03.Muestra'!$F$8:$F$42,SMALL(IF("Página Web"='03.Muestra'!$D$8:$D$42,ROW('03.Muestra'!$F$8:$F$42)-MIN(ROW('03.Muestra'!$D$8:$D$42))+1,""),ROW()-1082)),"")</f>
        <v>https://www.comunidad.madrid/hospital/josegermain/comunicacion/noticias</v>
      </c>
      <c r="D1093" s="99" t="s">
        <v>91</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RSS</v>
      </c>
      <c r="C1094" s="85" t="str" cm="1">
        <f t="array" ref="C1094">IFERROR(INDEX('03.Muestra'!$F$8:$F$42,SMALL(IF("Página Web"='03.Muestra'!$D$8:$D$42,ROW('03.Muestra'!$F$8:$F$42)-MIN(ROW('03.Muestra'!$D$8:$D$42))+1,""),ROW()-1082)),"")</f>
        <v>https://www.comunidad.madrid/hospital/josegermain/comunicacion/sindicacion-ultimos-contenidos</v>
      </c>
      <c r="D1094" s="99" t="s">
        <v>93</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Galería de Imágenes</v>
      </c>
      <c r="C1095" s="85" t="str" cm="1">
        <f t="array" ref="C1095">IFERROR(INDEX('03.Muestra'!$F$8:$F$42,SMALL(IF("Página Web"='03.Muestra'!$D$8:$D$42,ROW('03.Muestra'!$F$8:$F$42)-MIN(ROW('03.Muestra'!$D$8:$D$42))+1,""),ROW()-1082)),"")</f>
        <v>https://www.comunidad.madrid/hospital/josegermain/comunicacion/galeria-imagenes/galeria-imagenes</v>
      </c>
      <c r="D1095" s="99" t="s">
        <v>91</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Nosotros</v>
      </c>
      <c r="C1096" s="85" t="str" cm="1">
        <f t="array" ref="C1096">IFERROR(INDEX('03.Muestra'!$F$8:$F$42,SMALL(IF("Página Web"='03.Muestra'!$D$8:$D$42,ROW('03.Muestra'!$F$8:$F$42)-MIN(ROW('03.Muestra'!$D$8:$D$42))+1,""),ROW()-1082)),"")</f>
        <v>https://www.comunidad.madrid/hospital/josegermain/nosotros</v>
      </c>
      <c r="D1096" s="99" t="s">
        <v>91</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Localización y acceso</v>
      </c>
      <c r="C1097" s="85" t="str" cm="1">
        <f t="array" ref="C1097">IFERROR(INDEX('03.Muestra'!$F$8:$F$42,SMALL(IF("Página Web"='03.Muestra'!$D$8:$D$42,ROW('03.Muestra'!$F$8:$F$42)-MIN(ROW('03.Muestra'!$D$8:$D$42))+1,""),ROW()-1082)),"")</f>
        <v>https://www.comunidad.madrid/hospital/josegermain/nosotros/localizacion-acceso</v>
      </c>
      <c r="D1097" s="99" t="s">
        <v>91</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Contacto</v>
      </c>
      <c r="C1098" s="85" t="str" cm="1">
        <f t="array" ref="C1098">IFERROR(INDEX('03.Muestra'!$F$8:$F$42,SMALL(IF("Página Web"='03.Muestra'!$D$8:$D$42,ROW('03.Muestra'!$F$8:$F$42)-MIN(ROW('03.Muestra'!$D$8:$D$42))+1,""),ROW()-1082)),"")</f>
        <v>https://www.comunidad.madrid/hospital/josegermain/comunicacion/contacto</v>
      </c>
      <c r="D1098" s="99" t="s">
        <v>91</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Buscador</v>
      </c>
      <c r="C1099" s="85" t="str" cm="1">
        <f t="array" ref="C1099">IFERROR(INDEX('03.Muestra'!$F$8:$F$42,SMALL(IF("Página Web"='03.Muestra'!$D$8:$D$42,ROW('03.Muestra'!$F$8:$F$42)-MIN(ROW('03.Muestra'!$D$8:$D$42))+1,""),ROW()-1082)),"")</f>
        <v>https://www.comunidad.madrid/hospital/josegermain/buscar?search_api_fulltext=&amp;nombre=</v>
      </c>
      <c r="D1099" s="99" t="s">
        <v>91</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Legal-Privacidad</v>
      </c>
      <c r="C1100" s="85" t="str" cm="1">
        <f t="array" ref="C1100">IFERROR(INDEX('03.Muestra'!$F$8:$F$42,SMALL(IF("Página Web"='03.Muestra'!$D$8:$D$42,ROW('03.Muestra'!$F$8:$F$42)-MIN(ROW('03.Muestra'!$D$8:$D$42))+1,""),ROW()-1082)),"")</f>
        <v>https://www.comunidad.madrid/hospital/josegermain/ciudadanos/aviso-legal-privacidad</v>
      </c>
      <c r="D1100" s="99" t="s">
        <v>91</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https://www.comunidad.madrid/hospital/josegermain/sitemap</v>
      </c>
      <c r="D1101" s="99" t="s">
        <v>91</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https://www.comunidad.madrid/hospital/josegermain/declaracion-accesibilidad</v>
      </c>
      <c r="D1102" s="99" t="s">
        <v>91</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https://www.comunidad.madrid/hospital/josegermain/</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https://www.comunidad.madrid/hospital/josegermain/ciudadanos</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20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Servicio de Admisión</v>
      </c>
      <c r="C1123" s="85" t="str" cm="1">
        <f t="array" ref="C1123">IFERROR(INDEX('03.Muestra'!$F$8:$F$42,SMALL(IF("Página Web"='03.Muestra'!$D$8:$D$42,ROW('03.Muestra'!$F$8:$F$42)-MIN(ROW('03.Muestra'!$D$8:$D$42))+1,""),ROW()-1120)),"")</f>
        <v>https://www.comunidad.madrid/hospital/josegermain/profesionales/otros-servicios/admision</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Atención al Paciente</v>
      </c>
      <c r="C1124" s="85" t="str" cm="1">
        <f t="array" ref="C1124">IFERROR(INDEX('03.Muestra'!$F$8:$F$42,SMALL(IF("Página Web"='03.Muestra'!$D$8:$D$42,ROW('03.Muestra'!$F$8:$F$42)-MIN(ROW('03.Muestra'!$D$8:$D$42))+1,""),ROW()-1120)),"")</f>
        <v>https://www.comunidad.madrid/hospital/josegermain/ciudadanos/atencion-paciente</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Profesionales</v>
      </c>
      <c r="C1125" s="85" t="str" cm="1">
        <f t="array" ref="C1125">IFERROR(INDEX('03.Muestra'!$F$8:$F$42,SMALL(IF("Página Web"='03.Muestra'!$D$8:$D$42,ROW('03.Muestra'!$F$8:$F$42)-MIN(ROW('03.Muestra'!$D$8:$D$42))+1,""),ROW()-1120)),"")</f>
        <v>https://www.comunidad.madrid/hospital/josegermain/profesionales</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Unidades Asistenciales</v>
      </c>
      <c r="C1126" s="85" t="str" cm="1">
        <f t="array" ref="C1126">IFERROR(INDEX('03.Muestra'!$F$8:$F$42,SMALL(IF("Página Web"='03.Muestra'!$D$8:$D$42,ROW('03.Muestra'!$F$8:$F$42)-MIN(ROW('03.Muestra'!$D$8:$D$42))+1,""),ROW()-1120)),"")</f>
        <v>https://www.comunidad.madrid/hospital/josegermain/profesionales/unidades-asistenciales</v>
      </c>
      <c r="D1126" s="99" t="s">
        <v>91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Recursos Humanos</v>
      </c>
      <c r="C1127" s="85" t="str" cm="1">
        <f t="array" ref="C1127">IFERROR(INDEX('03.Muestra'!$F$8:$F$42,SMALL(IF("Página Web"='03.Muestra'!$D$8:$D$42,ROW('03.Muestra'!$F$8:$F$42)-MIN(ROW('03.Muestra'!$D$8:$D$42))+1,""),ROW()-1120)),"")</f>
        <v>https://www.comunidad.madrid/hospital/josegermain/profesionales/otros-servicios/departamento-recursos-humanos</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Centro de Salud Mental</v>
      </c>
      <c r="C1128" s="85" t="str" cm="1">
        <f t="array" ref="C1128">IFERROR(INDEX('03.Muestra'!$F$8:$F$42,SMALL(IF("Página Web"='03.Muestra'!$D$8:$D$42,ROW('03.Muestra'!$F$8:$F$42)-MIN(ROW('03.Muestra'!$D$8:$D$42))+1,""),ROW()-1120)),"")</f>
        <v>https://www.comunidad.madrid/hospital/josegermain/profesionales/unidades-asistenciales-ipjg/centro-salud-mental-leganes</v>
      </c>
      <c r="D1128" s="99" t="s">
        <v>91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Mantenimiento</v>
      </c>
      <c r="C1129" s="85" t="str" cm="1">
        <f t="array" ref="C1129">IFERROR(INDEX('03.Muestra'!$F$8:$F$42,SMALL(IF("Página Web"='03.Muestra'!$D$8:$D$42,ROW('03.Muestra'!$F$8:$F$42)-MIN(ROW('03.Muestra'!$D$8:$D$42))+1,""),ROW()-1120)),"")</f>
        <v>https://www.comunidad.madrid/hospital/josegermain/profesionales/otros-servicios/mantenimiento</v>
      </c>
      <c r="D1129" s="99" t="s">
        <v>91</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Comunicación</v>
      </c>
      <c r="C1130" s="85" t="str" cm="1">
        <f t="array" ref="C1130">IFERROR(INDEX('03.Muestra'!$F$8:$F$42,SMALL(IF("Página Web"='03.Muestra'!$D$8:$D$42,ROW('03.Muestra'!$F$8:$F$42)-MIN(ROW('03.Muestra'!$D$8:$D$42))+1,""),ROW()-1120)),"")</f>
        <v>https://www.comunidad.madrid/hospital/josegermain/comunicacion</v>
      </c>
      <c r="D1130" s="99" t="s">
        <v>91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Noticias</v>
      </c>
      <c r="C1131" s="85" t="str" cm="1">
        <f t="array" ref="C1131">IFERROR(INDEX('03.Muestra'!$F$8:$F$42,SMALL(IF("Página Web"='03.Muestra'!$D$8:$D$42,ROW('03.Muestra'!$F$8:$F$42)-MIN(ROW('03.Muestra'!$D$8:$D$42))+1,""),ROW()-1120)),"")</f>
        <v>https://www.comunidad.madrid/hospital/josegermain/comunicacion/noticias</v>
      </c>
      <c r="D1131" s="99" t="s">
        <v>91</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RSS</v>
      </c>
      <c r="C1132" s="85" t="str" cm="1">
        <f t="array" ref="C1132">IFERROR(INDEX('03.Muestra'!$F$8:$F$42,SMALL(IF("Página Web"='03.Muestra'!$D$8:$D$42,ROW('03.Muestra'!$F$8:$F$42)-MIN(ROW('03.Muestra'!$D$8:$D$42))+1,""),ROW()-1120)),"")</f>
        <v>https://www.comunidad.madrid/hospital/josegermain/comunicacion/sindicacion-ultimos-contenidos</v>
      </c>
      <c r="D1132" s="99" t="s">
        <v>91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Galería de Imágenes</v>
      </c>
      <c r="C1133" s="85" t="str" cm="1">
        <f t="array" ref="C1133">IFERROR(INDEX('03.Muestra'!$F$8:$F$42,SMALL(IF("Página Web"='03.Muestra'!$D$8:$D$42,ROW('03.Muestra'!$F$8:$F$42)-MIN(ROW('03.Muestra'!$D$8:$D$42))+1,""),ROW()-1120)),"")</f>
        <v>https://www.comunidad.madrid/hospital/josegermain/comunicacion/galeria-imagenes/galeria-imagenes</v>
      </c>
      <c r="D1133" s="99" t="s">
        <v>91</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Nosotros</v>
      </c>
      <c r="C1134" s="85" t="str" cm="1">
        <f t="array" ref="C1134">IFERROR(INDEX('03.Muestra'!$F$8:$F$42,SMALL(IF("Página Web"='03.Muestra'!$D$8:$D$42,ROW('03.Muestra'!$F$8:$F$42)-MIN(ROW('03.Muestra'!$D$8:$D$42))+1,""),ROW()-1120)),"")</f>
        <v>https://www.comunidad.madrid/hospital/josegermain/nosotros</v>
      </c>
      <c r="D1134" s="99" t="s">
        <v>91</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Localización y acceso</v>
      </c>
      <c r="C1135" s="85" t="str" cm="1">
        <f t="array" ref="C1135">IFERROR(INDEX('03.Muestra'!$F$8:$F$42,SMALL(IF("Página Web"='03.Muestra'!$D$8:$D$42,ROW('03.Muestra'!$F$8:$F$42)-MIN(ROW('03.Muestra'!$D$8:$D$42))+1,""),ROW()-1120)),"")</f>
        <v>https://www.comunidad.madrid/hospital/josegermain/nosotros/localizacion-acceso</v>
      </c>
      <c r="D1135" s="99" t="s">
        <v>91</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Contacto</v>
      </c>
      <c r="C1136" s="85" t="str" cm="1">
        <f t="array" ref="C1136">IFERROR(INDEX('03.Muestra'!$F$8:$F$42,SMALL(IF("Página Web"='03.Muestra'!$D$8:$D$42,ROW('03.Muestra'!$F$8:$F$42)-MIN(ROW('03.Muestra'!$D$8:$D$42))+1,""),ROW()-1120)),"")</f>
        <v>https://www.comunidad.madrid/hospital/josegermain/comunicacion/contacto</v>
      </c>
      <c r="D1136" s="99" t="s">
        <v>91</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Buscador</v>
      </c>
      <c r="C1137" s="85" t="str" cm="1">
        <f t="array" ref="C1137">IFERROR(INDEX('03.Muestra'!$F$8:$F$42,SMALL(IF("Página Web"='03.Muestra'!$D$8:$D$42,ROW('03.Muestra'!$F$8:$F$42)-MIN(ROW('03.Muestra'!$D$8:$D$42))+1,""),ROW()-1120)),"")</f>
        <v>https://www.comunidad.madrid/hospital/josegermain/buscar?search_api_fulltext=&amp;nombre=</v>
      </c>
      <c r="D1137" s="99" t="s">
        <v>91</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Legal-Privacidad</v>
      </c>
      <c r="C1138" s="85" t="str" cm="1">
        <f t="array" ref="C1138">IFERROR(INDEX('03.Muestra'!$F$8:$F$42,SMALL(IF("Página Web"='03.Muestra'!$D$8:$D$42,ROW('03.Muestra'!$F$8:$F$42)-MIN(ROW('03.Muestra'!$D$8:$D$42))+1,""),ROW()-1120)),"")</f>
        <v>https://www.comunidad.madrid/hospital/josegermain/ciudadanos/aviso-legal-privacidad</v>
      </c>
      <c r="D1138" s="99" t="s">
        <v>91</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https://www.comunidad.madrid/hospital/josegermain/sitemap</v>
      </c>
      <c r="D1139" s="99" t="s">
        <v>91</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https://www.comunidad.madrid/hospital/josegermain/declaracion-accesibilidad</v>
      </c>
      <c r="D1140" s="99" t="s">
        <v>91</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https://www.comunidad.madrid/hospital/josegermain/</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https://www.comunidad.madrid/hospital/josegermain/ciudadanos</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1</v>
      </c>
      <c r="J1160" s="91">
        <f ca="1">COUNTIF($D1159:INDIRECT("$D" &amp;  SUM(ROW()-1,'03.Muestra'!$D$45)-1),J1159)</f>
        <v>19</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Servicio de Admisión</v>
      </c>
      <c r="C1161" s="85" t="str" cm="1">
        <f t="array" ref="C1161">IFERROR(INDEX('03.Muestra'!$F$8:$F$42,SMALL(IF("Página Web"='03.Muestra'!$D$8:$D$42,ROW('03.Muestra'!$F$8:$F$42)-MIN(ROW('03.Muestra'!$D$8:$D$42))+1,""),ROW()-1158)),"")</f>
        <v>https://www.comunidad.madrid/hospital/josegermain/profesionales/otros-servicios/admision</v>
      </c>
      <c r="D1161" s="99" t="s">
        <v>91</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Atención al Paciente</v>
      </c>
      <c r="C1162" s="85" t="str" cm="1">
        <f t="array" ref="C1162">IFERROR(INDEX('03.Muestra'!$F$8:$F$42,SMALL(IF("Página Web"='03.Muestra'!$D$8:$D$42,ROW('03.Muestra'!$F$8:$F$42)-MIN(ROW('03.Muestra'!$D$8:$D$42))+1,""),ROW()-1158)),"")</f>
        <v>https://www.comunidad.madrid/hospital/josegermain/ciudadanos/atencion-paciente</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Profesionales</v>
      </c>
      <c r="C1163" s="85" t="str" cm="1">
        <f t="array" ref="C1163">IFERROR(INDEX('03.Muestra'!$F$8:$F$42,SMALL(IF("Página Web"='03.Muestra'!$D$8:$D$42,ROW('03.Muestra'!$F$8:$F$42)-MIN(ROW('03.Muestra'!$D$8:$D$42))+1,""),ROW()-1158)),"")</f>
        <v>https://www.comunidad.madrid/hospital/josegermain/profesionales</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Unidades Asistenciales</v>
      </c>
      <c r="C1164" s="85" t="str" cm="1">
        <f t="array" ref="C1164">IFERROR(INDEX('03.Muestra'!$F$8:$F$42,SMALL(IF("Página Web"='03.Muestra'!$D$8:$D$42,ROW('03.Muestra'!$F$8:$F$42)-MIN(ROW('03.Muestra'!$D$8:$D$42))+1,""),ROW()-1158)),"")</f>
        <v>https://www.comunidad.madrid/hospital/josegermain/profesionales/unidades-asistenciales</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Recursos Humanos</v>
      </c>
      <c r="C1165" s="85" t="str" cm="1">
        <f t="array" ref="C1165">IFERROR(INDEX('03.Muestra'!$F$8:$F$42,SMALL(IF("Página Web"='03.Muestra'!$D$8:$D$42,ROW('03.Muestra'!$F$8:$F$42)-MIN(ROW('03.Muestra'!$D$8:$D$42))+1,""),ROW()-1158)),"")</f>
        <v>https://www.comunidad.madrid/hospital/josegermain/profesionales/otros-servicios/departamento-recursos-humanos</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Centro de Salud Mental</v>
      </c>
      <c r="C1166" s="85" t="str" cm="1">
        <f t="array" ref="C1166">IFERROR(INDEX('03.Muestra'!$F$8:$F$42,SMALL(IF("Página Web"='03.Muestra'!$D$8:$D$42,ROW('03.Muestra'!$F$8:$F$42)-MIN(ROW('03.Muestra'!$D$8:$D$42))+1,""),ROW()-1158)),"")</f>
        <v>https://www.comunidad.madrid/hospital/josegermain/profesionales/unidades-asistenciales-ipjg/centro-salud-mental-leganes</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Mantenimiento</v>
      </c>
      <c r="C1167" s="85" t="str" cm="1">
        <f t="array" ref="C1167">IFERROR(INDEX('03.Muestra'!$F$8:$F$42,SMALL(IF("Página Web"='03.Muestra'!$D$8:$D$42,ROW('03.Muestra'!$F$8:$F$42)-MIN(ROW('03.Muestra'!$D$8:$D$42))+1,""),ROW()-1158)),"")</f>
        <v>https://www.comunidad.madrid/hospital/josegermain/profesionales/otros-servicios/mantenimiento</v>
      </c>
      <c r="D1167" s="99" t="s">
        <v>91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Comunicación</v>
      </c>
      <c r="C1168" s="85" t="str" cm="1">
        <f t="array" ref="C1168">IFERROR(INDEX('03.Muestra'!$F$8:$F$42,SMALL(IF("Página Web"='03.Muestra'!$D$8:$D$42,ROW('03.Muestra'!$F$8:$F$42)-MIN(ROW('03.Muestra'!$D$8:$D$42))+1,""),ROW()-1158)),"")</f>
        <v>https://www.comunidad.madrid/hospital/josegermain/comunicacion</v>
      </c>
      <c r="D1168" s="99" t="s">
        <v>91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Noticias</v>
      </c>
      <c r="C1169" s="85" t="str" cm="1">
        <f t="array" ref="C1169">IFERROR(INDEX('03.Muestra'!$F$8:$F$42,SMALL(IF("Página Web"='03.Muestra'!$D$8:$D$42,ROW('03.Muestra'!$F$8:$F$42)-MIN(ROW('03.Muestra'!$D$8:$D$42))+1,""),ROW()-1158)),"")</f>
        <v>https://www.comunidad.madrid/hospital/josegermain/comunicacion/noticias</v>
      </c>
      <c r="D1169" s="99" t="s">
        <v>91</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RSS</v>
      </c>
      <c r="C1170" s="85" t="str" cm="1">
        <f t="array" ref="C1170">IFERROR(INDEX('03.Muestra'!$F$8:$F$42,SMALL(IF("Página Web"='03.Muestra'!$D$8:$D$42,ROW('03.Muestra'!$F$8:$F$42)-MIN(ROW('03.Muestra'!$D$8:$D$42))+1,""),ROW()-1158)),"")</f>
        <v>https://www.comunidad.madrid/hospital/josegermain/comunicacion/sindicacion-ultimos-contenidos</v>
      </c>
      <c r="D1170" s="99" t="s">
        <v>91</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Galería de Imágenes</v>
      </c>
      <c r="C1171" s="85" t="str" cm="1">
        <f t="array" ref="C1171">IFERROR(INDEX('03.Muestra'!$F$8:$F$42,SMALL(IF("Página Web"='03.Muestra'!$D$8:$D$42,ROW('03.Muestra'!$F$8:$F$42)-MIN(ROW('03.Muestra'!$D$8:$D$42))+1,""),ROW()-1158)),"")</f>
        <v>https://www.comunidad.madrid/hospital/josegermain/comunicacion/galeria-imagenes/galeria-imagenes</v>
      </c>
      <c r="D1171" s="99" t="s">
        <v>91</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Nosotros</v>
      </c>
      <c r="C1172" s="85" t="str" cm="1">
        <f t="array" ref="C1172">IFERROR(INDEX('03.Muestra'!$F$8:$F$42,SMALL(IF("Página Web"='03.Muestra'!$D$8:$D$42,ROW('03.Muestra'!$F$8:$F$42)-MIN(ROW('03.Muestra'!$D$8:$D$42))+1,""),ROW()-1158)),"")</f>
        <v>https://www.comunidad.madrid/hospital/josegermain/nosotros</v>
      </c>
      <c r="D1172" s="99" t="s">
        <v>91</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Localización y acceso</v>
      </c>
      <c r="C1173" s="85" t="str" cm="1">
        <f t="array" ref="C1173">IFERROR(INDEX('03.Muestra'!$F$8:$F$42,SMALL(IF("Página Web"='03.Muestra'!$D$8:$D$42,ROW('03.Muestra'!$F$8:$F$42)-MIN(ROW('03.Muestra'!$D$8:$D$42))+1,""),ROW()-1158)),"")</f>
        <v>https://www.comunidad.madrid/hospital/josegermain/nosotros/localizacion-acceso</v>
      </c>
      <c r="D1173" s="99" t="s">
        <v>91</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Contacto</v>
      </c>
      <c r="C1174" s="85" t="str" cm="1">
        <f t="array" ref="C1174">IFERROR(INDEX('03.Muestra'!$F$8:$F$42,SMALL(IF("Página Web"='03.Muestra'!$D$8:$D$42,ROW('03.Muestra'!$F$8:$F$42)-MIN(ROW('03.Muestra'!$D$8:$D$42))+1,""),ROW()-1158)),"")</f>
        <v>https://www.comunidad.madrid/hospital/josegermain/comunicacion/contacto</v>
      </c>
      <c r="D1174" s="99" t="s">
        <v>91</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Buscador</v>
      </c>
      <c r="C1175" s="85" t="str" cm="1">
        <f t="array" ref="C1175">IFERROR(INDEX('03.Muestra'!$F$8:$F$42,SMALL(IF("Página Web"='03.Muestra'!$D$8:$D$42,ROW('03.Muestra'!$F$8:$F$42)-MIN(ROW('03.Muestra'!$D$8:$D$42))+1,""),ROW()-1158)),"")</f>
        <v>https://www.comunidad.madrid/hospital/josegermain/buscar?search_api_fulltext=&amp;nombre=</v>
      </c>
      <c r="D1175" s="99" t="s">
        <v>91</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Legal-Privacidad</v>
      </c>
      <c r="C1176" s="85" t="str" cm="1">
        <f t="array" ref="C1176">IFERROR(INDEX('03.Muestra'!$F$8:$F$42,SMALL(IF("Página Web"='03.Muestra'!$D$8:$D$42,ROW('03.Muestra'!$F$8:$F$42)-MIN(ROW('03.Muestra'!$D$8:$D$42))+1,""),ROW()-1158)),"")</f>
        <v>https://www.comunidad.madrid/hospital/josegermain/ciudadanos/aviso-legal-privacidad</v>
      </c>
      <c r="D1176" s="99" t="s">
        <v>91</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https://www.comunidad.madrid/hospital/josegermain/sitemap</v>
      </c>
      <c r="D1177" s="211" t="s">
        <v>93</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https://www.comunidad.madrid/hospital/josegermain/declaracion-accesibilidad</v>
      </c>
      <c r="D1178" s="99" t="s">
        <v>91</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https://www.comunidad.madrid/hospital/josegermain/</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https://www.comunidad.madrid/hospital/josegermain/ciudadanos</v>
      </c>
      <c r="D1198" s="99" t="s">
        <v>93</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6</v>
      </c>
      <c r="J1198" s="91">
        <f ca="1">COUNTIF($D1197:INDIRECT("$D" &amp;  SUM(ROW()-1,'03.Muestra'!$D$45)-1),J1197)</f>
        <v>14</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Servicio de Admisión</v>
      </c>
      <c r="C1199" s="85" t="str" cm="1">
        <f t="array" ref="C1199">IFERROR(INDEX('03.Muestra'!$F$8:$F$42,SMALL(IF("Página Web"='03.Muestra'!$D$8:$D$42,ROW('03.Muestra'!$F$8:$F$42)-MIN(ROW('03.Muestra'!$D$8:$D$42))+1,""),ROW()-1196)),"")</f>
        <v>https://www.comunidad.madrid/hospital/josegermain/profesionales/otros-servicios/admision</v>
      </c>
      <c r="D1199" s="99" t="s">
        <v>91</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Atención al Paciente</v>
      </c>
      <c r="C1200" s="85" t="str" cm="1">
        <f t="array" ref="C1200">IFERROR(INDEX('03.Muestra'!$F$8:$F$42,SMALL(IF("Página Web"='03.Muestra'!$D$8:$D$42,ROW('03.Muestra'!$F$8:$F$42)-MIN(ROW('03.Muestra'!$D$8:$D$42))+1,""),ROW()-1196)),"")</f>
        <v>https://www.comunidad.madrid/hospital/josegermain/ciudadanos/atencion-paciente</v>
      </c>
      <c r="D1200" s="99" t="s">
        <v>91</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Profesionales</v>
      </c>
      <c r="C1201" s="85" t="str" cm="1">
        <f t="array" ref="C1201">IFERROR(INDEX('03.Muestra'!$F$8:$F$42,SMALL(IF("Página Web"='03.Muestra'!$D$8:$D$42,ROW('03.Muestra'!$F$8:$F$42)-MIN(ROW('03.Muestra'!$D$8:$D$42))+1,""),ROW()-1196)),"")</f>
        <v>https://www.comunidad.madrid/hospital/josegermain/profesionales</v>
      </c>
      <c r="D1201" s="99" t="s">
        <v>93</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Unidades Asistenciales</v>
      </c>
      <c r="C1202" s="85" t="str" cm="1">
        <f t="array" ref="C1202">IFERROR(INDEX('03.Muestra'!$F$8:$F$42,SMALL(IF("Página Web"='03.Muestra'!$D$8:$D$42,ROW('03.Muestra'!$F$8:$F$42)-MIN(ROW('03.Muestra'!$D$8:$D$42))+1,""),ROW()-1196)),"")</f>
        <v>https://www.comunidad.madrid/hospital/josegermain/profesionales/unidades-asistenciales</v>
      </c>
      <c r="D1202" s="99" t="s">
        <v>91</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Recursos Humanos</v>
      </c>
      <c r="C1203" s="85" t="str" cm="1">
        <f t="array" ref="C1203">IFERROR(INDEX('03.Muestra'!$F$8:$F$42,SMALL(IF("Página Web"='03.Muestra'!$D$8:$D$42,ROW('03.Muestra'!$F$8:$F$42)-MIN(ROW('03.Muestra'!$D$8:$D$42))+1,""),ROW()-1196)),"")</f>
        <v>https://www.comunidad.madrid/hospital/josegermain/profesionales/otros-servicios/departamento-recursos-humanos</v>
      </c>
      <c r="D1203" s="99" t="s">
        <v>91</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Centro de Salud Mental</v>
      </c>
      <c r="C1204" s="85" t="str" cm="1">
        <f t="array" ref="C1204">IFERROR(INDEX('03.Muestra'!$F$8:$F$42,SMALL(IF("Página Web"='03.Muestra'!$D$8:$D$42,ROW('03.Muestra'!$F$8:$F$42)-MIN(ROW('03.Muestra'!$D$8:$D$42))+1,""),ROW()-1196)),"")</f>
        <v>https://www.comunidad.madrid/hospital/josegermain/profesionales/unidades-asistenciales-ipjg/centro-salud-mental-leganes</v>
      </c>
      <c r="D1204" s="99" t="s">
        <v>91</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Mantenimiento</v>
      </c>
      <c r="C1205" s="85" t="str" cm="1">
        <f t="array" ref="C1205">IFERROR(INDEX('03.Muestra'!$F$8:$F$42,SMALL(IF("Página Web"='03.Muestra'!$D$8:$D$42,ROW('03.Muestra'!$F$8:$F$42)-MIN(ROW('03.Muestra'!$D$8:$D$42))+1,""),ROW()-1196)),"")</f>
        <v>https://www.comunidad.madrid/hospital/josegermain/profesionales/otros-servicios/mantenimiento</v>
      </c>
      <c r="D1205" s="99" t="s">
        <v>91</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Comunicación</v>
      </c>
      <c r="C1206" s="85" t="str" cm="1">
        <f t="array" ref="C1206">IFERROR(INDEX('03.Muestra'!$F$8:$F$42,SMALL(IF("Página Web"='03.Muestra'!$D$8:$D$42,ROW('03.Muestra'!$F$8:$F$42)-MIN(ROW('03.Muestra'!$D$8:$D$42))+1,""),ROW()-1196)),"")</f>
        <v>https://www.comunidad.madrid/hospital/josegermain/comunicacion</v>
      </c>
      <c r="D1206" s="99" t="s">
        <v>93</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Noticias</v>
      </c>
      <c r="C1207" s="85" t="str" cm="1">
        <f t="array" ref="C1207">IFERROR(INDEX('03.Muestra'!$F$8:$F$42,SMALL(IF("Página Web"='03.Muestra'!$D$8:$D$42,ROW('03.Muestra'!$F$8:$F$42)-MIN(ROW('03.Muestra'!$D$8:$D$42))+1,""),ROW()-1196)),"")</f>
        <v>https://www.comunidad.madrid/hospital/josegermain/comunicacion/noticias</v>
      </c>
      <c r="D1207" s="99" t="s">
        <v>91</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RSS</v>
      </c>
      <c r="C1208" s="85" t="str" cm="1">
        <f t="array" ref="C1208">IFERROR(INDEX('03.Muestra'!$F$8:$F$42,SMALL(IF("Página Web"='03.Muestra'!$D$8:$D$42,ROW('03.Muestra'!$F$8:$F$42)-MIN(ROW('03.Muestra'!$D$8:$D$42))+1,""),ROW()-1196)),"")</f>
        <v>https://www.comunidad.madrid/hospital/josegermain/comunicacion/sindicacion-ultimos-contenidos</v>
      </c>
      <c r="D1208" s="99" t="s">
        <v>91</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Galería de Imágenes</v>
      </c>
      <c r="C1209" s="85" t="str" cm="1">
        <f t="array" ref="C1209">IFERROR(INDEX('03.Muestra'!$F$8:$F$42,SMALL(IF("Página Web"='03.Muestra'!$D$8:$D$42,ROW('03.Muestra'!$F$8:$F$42)-MIN(ROW('03.Muestra'!$D$8:$D$42))+1,""),ROW()-1196)),"")</f>
        <v>https://www.comunidad.madrid/hospital/josegermain/comunicacion/galeria-imagenes/galeria-imagenes</v>
      </c>
      <c r="D1209" s="99" t="s">
        <v>91</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Nosotros</v>
      </c>
      <c r="C1210" s="85" t="str" cm="1">
        <f t="array" ref="C1210">IFERROR(INDEX('03.Muestra'!$F$8:$F$42,SMALL(IF("Página Web"='03.Muestra'!$D$8:$D$42,ROW('03.Muestra'!$F$8:$F$42)-MIN(ROW('03.Muestra'!$D$8:$D$42))+1,""),ROW()-1196)),"")</f>
        <v>https://www.comunidad.madrid/hospital/josegermain/nosotros</v>
      </c>
      <c r="D1210" s="99" t="s">
        <v>93</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Localización y acceso</v>
      </c>
      <c r="C1211" s="85" t="str" cm="1">
        <f t="array" ref="C1211">IFERROR(INDEX('03.Muestra'!$F$8:$F$42,SMALL(IF("Página Web"='03.Muestra'!$D$8:$D$42,ROW('03.Muestra'!$F$8:$F$42)-MIN(ROW('03.Muestra'!$D$8:$D$42))+1,""),ROW()-1196)),"")</f>
        <v>https://www.comunidad.madrid/hospital/josegermain/nosotros/localizacion-acceso</v>
      </c>
      <c r="D1211" s="99" t="s">
        <v>91</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Contacto</v>
      </c>
      <c r="C1212" s="85" t="str" cm="1">
        <f t="array" ref="C1212">IFERROR(INDEX('03.Muestra'!$F$8:$F$42,SMALL(IF("Página Web"='03.Muestra'!$D$8:$D$42,ROW('03.Muestra'!$F$8:$F$42)-MIN(ROW('03.Muestra'!$D$8:$D$42))+1,""),ROW()-1196)),"")</f>
        <v>https://www.comunidad.madrid/hospital/josegermain/comunicacion/contacto</v>
      </c>
      <c r="D1212" s="99" t="s">
        <v>91</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Buscador</v>
      </c>
      <c r="C1213" s="85" t="str" cm="1">
        <f t="array" ref="C1213">IFERROR(INDEX('03.Muestra'!$F$8:$F$42,SMALL(IF("Página Web"='03.Muestra'!$D$8:$D$42,ROW('03.Muestra'!$F$8:$F$42)-MIN(ROW('03.Muestra'!$D$8:$D$42))+1,""),ROW()-1196)),"")</f>
        <v>https://www.comunidad.madrid/hospital/josegermain/buscar?search_api_fulltext=&amp;nombre=</v>
      </c>
      <c r="D1213" s="99" t="s">
        <v>91</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Legal-Privacidad</v>
      </c>
      <c r="C1214" s="85" t="str" cm="1">
        <f t="array" ref="C1214">IFERROR(INDEX('03.Muestra'!$F$8:$F$42,SMALL(IF("Página Web"='03.Muestra'!$D$8:$D$42,ROW('03.Muestra'!$F$8:$F$42)-MIN(ROW('03.Muestra'!$D$8:$D$42))+1,""),ROW()-1196)),"")</f>
        <v>https://www.comunidad.madrid/hospital/josegermain/ciudadanos/aviso-legal-privacidad</v>
      </c>
      <c r="D1214" s="99" t="s">
        <v>91</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https://www.comunidad.madrid/hospital/josegermain/sitemap</v>
      </c>
      <c r="D1215" s="99" t="s">
        <v>91</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https://www.comunidad.madrid/hospital/josegermain/declaracion-accesibilidad</v>
      </c>
      <c r="D1216" s="211" t="s">
        <v>93</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https://www.comunidad.madrid/hospital/josegermain/</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https://www.comunidad.madrid/hospital/josegermain/ciudadanos</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Servicio de Admisión</v>
      </c>
      <c r="C1237" s="85" t="str" cm="1">
        <f t="array" ref="C1237">IFERROR(INDEX('03.Muestra'!$F$8:$F$42,SMALL(IF("Página Web"='03.Muestra'!$D$8:$D$42,ROW('03.Muestra'!$F$8:$F$42)-MIN(ROW('03.Muestra'!$D$8:$D$42))+1,""),ROW()-1234)),"")</f>
        <v>https://www.comunidad.madrid/hospital/josegermain/profesionales/otros-servicios/admision</v>
      </c>
      <c r="D1237" s="211"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Atención al Paciente</v>
      </c>
      <c r="C1238" s="85" t="str" cm="1">
        <f t="array" ref="C1238">IFERROR(INDEX('03.Muestra'!$F$8:$F$42,SMALL(IF("Página Web"='03.Muestra'!$D$8:$D$42,ROW('03.Muestra'!$F$8:$F$42)-MIN(ROW('03.Muestra'!$D$8:$D$42))+1,""),ROW()-1234)),"")</f>
        <v>https://www.comunidad.madrid/hospital/josegermain/ciudadanos/atencion-paciente</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Profesionales</v>
      </c>
      <c r="C1239" s="85" t="str" cm="1">
        <f t="array" ref="C1239">IFERROR(INDEX('03.Muestra'!$F$8:$F$42,SMALL(IF("Página Web"='03.Muestra'!$D$8:$D$42,ROW('03.Muestra'!$F$8:$F$42)-MIN(ROW('03.Muestra'!$D$8:$D$42))+1,""),ROW()-1234)),"")</f>
        <v>https://www.comunidad.madrid/hospital/josegermain/profesionales</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Unidades Asistenciales</v>
      </c>
      <c r="C1240" s="85" t="str" cm="1">
        <f t="array" ref="C1240">IFERROR(INDEX('03.Muestra'!$F$8:$F$42,SMALL(IF("Página Web"='03.Muestra'!$D$8:$D$42,ROW('03.Muestra'!$F$8:$F$42)-MIN(ROW('03.Muestra'!$D$8:$D$42))+1,""),ROW()-1234)),"")</f>
        <v>https://www.comunidad.madrid/hospital/josegermain/profesionales/unidades-asistenciales</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Recursos Humanos</v>
      </c>
      <c r="C1241" s="85" t="str" cm="1">
        <f t="array" ref="C1241">IFERROR(INDEX('03.Muestra'!$F$8:$F$42,SMALL(IF("Página Web"='03.Muestra'!$D$8:$D$42,ROW('03.Muestra'!$F$8:$F$42)-MIN(ROW('03.Muestra'!$D$8:$D$42))+1,""),ROW()-1234)),"")</f>
        <v>https://www.comunidad.madrid/hospital/josegermain/profesionales/otros-servicios/departamento-recursos-humanos</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Centro de Salud Mental</v>
      </c>
      <c r="C1242" s="85" t="str" cm="1">
        <f t="array" ref="C1242">IFERROR(INDEX('03.Muestra'!$F$8:$F$42,SMALL(IF("Página Web"='03.Muestra'!$D$8:$D$42,ROW('03.Muestra'!$F$8:$F$42)-MIN(ROW('03.Muestra'!$D$8:$D$42))+1,""),ROW()-1234)),"")</f>
        <v>https://www.comunidad.madrid/hospital/josegermain/profesionales/unidades-asistenciales-ipjg/centro-salud-mental-leganes</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Mantenimiento</v>
      </c>
      <c r="C1243" s="85" t="str" cm="1">
        <f t="array" ref="C1243">IFERROR(INDEX('03.Muestra'!$F$8:$F$42,SMALL(IF("Página Web"='03.Muestra'!$D$8:$D$42,ROW('03.Muestra'!$F$8:$F$42)-MIN(ROW('03.Muestra'!$D$8:$D$42))+1,""),ROW()-1234)),"")</f>
        <v>https://www.comunidad.madrid/hospital/josegermain/profesionales/otros-servicios/mantenimiento</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Comunicación</v>
      </c>
      <c r="C1244" s="85" t="str" cm="1">
        <f t="array" ref="C1244">IFERROR(INDEX('03.Muestra'!$F$8:$F$42,SMALL(IF("Página Web"='03.Muestra'!$D$8:$D$42,ROW('03.Muestra'!$F$8:$F$42)-MIN(ROW('03.Muestra'!$D$8:$D$42))+1,""),ROW()-1234)),"")</f>
        <v>https://www.comunidad.madrid/hospital/josegermain/comunicacion</v>
      </c>
      <c r="D1244" s="99" t="s">
        <v>103</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Noticias</v>
      </c>
      <c r="C1245" s="85" t="str" cm="1">
        <f t="array" ref="C1245">IFERROR(INDEX('03.Muestra'!$F$8:$F$42,SMALL(IF("Página Web"='03.Muestra'!$D$8:$D$42,ROW('03.Muestra'!$F$8:$F$42)-MIN(ROW('03.Muestra'!$D$8:$D$42))+1,""),ROW()-1234)),"")</f>
        <v>https://www.comunidad.madrid/hospital/josegermain/comunicacion/noticias</v>
      </c>
      <c r="D1245" s="99" t="s">
        <v>103</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RSS</v>
      </c>
      <c r="C1246" s="85" t="str" cm="1">
        <f t="array" ref="C1246">IFERROR(INDEX('03.Muestra'!$F$8:$F$42,SMALL(IF("Página Web"='03.Muestra'!$D$8:$D$42,ROW('03.Muestra'!$F$8:$F$42)-MIN(ROW('03.Muestra'!$D$8:$D$42))+1,""),ROW()-1234)),"")</f>
        <v>https://www.comunidad.madrid/hospital/josegermain/comunicacion/sindicacion-ultimos-contenidos</v>
      </c>
      <c r="D1246" s="99" t="s">
        <v>103</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Galería de Imágenes</v>
      </c>
      <c r="C1247" s="85" t="str" cm="1">
        <f t="array" ref="C1247">IFERROR(INDEX('03.Muestra'!$F$8:$F$42,SMALL(IF("Página Web"='03.Muestra'!$D$8:$D$42,ROW('03.Muestra'!$F$8:$F$42)-MIN(ROW('03.Muestra'!$D$8:$D$42))+1,""),ROW()-1234)),"")</f>
        <v>https://www.comunidad.madrid/hospital/josegermain/comunicacion/galeria-imagenes/galeria-imagenes</v>
      </c>
      <c r="D1247" s="99" t="s">
        <v>103</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Nosotros</v>
      </c>
      <c r="C1248" s="85" t="str" cm="1">
        <f t="array" ref="C1248">IFERROR(INDEX('03.Muestra'!$F$8:$F$42,SMALL(IF("Página Web"='03.Muestra'!$D$8:$D$42,ROW('03.Muestra'!$F$8:$F$42)-MIN(ROW('03.Muestra'!$D$8:$D$42))+1,""),ROW()-1234)),"")</f>
        <v>https://www.comunidad.madrid/hospital/josegermain/nosotros</v>
      </c>
      <c r="D1248" s="99" t="s">
        <v>103</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Localización y acceso</v>
      </c>
      <c r="C1249" s="85" t="str" cm="1">
        <f t="array" ref="C1249">IFERROR(INDEX('03.Muestra'!$F$8:$F$42,SMALL(IF("Página Web"='03.Muestra'!$D$8:$D$42,ROW('03.Muestra'!$F$8:$F$42)-MIN(ROW('03.Muestra'!$D$8:$D$42))+1,""),ROW()-1234)),"")</f>
        <v>https://www.comunidad.madrid/hospital/josegermain/nosotros/localizacion-acceso</v>
      </c>
      <c r="D1249" s="99" t="s">
        <v>103</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Contacto</v>
      </c>
      <c r="C1250" s="85" t="str" cm="1">
        <f t="array" ref="C1250">IFERROR(INDEX('03.Muestra'!$F$8:$F$42,SMALL(IF("Página Web"='03.Muestra'!$D$8:$D$42,ROW('03.Muestra'!$F$8:$F$42)-MIN(ROW('03.Muestra'!$D$8:$D$42))+1,""),ROW()-1234)),"")</f>
        <v>https://www.comunidad.madrid/hospital/josegermain/comunicacion/contacto</v>
      </c>
      <c r="D1250" s="99" t="s">
        <v>103</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Buscador</v>
      </c>
      <c r="C1251" s="85" t="str" cm="1">
        <f t="array" ref="C1251">IFERROR(INDEX('03.Muestra'!$F$8:$F$42,SMALL(IF("Página Web"='03.Muestra'!$D$8:$D$42,ROW('03.Muestra'!$F$8:$F$42)-MIN(ROW('03.Muestra'!$D$8:$D$42))+1,""),ROW()-1234)),"")</f>
        <v>https://www.comunidad.madrid/hospital/josegermain/buscar?search_api_fulltext=&amp;nombre=</v>
      </c>
      <c r="D1251" s="99" t="s">
        <v>103</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Legal-Privacidad</v>
      </c>
      <c r="C1252" s="85" t="str" cm="1">
        <f t="array" ref="C1252">IFERROR(INDEX('03.Muestra'!$F$8:$F$42,SMALL(IF("Página Web"='03.Muestra'!$D$8:$D$42,ROW('03.Muestra'!$F$8:$F$42)-MIN(ROW('03.Muestra'!$D$8:$D$42))+1,""),ROW()-1234)),"")</f>
        <v>https://www.comunidad.madrid/hospital/josegermain/ciudadanos/aviso-legal-privacidad</v>
      </c>
      <c r="D1252" s="99" t="s">
        <v>103</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https://www.comunidad.madrid/hospital/josegermain/sitemap</v>
      </c>
      <c r="D1253" s="99" t="s">
        <v>103</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https://www.comunidad.madrid/hospital/josegermain/declaracion-accesibilidad</v>
      </c>
      <c r="D1254" s="99" t="s">
        <v>103</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https://www.comunidad.madrid/hospital/josegermain/</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https://www.comunidad.madrid/hospital/josegermain/ciudadanos</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Servicio de Admisión</v>
      </c>
      <c r="C1275" s="85" t="str" cm="1">
        <f t="array" ref="C1275">IFERROR(INDEX('03.Muestra'!$F$8:$F$42,SMALL(IF("Página Web"='03.Muestra'!$D$8:$D$42,ROW('03.Muestra'!$F$8:$F$42)-MIN(ROW('03.Muestra'!$D$8:$D$42))+1,""),ROW()-1272)),"")</f>
        <v>https://www.comunidad.madrid/hospital/josegermain/profesionales/otros-servicios/admision</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Atención al Paciente</v>
      </c>
      <c r="C1276" s="85" t="str" cm="1">
        <f t="array" ref="C1276">IFERROR(INDEX('03.Muestra'!$F$8:$F$42,SMALL(IF("Página Web"='03.Muestra'!$D$8:$D$42,ROW('03.Muestra'!$F$8:$F$42)-MIN(ROW('03.Muestra'!$D$8:$D$42))+1,""),ROW()-1272)),"")</f>
        <v>https://www.comunidad.madrid/hospital/josegermain/ciudadanos/atencion-paciente</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Profesionales</v>
      </c>
      <c r="C1277" s="85" t="str" cm="1">
        <f t="array" ref="C1277">IFERROR(INDEX('03.Muestra'!$F$8:$F$42,SMALL(IF("Página Web"='03.Muestra'!$D$8:$D$42,ROW('03.Muestra'!$F$8:$F$42)-MIN(ROW('03.Muestra'!$D$8:$D$42))+1,""),ROW()-1272)),"")</f>
        <v>https://www.comunidad.madrid/hospital/josegermain/profesionales</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Unidades Asistenciales</v>
      </c>
      <c r="C1278" s="85" t="str" cm="1">
        <f t="array" ref="C1278">IFERROR(INDEX('03.Muestra'!$F$8:$F$42,SMALL(IF("Página Web"='03.Muestra'!$D$8:$D$42,ROW('03.Muestra'!$F$8:$F$42)-MIN(ROW('03.Muestra'!$D$8:$D$42))+1,""),ROW()-1272)),"")</f>
        <v>https://www.comunidad.madrid/hospital/josegermain/profesionales/unidades-asistenciales</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Recursos Humanos</v>
      </c>
      <c r="C1279" s="85" t="str" cm="1">
        <f t="array" ref="C1279">IFERROR(INDEX('03.Muestra'!$F$8:$F$42,SMALL(IF("Página Web"='03.Muestra'!$D$8:$D$42,ROW('03.Muestra'!$F$8:$F$42)-MIN(ROW('03.Muestra'!$D$8:$D$42))+1,""),ROW()-1272)),"")</f>
        <v>https://www.comunidad.madrid/hospital/josegermain/profesionales/otros-servicios/departamento-recursos-humanos</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Centro de Salud Mental</v>
      </c>
      <c r="C1280" s="85" t="str" cm="1">
        <f t="array" ref="C1280">IFERROR(INDEX('03.Muestra'!$F$8:$F$42,SMALL(IF("Página Web"='03.Muestra'!$D$8:$D$42,ROW('03.Muestra'!$F$8:$F$42)-MIN(ROW('03.Muestra'!$D$8:$D$42))+1,""),ROW()-1272)),"")</f>
        <v>https://www.comunidad.madrid/hospital/josegermain/profesionales/unidades-asistenciales-ipjg/centro-salud-mental-leganes</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Mantenimiento</v>
      </c>
      <c r="C1281" s="85" t="str" cm="1">
        <f t="array" ref="C1281">IFERROR(INDEX('03.Muestra'!$F$8:$F$42,SMALL(IF("Página Web"='03.Muestra'!$D$8:$D$42,ROW('03.Muestra'!$F$8:$F$42)-MIN(ROW('03.Muestra'!$D$8:$D$42))+1,""),ROW()-1272)),"")</f>
        <v>https://www.comunidad.madrid/hospital/josegermain/profesionales/otros-servicios/mantenimiento</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Comunicación</v>
      </c>
      <c r="C1282" s="85" t="str" cm="1">
        <f t="array" ref="C1282">IFERROR(INDEX('03.Muestra'!$F$8:$F$42,SMALL(IF("Página Web"='03.Muestra'!$D$8:$D$42,ROW('03.Muestra'!$F$8:$F$42)-MIN(ROW('03.Muestra'!$D$8:$D$42))+1,""),ROW()-1272)),"")</f>
        <v>https://www.comunidad.madrid/hospital/josegermain/comunicacion</v>
      </c>
      <c r="D1282" s="99" t="s">
        <v>91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Noticias</v>
      </c>
      <c r="C1283" s="85" t="str" cm="1">
        <f t="array" ref="C1283">IFERROR(INDEX('03.Muestra'!$F$8:$F$42,SMALL(IF("Página Web"='03.Muestra'!$D$8:$D$42,ROW('03.Muestra'!$F$8:$F$42)-MIN(ROW('03.Muestra'!$D$8:$D$42))+1,""),ROW()-1272)),"")</f>
        <v>https://www.comunidad.madrid/hospital/josegermain/comunicacion/noticias</v>
      </c>
      <c r="D1283" s="99" t="s">
        <v>91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RSS</v>
      </c>
      <c r="C1284" s="85" t="str" cm="1">
        <f t="array" ref="C1284">IFERROR(INDEX('03.Muestra'!$F$8:$F$42,SMALL(IF("Página Web"='03.Muestra'!$D$8:$D$42,ROW('03.Muestra'!$F$8:$F$42)-MIN(ROW('03.Muestra'!$D$8:$D$42))+1,""),ROW()-1272)),"")</f>
        <v>https://www.comunidad.madrid/hospital/josegermain/comunicacion/sindicacion-ultimos-contenidos</v>
      </c>
      <c r="D1284" s="99" t="s">
        <v>91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Galería de Imágenes</v>
      </c>
      <c r="C1285" s="85" t="str" cm="1">
        <f t="array" ref="C1285">IFERROR(INDEX('03.Muestra'!$F$8:$F$42,SMALL(IF("Página Web"='03.Muestra'!$D$8:$D$42,ROW('03.Muestra'!$F$8:$F$42)-MIN(ROW('03.Muestra'!$D$8:$D$42))+1,""),ROW()-1272)),"")</f>
        <v>https://www.comunidad.madrid/hospital/josegermain/comunicacion/galeria-imagenes/galeria-imagenes</v>
      </c>
      <c r="D1285" s="99" t="s">
        <v>91</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Nosotros</v>
      </c>
      <c r="C1286" s="85" t="str" cm="1">
        <f t="array" ref="C1286">IFERROR(INDEX('03.Muestra'!$F$8:$F$42,SMALL(IF("Página Web"='03.Muestra'!$D$8:$D$42,ROW('03.Muestra'!$F$8:$F$42)-MIN(ROW('03.Muestra'!$D$8:$D$42))+1,""),ROW()-1272)),"")</f>
        <v>https://www.comunidad.madrid/hospital/josegermain/nosotros</v>
      </c>
      <c r="D1286" s="99" t="s">
        <v>91</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Localización y acceso</v>
      </c>
      <c r="C1287" s="85" t="str" cm="1">
        <f t="array" ref="C1287">IFERROR(INDEX('03.Muestra'!$F$8:$F$42,SMALL(IF("Página Web"='03.Muestra'!$D$8:$D$42,ROW('03.Muestra'!$F$8:$F$42)-MIN(ROW('03.Muestra'!$D$8:$D$42))+1,""),ROW()-1272)),"")</f>
        <v>https://www.comunidad.madrid/hospital/josegermain/nosotros/localizacion-acceso</v>
      </c>
      <c r="D1287" s="99" t="s">
        <v>91</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Contacto</v>
      </c>
      <c r="C1288" s="85" t="str" cm="1">
        <f t="array" ref="C1288">IFERROR(INDEX('03.Muestra'!$F$8:$F$42,SMALL(IF("Página Web"='03.Muestra'!$D$8:$D$42,ROW('03.Muestra'!$F$8:$F$42)-MIN(ROW('03.Muestra'!$D$8:$D$42))+1,""),ROW()-1272)),"")</f>
        <v>https://www.comunidad.madrid/hospital/josegermain/comunicacion/contacto</v>
      </c>
      <c r="D1288" s="99" t="s">
        <v>91</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Buscador</v>
      </c>
      <c r="C1289" s="85" t="str" cm="1">
        <f t="array" ref="C1289">IFERROR(INDEX('03.Muestra'!$F$8:$F$42,SMALL(IF("Página Web"='03.Muestra'!$D$8:$D$42,ROW('03.Muestra'!$F$8:$F$42)-MIN(ROW('03.Muestra'!$D$8:$D$42))+1,""),ROW()-1272)),"")</f>
        <v>https://www.comunidad.madrid/hospital/josegermain/buscar?search_api_fulltext=&amp;nombre=</v>
      </c>
      <c r="D1289" s="99" t="s">
        <v>91</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Legal-Privacidad</v>
      </c>
      <c r="C1290" s="85" t="str" cm="1">
        <f t="array" ref="C1290">IFERROR(INDEX('03.Muestra'!$F$8:$F$42,SMALL(IF("Página Web"='03.Muestra'!$D$8:$D$42,ROW('03.Muestra'!$F$8:$F$42)-MIN(ROW('03.Muestra'!$D$8:$D$42))+1,""),ROW()-1272)),"")</f>
        <v>https://www.comunidad.madrid/hospital/josegermain/ciudadanos/aviso-legal-privacidad</v>
      </c>
      <c r="D1290" s="99" t="s">
        <v>91</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https://www.comunidad.madrid/hospital/josegermain/sitemap</v>
      </c>
      <c r="D1291" s="99" t="s">
        <v>91</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https://www.comunidad.madrid/hospital/josegermain/declaracion-accesibilidad</v>
      </c>
      <c r="D1292" s="99" t="s">
        <v>91</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https://www.comunidad.madrid/hospital/josegermain/</v>
      </c>
      <c r="D1311" s="211" t="s">
        <v>93</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https://www.comunidad.madrid/hospital/josegermain/ciudadanos</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3</v>
      </c>
      <c r="J1312" s="91">
        <f ca="1">COUNTIF($D1311:INDIRECT("$D" &amp;  SUM(ROW()-1,'03.Muestra'!$D$45)-1),J1311)</f>
        <v>17</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Servicio de Admisión</v>
      </c>
      <c r="C1313" s="85" t="str" cm="1">
        <f t="array" ref="C1313">IFERROR(INDEX('03.Muestra'!$F$8:$F$42,SMALL(IF("Página Web"='03.Muestra'!$D$8:$D$42,ROW('03.Muestra'!$F$8:$F$42)-MIN(ROW('03.Muestra'!$D$8:$D$42))+1,""),ROW()-1310)),"")</f>
        <v>https://www.comunidad.madrid/hospital/josegermain/profesionales/otros-servicios/admision</v>
      </c>
      <c r="D1313" s="99" t="s">
        <v>93</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Atención al Paciente</v>
      </c>
      <c r="C1314" s="85" t="str" cm="1">
        <f t="array" ref="C1314">IFERROR(INDEX('03.Muestra'!$F$8:$F$42,SMALL(IF("Página Web"='03.Muestra'!$D$8:$D$42,ROW('03.Muestra'!$F$8:$F$42)-MIN(ROW('03.Muestra'!$D$8:$D$42))+1,""),ROW()-1310)),"")</f>
        <v>https://www.comunidad.madrid/hospital/josegermain/ciudadanos/atencion-paciente</v>
      </c>
      <c r="D1314" s="99" t="s">
        <v>91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Profesionales</v>
      </c>
      <c r="C1315" s="85" t="str" cm="1">
        <f t="array" ref="C1315">IFERROR(INDEX('03.Muestra'!$F$8:$F$42,SMALL(IF("Página Web"='03.Muestra'!$D$8:$D$42,ROW('03.Muestra'!$F$8:$F$42)-MIN(ROW('03.Muestra'!$D$8:$D$42))+1,""),ROW()-1310)),"")</f>
        <v>https://www.comunidad.madrid/hospital/josegermain/profesionales</v>
      </c>
      <c r="D1315" s="99" t="s">
        <v>91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Unidades Asistenciales</v>
      </c>
      <c r="C1316" s="85" t="str" cm="1">
        <f t="array" ref="C1316">IFERROR(INDEX('03.Muestra'!$F$8:$F$42,SMALL(IF("Página Web"='03.Muestra'!$D$8:$D$42,ROW('03.Muestra'!$F$8:$F$42)-MIN(ROW('03.Muestra'!$D$8:$D$42))+1,""),ROW()-1310)),"")</f>
        <v>https://www.comunidad.madrid/hospital/josegermain/profesionales/unidades-asistenciales</v>
      </c>
      <c r="D1316" s="99" t="s">
        <v>91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Recursos Humanos</v>
      </c>
      <c r="C1317" s="85" t="str" cm="1">
        <f t="array" ref="C1317">IFERROR(INDEX('03.Muestra'!$F$8:$F$42,SMALL(IF("Página Web"='03.Muestra'!$D$8:$D$42,ROW('03.Muestra'!$F$8:$F$42)-MIN(ROW('03.Muestra'!$D$8:$D$42))+1,""),ROW()-1310)),"")</f>
        <v>https://www.comunidad.madrid/hospital/josegermain/profesionales/otros-servicios/departamento-recursos-humanos</v>
      </c>
      <c r="D1317" s="99" t="s">
        <v>91</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Centro de Salud Mental</v>
      </c>
      <c r="C1318" s="85" t="str" cm="1">
        <f t="array" ref="C1318">IFERROR(INDEX('03.Muestra'!$F$8:$F$42,SMALL(IF("Página Web"='03.Muestra'!$D$8:$D$42,ROW('03.Muestra'!$F$8:$F$42)-MIN(ROW('03.Muestra'!$D$8:$D$42))+1,""),ROW()-1310)),"")</f>
        <v>https://www.comunidad.madrid/hospital/josegermain/profesionales/unidades-asistenciales-ipjg/centro-salud-mental-leganes</v>
      </c>
      <c r="D1318" s="99" t="s">
        <v>93</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Mantenimiento</v>
      </c>
      <c r="C1319" s="85" t="str" cm="1">
        <f t="array" ref="C1319">IFERROR(INDEX('03.Muestra'!$F$8:$F$42,SMALL(IF("Página Web"='03.Muestra'!$D$8:$D$42,ROW('03.Muestra'!$F$8:$F$42)-MIN(ROW('03.Muestra'!$D$8:$D$42))+1,""),ROW()-1310)),"")</f>
        <v>https://www.comunidad.madrid/hospital/josegermain/profesionales/otros-servicios/mantenimiento</v>
      </c>
      <c r="D1319" s="99" t="s">
        <v>91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Comunicación</v>
      </c>
      <c r="C1320" s="85" t="str" cm="1">
        <f t="array" ref="C1320">IFERROR(INDEX('03.Muestra'!$F$8:$F$42,SMALL(IF("Página Web"='03.Muestra'!$D$8:$D$42,ROW('03.Muestra'!$F$8:$F$42)-MIN(ROW('03.Muestra'!$D$8:$D$42))+1,""),ROW()-1310)),"")</f>
        <v>https://www.comunidad.madrid/hospital/josegermain/comunicacion</v>
      </c>
      <c r="D1320" s="99" t="s">
        <v>91</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Noticias</v>
      </c>
      <c r="C1321" s="85" t="str" cm="1">
        <f t="array" ref="C1321">IFERROR(INDEX('03.Muestra'!$F$8:$F$42,SMALL(IF("Página Web"='03.Muestra'!$D$8:$D$42,ROW('03.Muestra'!$F$8:$F$42)-MIN(ROW('03.Muestra'!$D$8:$D$42))+1,""),ROW()-1310)),"")</f>
        <v>https://www.comunidad.madrid/hospital/josegermain/comunicacion/noticias</v>
      </c>
      <c r="D1321" s="99" t="s">
        <v>91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RSS</v>
      </c>
      <c r="C1322" s="85" t="str" cm="1">
        <f t="array" ref="C1322">IFERROR(INDEX('03.Muestra'!$F$8:$F$42,SMALL(IF("Página Web"='03.Muestra'!$D$8:$D$42,ROW('03.Muestra'!$F$8:$F$42)-MIN(ROW('03.Muestra'!$D$8:$D$42))+1,""),ROW()-1310)),"")</f>
        <v>https://www.comunidad.madrid/hospital/josegermain/comunicacion/sindicacion-ultimos-contenidos</v>
      </c>
      <c r="D1322" s="99" t="s">
        <v>91</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Galería de Imágenes</v>
      </c>
      <c r="C1323" s="85" t="str" cm="1">
        <f t="array" ref="C1323">IFERROR(INDEX('03.Muestra'!$F$8:$F$42,SMALL(IF("Página Web"='03.Muestra'!$D$8:$D$42,ROW('03.Muestra'!$F$8:$F$42)-MIN(ROW('03.Muestra'!$D$8:$D$42))+1,""),ROW()-1310)),"")</f>
        <v>https://www.comunidad.madrid/hospital/josegermain/comunicacion/galeria-imagenes/galeria-imagenes</v>
      </c>
      <c r="D1323" s="99" t="s">
        <v>91</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Nosotros</v>
      </c>
      <c r="C1324" s="85" t="str" cm="1">
        <f t="array" ref="C1324">IFERROR(INDEX('03.Muestra'!$F$8:$F$42,SMALL(IF("Página Web"='03.Muestra'!$D$8:$D$42,ROW('03.Muestra'!$F$8:$F$42)-MIN(ROW('03.Muestra'!$D$8:$D$42))+1,""),ROW()-1310)),"")</f>
        <v>https://www.comunidad.madrid/hospital/josegermain/nosotros</v>
      </c>
      <c r="D1324" s="99" t="s">
        <v>91</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Localización y acceso</v>
      </c>
      <c r="C1325" s="85" t="str" cm="1">
        <f t="array" ref="C1325">IFERROR(INDEX('03.Muestra'!$F$8:$F$42,SMALL(IF("Página Web"='03.Muestra'!$D$8:$D$42,ROW('03.Muestra'!$F$8:$F$42)-MIN(ROW('03.Muestra'!$D$8:$D$42))+1,""),ROW()-1310)),"")</f>
        <v>https://www.comunidad.madrid/hospital/josegermain/nosotros/localizacion-acceso</v>
      </c>
      <c r="D1325" s="99" t="s">
        <v>91</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Contacto</v>
      </c>
      <c r="C1326" s="85" t="str" cm="1">
        <f t="array" ref="C1326">IFERROR(INDEX('03.Muestra'!$F$8:$F$42,SMALL(IF("Página Web"='03.Muestra'!$D$8:$D$42,ROW('03.Muestra'!$F$8:$F$42)-MIN(ROW('03.Muestra'!$D$8:$D$42))+1,""),ROW()-1310)),"")</f>
        <v>https://www.comunidad.madrid/hospital/josegermain/comunicacion/contacto</v>
      </c>
      <c r="D1326" s="99" t="s">
        <v>91</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Buscador</v>
      </c>
      <c r="C1327" s="85" t="str" cm="1">
        <f t="array" ref="C1327">IFERROR(INDEX('03.Muestra'!$F$8:$F$42,SMALL(IF("Página Web"='03.Muestra'!$D$8:$D$42,ROW('03.Muestra'!$F$8:$F$42)-MIN(ROW('03.Muestra'!$D$8:$D$42))+1,""),ROW()-1310)),"")</f>
        <v>https://www.comunidad.madrid/hospital/josegermain/buscar?search_api_fulltext=&amp;nombre=</v>
      </c>
      <c r="D1327" s="99" t="s">
        <v>91</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Legal-Privacidad</v>
      </c>
      <c r="C1328" s="85" t="str" cm="1">
        <f t="array" ref="C1328">IFERROR(INDEX('03.Muestra'!$F$8:$F$42,SMALL(IF("Página Web"='03.Muestra'!$D$8:$D$42,ROW('03.Muestra'!$F$8:$F$42)-MIN(ROW('03.Muestra'!$D$8:$D$42))+1,""),ROW()-1310)),"")</f>
        <v>https://www.comunidad.madrid/hospital/josegermain/ciudadanos/aviso-legal-privacidad</v>
      </c>
      <c r="D1328" s="99" t="s">
        <v>91</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https://www.comunidad.madrid/hospital/josegermain/sitemap</v>
      </c>
      <c r="D1329" s="99" t="s">
        <v>91</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https://www.comunidad.madrid/hospital/josegermain/declaracion-accesibilidad</v>
      </c>
      <c r="D1330" s="99" t="s">
        <v>91</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https://www.comunidad.madrid/hospital/josegermain/</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https://www.comunidad.madrid/hospital/josegermain/ciudadanos</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Servicio de Admisión</v>
      </c>
      <c r="C1351" s="85" t="str" cm="1">
        <f t="array" ref="C1351">IFERROR(INDEX('03.Muestra'!$F$8:$F$42,SMALL(IF("Página Web"='03.Muestra'!$D$8:$D$42,ROW('03.Muestra'!$F$8:$F$42)-MIN(ROW('03.Muestra'!$D$8:$D$42))+1,""),ROW()-1348)),"")</f>
        <v>https://www.comunidad.madrid/hospital/josegermain/profesionales/otros-servicios/admision</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Atención al Paciente</v>
      </c>
      <c r="C1352" s="85" t="str" cm="1">
        <f t="array" ref="C1352">IFERROR(INDEX('03.Muestra'!$F$8:$F$42,SMALL(IF("Página Web"='03.Muestra'!$D$8:$D$42,ROW('03.Muestra'!$F$8:$F$42)-MIN(ROW('03.Muestra'!$D$8:$D$42))+1,""),ROW()-1348)),"")</f>
        <v>https://www.comunidad.madrid/hospital/josegermain/ciudadanos/atencion-paciente</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Profesionales</v>
      </c>
      <c r="C1353" s="85" t="str" cm="1">
        <f t="array" ref="C1353">IFERROR(INDEX('03.Muestra'!$F$8:$F$42,SMALL(IF("Página Web"='03.Muestra'!$D$8:$D$42,ROW('03.Muestra'!$F$8:$F$42)-MIN(ROW('03.Muestra'!$D$8:$D$42))+1,""),ROW()-1348)),"")</f>
        <v>https://www.comunidad.madrid/hospital/josegermain/profesionales</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Unidades Asistenciales</v>
      </c>
      <c r="C1354" s="85" t="str" cm="1">
        <f t="array" ref="C1354">IFERROR(INDEX('03.Muestra'!$F$8:$F$42,SMALL(IF("Página Web"='03.Muestra'!$D$8:$D$42,ROW('03.Muestra'!$F$8:$F$42)-MIN(ROW('03.Muestra'!$D$8:$D$42))+1,""),ROW()-1348)),"")</f>
        <v>https://www.comunidad.madrid/hospital/josegermain/profesionales/unidades-asistenciales</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Recursos Humanos</v>
      </c>
      <c r="C1355" s="85" t="str" cm="1">
        <f t="array" ref="C1355">IFERROR(INDEX('03.Muestra'!$F$8:$F$42,SMALL(IF("Página Web"='03.Muestra'!$D$8:$D$42,ROW('03.Muestra'!$F$8:$F$42)-MIN(ROW('03.Muestra'!$D$8:$D$42))+1,""),ROW()-1348)),"")</f>
        <v>https://www.comunidad.madrid/hospital/josegermain/profesionales/otros-servicios/departamento-recursos-humanos</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Centro de Salud Mental</v>
      </c>
      <c r="C1356" s="85" t="str" cm="1">
        <f t="array" ref="C1356">IFERROR(INDEX('03.Muestra'!$F$8:$F$42,SMALL(IF("Página Web"='03.Muestra'!$D$8:$D$42,ROW('03.Muestra'!$F$8:$F$42)-MIN(ROW('03.Muestra'!$D$8:$D$42))+1,""),ROW()-1348)),"")</f>
        <v>https://www.comunidad.madrid/hospital/josegermain/profesionales/unidades-asistenciales-ipjg/centro-salud-mental-leganes</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Mantenimiento</v>
      </c>
      <c r="C1357" s="85" t="str" cm="1">
        <f t="array" ref="C1357">IFERROR(INDEX('03.Muestra'!$F$8:$F$42,SMALL(IF("Página Web"='03.Muestra'!$D$8:$D$42,ROW('03.Muestra'!$F$8:$F$42)-MIN(ROW('03.Muestra'!$D$8:$D$42))+1,""),ROW()-1348)),"")</f>
        <v>https://www.comunidad.madrid/hospital/josegermain/profesionales/otros-servicios/mantenimiento</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Comunicación</v>
      </c>
      <c r="C1358" s="85" t="str" cm="1">
        <f t="array" ref="C1358">IFERROR(INDEX('03.Muestra'!$F$8:$F$42,SMALL(IF("Página Web"='03.Muestra'!$D$8:$D$42,ROW('03.Muestra'!$F$8:$F$42)-MIN(ROW('03.Muestra'!$D$8:$D$42))+1,""),ROW()-1348)),"")</f>
        <v>https://www.comunidad.madrid/hospital/josegermain/comunicacion</v>
      </c>
      <c r="D1358" s="99" t="s">
        <v>103</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Noticias</v>
      </c>
      <c r="C1359" s="85" t="str" cm="1">
        <f t="array" ref="C1359">IFERROR(INDEX('03.Muestra'!$F$8:$F$42,SMALL(IF("Página Web"='03.Muestra'!$D$8:$D$42,ROW('03.Muestra'!$F$8:$F$42)-MIN(ROW('03.Muestra'!$D$8:$D$42))+1,""),ROW()-1348)),"")</f>
        <v>https://www.comunidad.madrid/hospital/josegermain/comunicacion/noticias</v>
      </c>
      <c r="D1359" s="99" t="s">
        <v>103</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RSS</v>
      </c>
      <c r="C1360" s="85" t="str" cm="1">
        <f t="array" ref="C1360">IFERROR(INDEX('03.Muestra'!$F$8:$F$42,SMALL(IF("Página Web"='03.Muestra'!$D$8:$D$42,ROW('03.Muestra'!$F$8:$F$42)-MIN(ROW('03.Muestra'!$D$8:$D$42))+1,""),ROW()-1348)),"")</f>
        <v>https://www.comunidad.madrid/hospital/josegermain/comunicacion/sindicacion-ultimos-contenidos</v>
      </c>
      <c r="D1360" s="99" t="s">
        <v>103</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Galería de Imágenes</v>
      </c>
      <c r="C1361" s="85" t="str" cm="1">
        <f t="array" ref="C1361">IFERROR(INDEX('03.Muestra'!$F$8:$F$42,SMALL(IF("Página Web"='03.Muestra'!$D$8:$D$42,ROW('03.Muestra'!$F$8:$F$42)-MIN(ROW('03.Muestra'!$D$8:$D$42))+1,""),ROW()-1348)),"")</f>
        <v>https://www.comunidad.madrid/hospital/josegermain/comunicacion/galeria-imagenes/galeria-imagenes</v>
      </c>
      <c r="D1361" s="99" t="s">
        <v>103</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Nosotros</v>
      </c>
      <c r="C1362" s="85" t="str" cm="1">
        <f t="array" ref="C1362">IFERROR(INDEX('03.Muestra'!$F$8:$F$42,SMALL(IF("Página Web"='03.Muestra'!$D$8:$D$42,ROW('03.Muestra'!$F$8:$F$42)-MIN(ROW('03.Muestra'!$D$8:$D$42))+1,""),ROW()-1348)),"")</f>
        <v>https://www.comunidad.madrid/hospital/josegermain/nosotros</v>
      </c>
      <c r="D1362" s="99" t="s">
        <v>103</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Localización y acceso</v>
      </c>
      <c r="C1363" s="85" t="str" cm="1">
        <f t="array" ref="C1363">IFERROR(INDEX('03.Muestra'!$F$8:$F$42,SMALL(IF("Página Web"='03.Muestra'!$D$8:$D$42,ROW('03.Muestra'!$F$8:$F$42)-MIN(ROW('03.Muestra'!$D$8:$D$42))+1,""),ROW()-1348)),"")</f>
        <v>https://www.comunidad.madrid/hospital/josegermain/nosotros/localizacion-acceso</v>
      </c>
      <c r="D1363" s="99" t="s">
        <v>103</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Contacto</v>
      </c>
      <c r="C1364" s="85" t="str" cm="1">
        <f t="array" ref="C1364">IFERROR(INDEX('03.Muestra'!$F$8:$F$42,SMALL(IF("Página Web"='03.Muestra'!$D$8:$D$42,ROW('03.Muestra'!$F$8:$F$42)-MIN(ROW('03.Muestra'!$D$8:$D$42))+1,""),ROW()-1348)),"")</f>
        <v>https://www.comunidad.madrid/hospital/josegermain/comunicacion/contacto</v>
      </c>
      <c r="D1364" s="99" t="s">
        <v>103</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Buscador</v>
      </c>
      <c r="C1365" s="85" t="str" cm="1">
        <f t="array" ref="C1365">IFERROR(INDEX('03.Muestra'!$F$8:$F$42,SMALL(IF("Página Web"='03.Muestra'!$D$8:$D$42,ROW('03.Muestra'!$F$8:$F$42)-MIN(ROW('03.Muestra'!$D$8:$D$42))+1,""),ROW()-1348)),"")</f>
        <v>https://www.comunidad.madrid/hospital/josegermain/buscar?search_api_fulltext=&amp;nombre=</v>
      </c>
      <c r="D1365" s="99" t="s">
        <v>103</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Legal-Privacidad</v>
      </c>
      <c r="C1366" s="85" t="str" cm="1">
        <f t="array" ref="C1366">IFERROR(INDEX('03.Muestra'!$F$8:$F$42,SMALL(IF("Página Web"='03.Muestra'!$D$8:$D$42,ROW('03.Muestra'!$F$8:$F$42)-MIN(ROW('03.Muestra'!$D$8:$D$42))+1,""),ROW()-1348)),"")</f>
        <v>https://www.comunidad.madrid/hospital/josegermain/ciudadanos/aviso-legal-privacidad</v>
      </c>
      <c r="D1366" s="99" t="s">
        <v>103</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https://www.comunidad.madrid/hospital/josegermain/sitemap</v>
      </c>
      <c r="D1367" s="99" t="s">
        <v>103</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https://www.comunidad.madrid/hospital/josegermain/declaracion-accesibilidad</v>
      </c>
      <c r="D1368" s="99" t="s">
        <v>103</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https://www.comunidad.madrid/hospital/josegermain/</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https://www.comunidad.madrid/hospital/josegermain/ciudadanos</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Servicio de Admisión</v>
      </c>
      <c r="C1389" s="85" t="str" cm="1">
        <f t="array" ref="C1389">IFERROR(INDEX('03.Muestra'!$F$8:$F$42,SMALL(IF("Página Web"='03.Muestra'!$D$8:$D$42,ROW('03.Muestra'!$F$8:$F$42)-MIN(ROW('03.Muestra'!$D$8:$D$42))+1,""),ROW()-1386)),"")</f>
        <v>https://www.comunidad.madrid/hospital/josegermain/profesionales/otros-servicios/admision</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Atención al Paciente</v>
      </c>
      <c r="C1390" s="85" t="str" cm="1">
        <f t="array" ref="C1390">IFERROR(INDEX('03.Muestra'!$F$8:$F$42,SMALL(IF("Página Web"='03.Muestra'!$D$8:$D$42,ROW('03.Muestra'!$F$8:$F$42)-MIN(ROW('03.Muestra'!$D$8:$D$42))+1,""),ROW()-1386)),"")</f>
        <v>https://www.comunidad.madrid/hospital/josegermain/ciudadanos/atencion-paciente</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Profesionales</v>
      </c>
      <c r="C1391" s="85" t="str" cm="1">
        <f t="array" ref="C1391">IFERROR(INDEX('03.Muestra'!$F$8:$F$42,SMALL(IF("Página Web"='03.Muestra'!$D$8:$D$42,ROW('03.Muestra'!$F$8:$F$42)-MIN(ROW('03.Muestra'!$D$8:$D$42))+1,""),ROW()-1386)),"")</f>
        <v>https://www.comunidad.madrid/hospital/josegermain/profesionales</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Unidades Asistenciales</v>
      </c>
      <c r="C1392" s="85" t="str" cm="1">
        <f t="array" ref="C1392">IFERROR(INDEX('03.Muestra'!$F$8:$F$42,SMALL(IF("Página Web"='03.Muestra'!$D$8:$D$42,ROW('03.Muestra'!$F$8:$F$42)-MIN(ROW('03.Muestra'!$D$8:$D$42))+1,""),ROW()-1386)),"")</f>
        <v>https://www.comunidad.madrid/hospital/josegermain/profesionales/unidades-asistenciales</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Recursos Humanos</v>
      </c>
      <c r="C1393" s="85" t="str" cm="1">
        <f t="array" ref="C1393">IFERROR(INDEX('03.Muestra'!$F$8:$F$42,SMALL(IF("Página Web"='03.Muestra'!$D$8:$D$42,ROW('03.Muestra'!$F$8:$F$42)-MIN(ROW('03.Muestra'!$D$8:$D$42))+1,""),ROW()-1386)),"")</f>
        <v>https://www.comunidad.madrid/hospital/josegermain/profesionales/otros-servicios/departamento-recursos-humanos</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Centro de Salud Mental</v>
      </c>
      <c r="C1394" s="85" t="str" cm="1">
        <f t="array" ref="C1394">IFERROR(INDEX('03.Muestra'!$F$8:$F$42,SMALL(IF("Página Web"='03.Muestra'!$D$8:$D$42,ROW('03.Muestra'!$F$8:$F$42)-MIN(ROW('03.Muestra'!$D$8:$D$42))+1,""),ROW()-1386)),"")</f>
        <v>https://www.comunidad.madrid/hospital/josegermain/profesionales/unidades-asistenciales-ipjg/centro-salud-mental-leganes</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Mantenimiento</v>
      </c>
      <c r="C1395" s="85" t="str" cm="1">
        <f t="array" ref="C1395">IFERROR(INDEX('03.Muestra'!$F$8:$F$42,SMALL(IF("Página Web"='03.Muestra'!$D$8:$D$42,ROW('03.Muestra'!$F$8:$F$42)-MIN(ROW('03.Muestra'!$D$8:$D$42))+1,""),ROW()-1386)),"")</f>
        <v>https://www.comunidad.madrid/hospital/josegermain/profesionales/otros-servicios/mantenimiento</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Comunicación</v>
      </c>
      <c r="C1396" s="85" t="str" cm="1">
        <f t="array" ref="C1396">IFERROR(INDEX('03.Muestra'!$F$8:$F$42,SMALL(IF("Página Web"='03.Muestra'!$D$8:$D$42,ROW('03.Muestra'!$F$8:$F$42)-MIN(ROW('03.Muestra'!$D$8:$D$42))+1,""),ROW()-1386)),"")</f>
        <v>https://www.comunidad.madrid/hospital/josegermain/comunicacion</v>
      </c>
      <c r="D1396" s="99" t="s">
        <v>91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Noticias</v>
      </c>
      <c r="C1397" s="85" t="str" cm="1">
        <f t="array" ref="C1397">IFERROR(INDEX('03.Muestra'!$F$8:$F$42,SMALL(IF("Página Web"='03.Muestra'!$D$8:$D$42,ROW('03.Muestra'!$F$8:$F$42)-MIN(ROW('03.Muestra'!$D$8:$D$42))+1,""),ROW()-1386)),"")</f>
        <v>https://www.comunidad.madrid/hospital/josegermain/comunicacion/noticias</v>
      </c>
      <c r="D1397" s="99" t="s">
        <v>91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RSS</v>
      </c>
      <c r="C1398" s="85" t="str" cm="1">
        <f t="array" ref="C1398">IFERROR(INDEX('03.Muestra'!$F$8:$F$42,SMALL(IF("Página Web"='03.Muestra'!$D$8:$D$42,ROW('03.Muestra'!$F$8:$F$42)-MIN(ROW('03.Muestra'!$D$8:$D$42))+1,""),ROW()-1386)),"")</f>
        <v>https://www.comunidad.madrid/hospital/josegermain/comunicacion/sindicacion-ultimos-contenidos</v>
      </c>
      <c r="D1398" s="99" t="s">
        <v>91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Galería de Imágenes</v>
      </c>
      <c r="C1399" s="85" t="str" cm="1">
        <f t="array" ref="C1399">IFERROR(INDEX('03.Muestra'!$F$8:$F$42,SMALL(IF("Página Web"='03.Muestra'!$D$8:$D$42,ROW('03.Muestra'!$F$8:$F$42)-MIN(ROW('03.Muestra'!$D$8:$D$42))+1,""),ROW()-1386)),"")</f>
        <v>https://www.comunidad.madrid/hospital/josegermain/comunicacion/galeria-imagenes/galeria-imagenes</v>
      </c>
      <c r="D1399" s="99" t="s">
        <v>91</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Nosotros</v>
      </c>
      <c r="C1400" s="85" t="str" cm="1">
        <f t="array" ref="C1400">IFERROR(INDEX('03.Muestra'!$F$8:$F$42,SMALL(IF("Página Web"='03.Muestra'!$D$8:$D$42,ROW('03.Muestra'!$F$8:$F$42)-MIN(ROW('03.Muestra'!$D$8:$D$42))+1,""),ROW()-1386)),"")</f>
        <v>https://www.comunidad.madrid/hospital/josegermain/nosotros</v>
      </c>
      <c r="D1400" s="99" t="s">
        <v>91</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Localización y acceso</v>
      </c>
      <c r="C1401" s="85" t="str" cm="1">
        <f t="array" ref="C1401">IFERROR(INDEX('03.Muestra'!$F$8:$F$42,SMALL(IF("Página Web"='03.Muestra'!$D$8:$D$42,ROW('03.Muestra'!$F$8:$F$42)-MIN(ROW('03.Muestra'!$D$8:$D$42))+1,""),ROW()-1386)),"")</f>
        <v>https://www.comunidad.madrid/hospital/josegermain/nosotros/localizacion-acceso</v>
      </c>
      <c r="D1401" s="99" t="s">
        <v>91</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Contacto</v>
      </c>
      <c r="C1402" s="85" t="str" cm="1">
        <f t="array" ref="C1402">IFERROR(INDEX('03.Muestra'!$F$8:$F$42,SMALL(IF("Página Web"='03.Muestra'!$D$8:$D$42,ROW('03.Muestra'!$F$8:$F$42)-MIN(ROW('03.Muestra'!$D$8:$D$42))+1,""),ROW()-1386)),"")</f>
        <v>https://www.comunidad.madrid/hospital/josegermain/comunicacion/contacto</v>
      </c>
      <c r="D1402" s="99" t="s">
        <v>91</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Buscador</v>
      </c>
      <c r="C1403" s="85" t="str" cm="1">
        <f t="array" ref="C1403">IFERROR(INDEX('03.Muestra'!$F$8:$F$42,SMALL(IF("Página Web"='03.Muestra'!$D$8:$D$42,ROW('03.Muestra'!$F$8:$F$42)-MIN(ROW('03.Muestra'!$D$8:$D$42))+1,""),ROW()-1386)),"")</f>
        <v>https://www.comunidad.madrid/hospital/josegermain/buscar?search_api_fulltext=&amp;nombre=</v>
      </c>
      <c r="D1403" s="99" t="s">
        <v>91</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Legal-Privacidad</v>
      </c>
      <c r="C1404" s="85" t="str" cm="1">
        <f t="array" ref="C1404">IFERROR(INDEX('03.Muestra'!$F$8:$F$42,SMALL(IF("Página Web"='03.Muestra'!$D$8:$D$42,ROW('03.Muestra'!$F$8:$F$42)-MIN(ROW('03.Muestra'!$D$8:$D$42))+1,""),ROW()-1386)),"")</f>
        <v>https://www.comunidad.madrid/hospital/josegermain/ciudadanos/aviso-legal-privacidad</v>
      </c>
      <c r="D1404" s="99" t="s">
        <v>91</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https://www.comunidad.madrid/hospital/josegermain/sitemap</v>
      </c>
      <c r="D1405" s="99" t="s">
        <v>91</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https://www.comunidad.madrid/hospital/josegermain/declaracion-accesibilidad</v>
      </c>
      <c r="D1406" s="99" t="s">
        <v>91</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https://www.comunidad.madrid/hospital/josegermain/</v>
      </c>
      <c r="D1425" s="99" t="s">
        <v>103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https://www.comunidad.madrid/hospital/josegermain/ciudadanos</v>
      </c>
      <c r="D1426" s="99" t="s">
        <v>103</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Servicio de Admisión</v>
      </c>
      <c r="C1427" s="85" t="str" cm="1">
        <f t="array" ref="C1427">IFERROR(INDEX('03.Muestra'!$F$8:$F$42,SMALL(IF("Página Web"='03.Muestra'!$D$8:$D$42,ROW('03.Muestra'!$F$8:$F$42)-MIN(ROW('03.Muestra'!$D$8:$D$42))+1,""),ROW()-1424)),"")</f>
        <v>https://www.comunidad.madrid/hospital/josegermain/profesionales/otros-servicios/admision</v>
      </c>
      <c r="D1427" s="99" t="s">
        <v>103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Atención al Paciente</v>
      </c>
      <c r="C1428" s="85" t="str" cm="1">
        <f t="array" ref="C1428">IFERROR(INDEX('03.Muestra'!$F$8:$F$42,SMALL(IF("Página Web"='03.Muestra'!$D$8:$D$42,ROW('03.Muestra'!$F$8:$F$42)-MIN(ROW('03.Muestra'!$D$8:$D$42))+1,""),ROW()-1424)),"")</f>
        <v>https://www.comunidad.madrid/hospital/josegermain/ciudadanos/atencion-paciente</v>
      </c>
      <c r="D1428" s="99" t="s">
        <v>103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Profesionales</v>
      </c>
      <c r="C1429" s="85" t="str" cm="1">
        <f t="array" ref="C1429">IFERROR(INDEX('03.Muestra'!$F$8:$F$42,SMALL(IF("Página Web"='03.Muestra'!$D$8:$D$42,ROW('03.Muestra'!$F$8:$F$42)-MIN(ROW('03.Muestra'!$D$8:$D$42))+1,""),ROW()-1424)),"")</f>
        <v>https://www.comunidad.madrid/hospital/josegermain/profesionales</v>
      </c>
      <c r="D1429" s="99" t="s">
        <v>103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Unidades Asistenciales</v>
      </c>
      <c r="C1430" s="85" t="str" cm="1">
        <f t="array" ref="C1430">IFERROR(INDEX('03.Muestra'!$F$8:$F$42,SMALL(IF("Página Web"='03.Muestra'!$D$8:$D$42,ROW('03.Muestra'!$F$8:$F$42)-MIN(ROW('03.Muestra'!$D$8:$D$42))+1,""),ROW()-1424)),"")</f>
        <v>https://www.comunidad.madrid/hospital/josegermain/profesionales/unidades-asistenciales</v>
      </c>
      <c r="D1430" s="99" t="s">
        <v>103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Recursos Humanos</v>
      </c>
      <c r="C1431" s="85" t="str" cm="1">
        <f t="array" ref="C1431">IFERROR(INDEX('03.Muestra'!$F$8:$F$42,SMALL(IF("Página Web"='03.Muestra'!$D$8:$D$42,ROW('03.Muestra'!$F$8:$F$42)-MIN(ROW('03.Muestra'!$D$8:$D$42))+1,""),ROW()-1424)),"")</f>
        <v>https://www.comunidad.madrid/hospital/josegermain/profesionales/otros-servicios/departamento-recursos-humanos</v>
      </c>
      <c r="D1431" s="99" t="s">
        <v>103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Centro de Salud Mental</v>
      </c>
      <c r="C1432" s="85" t="str" cm="1">
        <f t="array" ref="C1432">IFERROR(INDEX('03.Muestra'!$F$8:$F$42,SMALL(IF("Página Web"='03.Muestra'!$D$8:$D$42,ROW('03.Muestra'!$F$8:$F$42)-MIN(ROW('03.Muestra'!$D$8:$D$42))+1,""),ROW()-1424)),"")</f>
        <v>https://www.comunidad.madrid/hospital/josegermain/profesionales/unidades-asistenciales-ipjg/centro-salud-mental-leganes</v>
      </c>
      <c r="D1432" s="99" t="s">
        <v>103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Mantenimiento</v>
      </c>
      <c r="C1433" s="85" t="str" cm="1">
        <f t="array" ref="C1433">IFERROR(INDEX('03.Muestra'!$F$8:$F$42,SMALL(IF("Página Web"='03.Muestra'!$D$8:$D$42,ROW('03.Muestra'!$F$8:$F$42)-MIN(ROW('03.Muestra'!$D$8:$D$42))+1,""),ROW()-1424)),"")</f>
        <v>https://www.comunidad.madrid/hospital/josegermain/profesionales/otros-servicios/mantenimiento</v>
      </c>
      <c r="D1433" s="99" t="s">
        <v>103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Comunicación</v>
      </c>
      <c r="C1434" s="85" t="str" cm="1">
        <f t="array" ref="C1434">IFERROR(INDEX('03.Muestra'!$F$8:$F$42,SMALL(IF("Página Web"='03.Muestra'!$D$8:$D$42,ROW('03.Muestra'!$F$8:$F$42)-MIN(ROW('03.Muestra'!$D$8:$D$42))+1,""),ROW()-1424)),"")</f>
        <v>https://www.comunidad.madrid/hospital/josegermain/comunicacion</v>
      </c>
      <c r="D1434" s="99" t="s">
        <v>103</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Noticias</v>
      </c>
      <c r="C1435" s="85" t="str" cm="1">
        <f t="array" ref="C1435">IFERROR(INDEX('03.Muestra'!$F$8:$F$42,SMALL(IF("Página Web"='03.Muestra'!$D$8:$D$42,ROW('03.Muestra'!$F$8:$F$42)-MIN(ROW('03.Muestra'!$D$8:$D$42))+1,""),ROW()-1424)),"")</f>
        <v>https://www.comunidad.madrid/hospital/josegermain/comunicacion/noticias</v>
      </c>
      <c r="D1435" s="99" t="s">
        <v>103</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RSS</v>
      </c>
      <c r="C1436" s="85" t="str" cm="1">
        <f t="array" ref="C1436">IFERROR(INDEX('03.Muestra'!$F$8:$F$42,SMALL(IF("Página Web"='03.Muestra'!$D$8:$D$42,ROW('03.Muestra'!$F$8:$F$42)-MIN(ROW('03.Muestra'!$D$8:$D$42))+1,""),ROW()-1424)),"")</f>
        <v>https://www.comunidad.madrid/hospital/josegermain/comunicacion/sindicacion-ultimos-contenidos</v>
      </c>
      <c r="D1436" s="99" t="s">
        <v>103</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Galería de Imágenes</v>
      </c>
      <c r="C1437" s="85" t="str" cm="1">
        <f t="array" ref="C1437">IFERROR(INDEX('03.Muestra'!$F$8:$F$42,SMALL(IF("Página Web"='03.Muestra'!$D$8:$D$42,ROW('03.Muestra'!$F$8:$F$42)-MIN(ROW('03.Muestra'!$D$8:$D$42))+1,""),ROW()-1424)),"")</f>
        <v>https://www.comunidad.madrid/hospital/josegermain/comunicacion/galeria-imagenes/galeria-imagenes</v>
      </c>
      <c r="D1437" s="99" t="s">
        <v>103</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Nosotros</v>
      </c>
      <c r="C1438" s="85" t="str" cm="1">
        <f t="array" ref="C1438">IFERROR(INDEX('03.Muestra'!$F$8:$F$42,SMALL(IF("Página Web"='03.Muestra'!$D$8:$D$42,ROW('03.Muestra'!$F$8:$F$42)-MIN(ROW('03.Muestra'!$D$8:$D$42))+1,""),ROW()-1424)),"")</f>
        <v>https://www.comunidad.madrid/hospital/josegermain/nosotros</v>
      </c>
      <c r="D1438" s="99" t="s">
        <v>103</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Localización y acceso</v>
      </c>
      <c r="C1439" s="85" t="str" cm="1">
        <f t="array" ref="C1439">IFERROR(INDEX('03.Muestra'!$F$8:$F$42,SMALL(IF("Página Web"='03.Muestra'!$D$8:$D$42,ROW('03.Muestra'!$F$8:$F$42)-MIN(ROW('03.Muestra'!$D$8:$D$42))+1,""),ROW()-1424)),"")</f>
        <v>https://www.comunidad.madrid/hospital/josegermain/nosotros/localizacion-acceso</v>
      </c>
      <c r="D1439" s="99" t="s">
        <v>103</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Contacto</v>
      </c>
      <c r="C1440" s="85" t="str" cm="1">
        <f t="array" ref="C1440">IFERROR(INDEX('03.Muestra'!$F$8:$F$42,SMALL(IF("Página Web"='03.Muestra'!$D$8:$D$42,ROW('03.Muestra'!$F$8:$F$42)-MIN(ROW('03.Muestra'!$D$8:$D$42))+1,""),ROW()-1424)),"")</f>
        <v>https://www.comunidad.madrid/hospital/josegermain/comunicacion/contacto</v>
      </c>
      <c r="D1440" s="99" t="s">
        <v>103</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Buscador</v>
      </c>
      <c r="C1441" s="85" t="str" cm="1">
        <f t="array" ref="C1441">IFERROR(INDEX('03.Muestra'!$F$8:$F$42,SMALL(IF("Página Web"='03.Muestra'!$D$8:$D$42,ROW('03.Muestra'!$F$8:$F$42)-MIN(ROW('03.Muestra'!$D$8:$D$42))+1,""),ROW()-1424)),"")</f>
        <v>https://www.comunidad.madrid/hospital/josegermain/buscar?search_api_fulltext=&amp;nombre=</v>
      </c>
      <c r="D1441" s="99" t="s">
        <v>103</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Legal-Privacidad</v>
      </c>
      <c r="C1442" s="85" t="str" cm="1">
        <f t="array" ref="C1442">IFERROR(INDEX('03.Muestra'!$F$8:$F$42,SMALL(IF("Página Web"='03.Muestra'!$D$8:$D$42,ROW('03.Muestra'!$F$8:$F$42)-MIN(ROW('03.Muestra'!$D$8:$D$42))+1,""),ROW()-1424)),"")</f>
        <v>https://www.comunidad.madrid/hospital/josegermain/ciudadanos/aviso-legal-privacidad</v>
      </c>
      <c r="D1442" s="99" t="s">
        <v>103</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https://www.comunidad.madrid/hospital/josegermain/sitemap</v>
      </c>
      <c r="D1443" s="99" t="s">
        <v>103</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https://www.comunidad.madrid/hospital/josegermain/declaracion-accesibilidad</v>
      </c>
      <c r="D1444" s="99" t="s">
        <v>103</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https://www.comunidad.madrid/hospital/josegermain/</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https://www.comunidad.madrid/hospital/josegermain/ciudadanos</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Servicio de Admisión</v>
      </c>
      <c r="C1465" s="85" t="str" cm="1">
        <f t="array" ref="C1465">IFERROR(INDEX('03.Muestra'!$F$8:$F$42,SMALL(IF("Página Web"='03.Muestra'!$D$8:$D$42,ROW('03.Muestra'!$F$8:$F$42)-MIN(ROW('03.Muestra'!$D$8:$D$42))+1,""),ROW()-1462)),"")</f>
        <v>https://www.comunidad.madrid/hospital/josegermain/profesionales/otros-servicios/admision</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Atención al Paciente</v>
      </c>
      <c r="C1466" s="85" t="str" cm="1">
        <f t="array" ref="C1466">IFERROR(INDEX('03.Muestra'!$F$8:$F$42,SMALL(IF("Página Web"='03.Muestra'!$D$8:$D$42,ROW('03.Muestra'!$F$8:$F$42)-MIN(ROW('03.Muestra'!$D$8:$D$42))+1,""),ROW()-1462)),"")</f>
        <v>https://www.comunidad.madrid/hospital/josegermain/ciudadanos/atencion-paciente</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Profesionales</v>
      </c>
      <c r="C1467" s="85" t="str" cm="1">
        <f t="array" ref="C1467">IFERROR(INDEX('03.Muestra'!$F$8:$F$42,SMALL(IF("Página Web"='03.Muestra'!$D$8:$D$42,ROW('03.Muestra'!$F$8:$F$42)-MIN(ROW('03.Muestra'!$D$8:$D$42))+1,""),ROW()-1462)),"")</f>
        <v>https://www.comunidad.madrid/hospital/josegermain/profesionales</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Unidades Asistenciales</v>
      </c>
      <c r="C1468" s="85" t="str" cm="1">
        <f t="array" ref="C1468">IFERROR(INDEX('03.Muestra'!$F$8:$F$42,SMALL(IF("Página Web"='03.Muestra'!$D$8:$D$42,ROW('03.Muestra'!$F$8:$F$42)-MIN(ROW('03.Muestra'!$D$8:$D$42))+1,""),ROW()-1462)),"")</f>
        <v>https://www.comunidad.madrid/hospital/josegermain/profesionales/unidades-asistenciales</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Recursos Humanos</v>
      </c>
      <c r="C1469" s="85" t="str" cm="1">
        <f t="array" ref="C1469">IFERROR(INDEX('03.Muestra'!$F$8:$F$42,SMALL(IF("Página Web"='03.Muestra'!$D$8:$D$42,ROW('03.Muestra'!$F$8:$F$42)-MIN(ROW('03.Muestra'!$D$8:$D$42))+1,""),ROW()-1462)),"")</f>
        <v>https://www.comunidad.madrid/hospital/josegermain/profesionales/otros-servicios/departamento-recursos-humanos</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Centro de Salud Mental</v>
      </c>
      <c r="C1470" s="85" t="str" cm="1">
        <f t="array" ref="C1470">IFERROR(INDEX('03.Muestra'!$F$8:$F$42,SMALL(IF("Página Web"='03.Muestra'!$D$8:$D$42,ROW('03.Muestra'!$F$8:$F$42)-MIN(ROW('03.Muestra'!$D$8:$D$42))+1,""),ROW()-1462)),"")</f>
        <v>https://www.comunidad.madrid/hospital/josegermain/profesionales/unidades-asistenciales-ipjg/centro-salud-mental-leganes</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Mantenimiento</v>
      </c>
      <c r="C1471" s="85" t="str" cm="1">
        <f t="array" ref="C1471">IFERROR(INDEX('03.Muestra'!$F$8:$F$42,SMALL(IF("Página Web"='03.Muestra'!$D$8:$D$42,ROW('03.Muestra'!$F$8:$F$42)-MIN(ROW('03.Muestra'!$D$8:$D$42))+1,""),ROW()-1462)),"")</f>
        <v>https://www.comunidad.madrid/hospital/josegermain/profesionales/otros-servicios/mantenimiento</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Comunicación</v>
      </c>
      <c r="C1472" s="85" t="str" cm="1">
        <f t="array" ref="C1472">IFERROR(INDEX('03.Muestra'!$F$8:$F$42,SMALL(IF("Página Web"='03.Muestra'!$D$8:$D$42,ROW('03.Muestra'!$F$8:$F$42)-MIN(ROW('03.Muestra'!$D$8:$D$42))+1,""),ROW()-1462)),"")</f>
        <v>https://www.comunidad.madrid/hospital/josegermain/comunicacion</v>
      </c>
      <c r="D1472" s="99" t="s">
        <v>91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Noticias</v>
      </c>
      <c r="C1473" s="85" t="str" cm="1">
        <f t="array" ref="C1473">IFERROR(INDEX('03.Muestra'!$F$8:$F$42,SMALL(IF("Página Web"='03.Muestra'!$D$8:$D$42,ROW('03.Muestra'!$F$8:$F$42)-MIN(ROW('03.Muestra'!$D$8:$D$42))+1,""),ROW()-1462)),"")</f>
        <v>https://www.comunidad.madrid/hospital/josegermain/comunicacion/noticias</v>
      </c>
      <c r="D1473" s="99" t="s">
        <v>91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RSS</v>
      </c>
      <c r="C1474" s="85" t="str" cm="1">
        <f t="array" ref="C1474">IFERROR(INDEX('03.Muestra'!$F$8:$F$42,SMALL(IF("Página Web"='03.Muestra'!$D$8:$D$42,ROW('03.Muestra'!$F$8:$F$42)-MIN(ROW('03.Muestra'!$D$8:$D$42))+1,""),ROW()-1462)),"")</f>
        <v>https://www.comunidad.madrid/hospital/josegermain/comunicacion/sindicacion-ultimos-contenidos</v>
      </c>
      <c r="D1474" s="99" t="s">
        <v>91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Galería de Imágenes</v>
      </c>
      <c r="C1475" s="85" t="str" cm="1">
        <f t="array" ref="C1475">IFERROR(INDEX('03.Muestra'!$F$8:$F$42,SMALL(IF("Página Web"='03.Muestra'!$D$8:$D$42,ROW('03.Muestra'!$F$8:$F$42)-MIN(ROW('03.Muestra'!$D$8:$D$42))+1,""),ROW()-1462)),"")</f>
        <v>https://www.comunidad.madrid/hospital/josegermain/comunicacion/galeria-imagenes/galeria-imagenes</v>
      </c>
      <c r="D1475" s="99" t="s">
        <v>91</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Nosotros</v>
      </c>
      <c r="C1476" s="85" t="str" cm="1">
        <f t="array" ref="C1476">IFERROR(INDEX('03.Muestra'!$F$8:$F$42,SMALL(IF("Página Web"='03.Muestra'!$D$8:$D$42,ROW('03.Muestra'!$F$8:$F$42)-MIN(ROW('03.Muestra'!$D$8:$D$42))+1,""),ROW()-1462)),"")</f>
        <v>https://www.comunidad.madrid/hospital/josegermain/nosotros</v>
      </c>
      <c r="D1476" s="99" t="s">
        <v>91</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Localización y acceso</v>
      </c>
      <c r="C1477" s="85" t="str" cm="1">
        <f t="array" ref="C1477">IFERROR(INDEX('03.Muestra'!$F$8:$F$42,SMALL(IF("Página Web"='03.Muestra'!$D$8:$D$42,ROW('03.Muestra'!$F$8:$F$42)-MIN(ROW('03.Muestra'!$D$8:$D$42))+1,""),ROW()-1462)),"")</f>
        <v>https://www.comunidad.madrid/hospital/josegermain/nosotros/localizacion-acceso</v>
      </c>
      <c r="D1477" s="99" t="s">
        <v>91</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Contacto</v>
      </c>
      <c r="C1478" s="85" t="str" cm="1">
        <f t="array" ref="C1478">IFERROR(INDEX('03.Muestra'!$F$8:$F$42,SMALL(IF("Página Web"='03.Muestra'!$D$8:$D$42,ROW('03.Muestra'!$F$8:$F$42)-MIN(ROW('03.Muestra'!$D$8:$D$42))+1,""),ROW()-1462)),"")</f>
        <v>https://www.comunidad.madrid/hospital/josegermain/comunicacion/contacto</v>
      </c>
      <c r="D1478" s="99" t="s">
        <v>91</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Buscador</v>
      </c>
      <c r="C1479" s="85" t="str" cm="1">
        <f t="array" ref="C1479">IFERROR(INDEX('03.Muestra'!$F$8:$F$42,SMALL(IF("Página Web"='03.Muestra'!$D$8:$D$42,ROW('03.Muestra'!$F$8:$F$42)-MIN(ROW('03.Muestra'!$D$8:$D$42))+1,""),ROW()-1462)),"")</f>
        <v>https://www.comunidad.madrid/hospital/josegermain/buscar?search_api_fulltext=&amp;nombre=</v>
      </c>
      <c r="D1479" s="99" t="s">
        <v>91</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Legal-Privacidad</v>
      </c>
      <c r="C1480" s="85" t="str" cm="1">
        <f t="array" ref="C1480">IFERROR(INDEX('03.Muestra'!$F$8:$F$42,SMALL(IF("Página Web"='03.Muestra'!$D$8:$D$42,ROW('03.Muestra'!$F$8:$F$42)-MIN(ROW('03.Muestra'!$D$8:$D$42))+1,""),ROW()-1462)),"")</f>
        <v>https://www.comunidad.madrid/hospital/josegermain/ciudadanos/aviso-legal-privacidad</v>
      </c>
      <c r="D1480" s="99" t="s">
        <v>91</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https://www.comunidad.madrid/hospital/josegermain/sitemap</v>
      </c>
      <c r="D1481" s="99" t="s">
        <v>91</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https://www.comunidad.madrid/hospital/josegermain/declaracion-accesibilidad</v>
      </c>
      <c r="D1482" s="99" t="s">
        <v>91</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https://www.comunidad.madrid/hospital/josegermain/</v>
      </c>
      <c r="D1501" s="99" t="s">
        <v>91</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https://www.comunidad.madrid/hospital/josegermain/ciudadanos</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Servicio de Admisión</v>
      </c>
      <c r="C1503" s="85" t="str" cm="1">
        <f t="array" ref="C1503">IFERROR(INDEX('03.Muestra'!$F$8:$F$42,SMALL(IF("Página Web"='03.Muestra'!$D$8:$D$42,ROW('03.Muestra'!$F$8:$F$42)-MIN(ROW('03.Muestra'!$D$8:$D$42))+1,""),ROW()-1500)),"")</f>
        <v>https://www.comunidad.madrid/hospital/josegermain/profesionales/otros-servicios/admision</v>
      </c>
      <c r="D1503" s="99" t="s">
        <v>91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Atención al Paciente</v>
      </c>
      <c r="C1504" s="85" t="str" cm="1">
        <f t="array" ref="C1504">IFERROR(INDEX('03.Muestra'!$F$8:$F$42,SMALL(IF("Página Web"='03.Muestra'!$D$8:$D$42,ROW('03.Muestra'!$F$8:$F$42)-MIN(ROW('03.Muestra'!$D$8:$D$42))+1,""),ROW()-1500)),"")</f>
        <v>https://www.comunidad.madrid/hospital/josegermain/ciudadanos/atencion-paciente</v>
      </c>
      <c r="D1504" s="99" t="s">
        <v>91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Profesionales</v>
      </c>
      <c r="C1505" s="85" t="str" cm="1">
        <f t="array" ref="C1505">IFERROR(INDEX('03.Muestra'!$F$8:$F$42,SMALL(IF("Página Web"='03.Muestra'!$D$8:$D$42,ROW('03.Muestra'!$F$8:$F$42)-MIN(ROW('03.Muestra'!$D$8:$D$42))+1,""),ROW()-1500)),"")</f>
        <v>https://www.comunidad.madrid/hospital/josegermain/profesionales</v>
      </c>
      <c r="D1505" s="99" t="s">
        <v>91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Unidades Asistenciales</v>
      </c>
      <c r="C1506" s="85" t="str" cm="1">
        <f t="array" ref="C1506">IFERROR(INDEX('03.Muestra'!$F$8:$F$42,SMALL(IF("Página Web"='03.Muestra'!$D$8:$D$42,ROW('03.Muestra'!$F$8:$F$42)-MIN(ROW('03.Muestra'!$D$8:$D$42))+1,""),ROW()-1500)),"")</f>
        <v>https://www.comunidad.madrid/hospital/josegermain/profesionales/unidades-asistenciales</v>
      </c>
      <c r="D1506" s="99" t="s">
        <v>91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Recursos Humanos</v>
      </c>
      <c r="C1507" s="85" t="str" cm="1">
        <f t="array" ref="C1507">IFERROR(INDEX('03.Muestra'!$F$8:$F$42,SMALL(IF("Página Web"='03.Muestra'!$D$8:$D$42,ROW('03.Muestra'!$F$8:$F$42)-MIN(ROW('03.Muestra'!$D$8:$D$42))+1,""),ROW()-1500)),"")</f>
        <v>https://www.comunidad.madrid/hospital/josegermain/profesionales/otros-servicios/departamento-recursos-humanos</v>
      </c>
      <c r="D1507" s="99" t="s">
        <v>91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Centro de Salud Mental</v>
      </c>
      <c r="C1508" s="85" t="str" cm="1">
        <f t="array" ref="C1508">IFERROR(INDEX('03.Muestra'!$F$8:$F$42,SMALL(IF("Página Web"='03.Muestra'!$D$8:$D$42,ROW('03.Muestra'!$F$8:$F$42)-MIN(ROW('03.Muestra'!$D$8:$D$42))+1,""),ROW()-1500)),"")</f>
        <v>https://www.comunidad.madrid/hospital/josegermain/profesionales/unidades-asistenciales-ipjg/centro-salud-mental-leganes</v>
      </c>
      <c r="D1508" s="99" t="s">
        <v>91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Mantenimiento</v>
      </c>
      <c r="C1509" s="85" t="str" cm="1">
        <f t="array" ref="C1509">IFERROR(INDEX('03.Muestra'!$F$8:$F$42,SMALL(IF("Página Web"='03.Muestra'!$D$8:$D$42,ROW('03.Muestra'!$F$8:$F$42)-MIN(ROW('03.Muestra'!$D$8:$D$42))+1,""),ROW()-1500)),"")</f>
        <v>https://www.comunidad.madrid/hospital/josegermain/profesionales/otros-servicios/mantenimiento</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Comunicación</v>
      </c>
      <c r="C1510" s="85" t="str" cm="1">
        <f t="array" ref="C1510">IFERROR(INDEX('03.Muestra'!$F$8:$F$42,SMALL(IF("Página Web"='03.Muestra'!$D$8:$D$42,ROW('03.Muestra'!$F$8:$F$42)-MIN(ROW('03.Muestra'!$D$8:$D$42))+1,""),ROW()-1500)),"")</f>
        <v>https://www.comunidad.madrid/hospital/josegermain/comunicacion</v>
      </c>
      <c r="D1510" s="99" t="s">
        <v>91</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Noticias</v>
      </c>
      <c r="C1511" s="85" t="str" cm="1">
        <f t="array" ref="C1511">IFERROR(INDEX('03.Muestra'!$F$8:$F$42,SMALL(IF("Página Web"='03.Muestra'!$D$8:$D$42,ROW('03.Muestra'!$F$8:$F$42)-MIN(ROW('03.Muestra'!$D$8:$D$42))+1,""),ROW()-1500)),"")</f>
        <v>https://www.comunidad.madrid/hospital/josegermain/comunicacion/noticias</v>
      </c>
      <c r="D1511" s="99" t="s">
        <v>91</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RSS</v>
      </c>
      <c r="C1512" s="85" t="str" cm="1">
        <f t="array" ref="C1512">IFERROR(INDEX('03.Muestra'!$F$8:$F$42,SMALL(IF("Página Web"='03.Muestra'!$D$8:$D$42,ROW('03.Muestra'!$F$8:$F$42)-MIN(ROW('03.Muestra'!$D$8:$D$42))+1,""),ROW()-1500)),"")</f>
        <v>https://www.comunidad.madrid/hospital/josegermain/comunicacion/sindicacion-ultimos-contenidos</v>
      </c>
      <c r="D1512" s="99" t="s">
        <v>91</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Galería de Imágenes</v>
      </c>
      <c r="C1513" s="85" t="str" cm="1">
        <f t="array" ref="C1513">IFERROR(INDEX('03.Muestra'!$F$8:$F$42,SMALL(IF("Página Web"='03.Muestra'!$D$8:$D$42,ROW('03.Muestra'!$F$8:$F$42)-MIN(ROW('03.Muestra'!$D$8:$D$42))+1,""),ROW()-1500)),"")</f>
        <v>https://www.comunidad.madrid/hospital/josegermain/comunicacion/galeria-imagenes/galeria-imagenes</v>
      </c>
      <c r="D1513" s="99" t="s">
        <v>91</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Nosotros</v>
      </c>
      <c r="C1514" s="85" t="str" cm="1">
        <f t="array" ref="C1514">IFERROR(INDEX('03.Muestra'!$F$8:$F$42,SMALL(IF("Página Web"='03.Muestra'!$D$8:$D$42,ROW('03.Muestra'!$F$8:$F$42)-MIN(ROW('03.Muestra'!$D$8:$D$42))+1,""),ROW()-1500)),"")</f>
        <v>https://www.comunidad.madrid/hospital/josegermain/nosotros</v>
      </c>
      <c r="D1514" s="99" t="s">
        <v>91</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Localización y acceso</v>
      </c>
      <c r="C1515" s="85" t="str" cm="1">
        <f t="array" ref="C1515">IFERROR(INDEX('03.Muestra'!$F$8:$F$42,SMALL(IF("Página Web"='03.Muestra'!$D$8:$D$42,ROW('03.Muestra'!$F$8:$F$42)-MIN(ROW('03.Muestra'!$D$8:$D$42))+1,""),ROW()-1500)),"")</f>
        <v>https://www.comunidad.madrid/hospital/josegermain/nosotros/localizacion-acceso</v>
      </c>
      <c r="D1515" s="99" t="s">
        <v>91</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Contacto</v>
      </c>
      <c r="C1516" s="85" t="str" cm="1">
        <f t="array" ref="C1516">IFERROR(INDEX('03.Muestra'!$F$8:$F$42,SMALL(IF("Página Web"='03.Muestra'!$D$8:$D$42,ROW('03.Muestra'!$F$8:$F$42)-MIN(ROW('03.Muestra'!$D$8:$D$42))+1,""),ROW()-1500)),"")</f>
        <v>https://www.comunidad.madrid/hospital/josegermain/comunicacion/contacto</v>
      </c>
      <c r="D1516" s="99" t="s">
        <v>91</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Buscador</v>
      </c>
      <c r="C1517" s="85" t="str" cm="1">
        <f t="array" ref="C1517">IFERROR(INDEX('03.Muestra'!$F$8:$F$42,SMALL(IF("Página Web"='03.Muestra'!$D$8:$D$42,ROW('03.Muestra'!$F$8:$F$42)-MIN(ROW('03.Muestra'!$D$8:$D$42))+1,""),ROW()-1500)),"")</f>
        <v>https://www.comunidad.madrid/hospital/josegermain/buscar?search_api_fulltext=&amp;nombre=</v>
      </c>
      <c r="D1517" s="99" t="s">
        <v>91</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Legal-Privacidad</v>
      </c>
      <c r="C1518" s="85" t="str" cm="1">
        <f t="array" ref="C1518">IFERROR(INDEX('03.Muestra'!$F$8:$F$42,SMALL(IF("Página Web"='03.Muestra'!$D$8:$D$42,ROW('03.Muestra'!$F$8:$F$42)-MIN(ROW('03.Muestra'!$D$8:$D$42))+1,""),ROW()-1500)),"")</f>
        <v>https://www.comunidad.madrid/hospital/josegermain/ciudadanos/aviso-legal-privacidad</v>
      </c>
      <c r="D1518" s="99" t="s">
        <v>91</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https://www.comunidad.madrid/hospital/josegermain/sitemap</v>
      </c>
      <c r="D1519" s="99" t="s">
        <v>91</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https://www.comunidad.madrid/hospital/josegermain/declaracion-accesibilidad</v>
      </c>
      <c r="D1520" s="99" t="s">
        <v>91</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https://www.comunidad.madrid/hospital/josegermain/</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https://www.comunidad.madrid/hospital/josegermain/ciudadanos</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1</v>
      </c>
      <c r="J1540" s="91">
        <f ca="1">COUNTIF($D1539:INDIRECT("$D" &amp;  SUM(ROW()-1,'03.Muestra'!$D$45)-1),J1539)</f>
        <v>19</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Servicio de Admisión</v>
      </c>
      <c r="C1541" s="85" t="str" cm="1">
        <f t="array" ref="C1541">IFERROR(INDEX('03.Muestra'!$F$8:$F$42,SMALL(IF("Página Web"='03.Muestra'!$D$8:$D$42,ROW('03.Muestra'!$F$8:$F$42)-MIN(ROW('03.Muestra'!$D$8:$D$42))+1,""),ROW()-1538)),"")</f>
        <v>https://www.comunidad.madrid/hospital/josegermain/profesionales/otros-servicios/admision</v>
      </c>
      <c r="D1541" s="99" t="s">
        <v>93</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Atención al Paciente</v>
      </c>
      <c r="C1542" s="85" t="str" cm="1">
        <f t="array" ref="C1542">IFERROR(INDEX('03.Muestra'!$F$8:$F$42,SMALL(IF("Página Web"='03.Muestra'!$D$8:$D$42,ROW('03.Muestra'!$F$8:$F$42)-MIN(ROW('03.Muestra'!$D$8:$D$42))+1,""),ROW()-1538)),"")</f>
        <v>https://www.comunidad.madrid/hospital/josegermain/ciudadanos/atencion-paciente</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Profesionales</v>
      </c>
      <c r="C1543" s="85" t="str" cm="1">
        <f t="array" ref="C1543">IFERROR(INDEX('03.Muestra'!$F$8:$F$42,SMALL(IF("Página Web"='03.Muestra'!$D$8:$D$42,ROW('03.Muestra'!$F$8:$F$42)-MIN(ROW('03.Muestra'!$D$8:$D$42))+1,""),ROW()-1538)),"")</f>
        <v>https://www.comunidad.madrid/hospital/josegermain/profesionales</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Unidades Asistenciales</v>
      </c>
      <c r="C1544" s="85" t="str" cm="1">
        <f t="array" ref="C1544">IFERROR(INDEX('03.Muestra'!$F$8:$F$42,SMALL(IF("Página Web"='03.Muestra'!$D$8:$D$42,ROW('03.Muestra'!$F$8:$F$42)-MIN(ROW('03.Muestra'!$D$8:$D$42))+1,""),ROW()-1538)),"")</f>
        <v>https://www.comunidad.madrid/hospital/josegermain/profesionales/unidades-asistenciales</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Recursos Humanos</v>
      </c>
      <c r="C1545" s="85" t="str" cm="1">
        <f t="array" ref="C1545">IFERROR(INDEX('03.Muestra'!$F$8:$F$42,SMALL(IF("Página Web"='03.Muestra'!$D$8:$D$42,ROW('03.Muestra'!$F$8:$F$42)-MIN(ROW('03.Muestra'!$D$8:$D$42))+1,""),ROW()-1538)),"")</f>
        <v>https://www.comunidad.madrid/hospital/josegermain/profesionales/otros-servicios/departamento-recursos-humanos</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Centro de Salud Mental</v>
      </c>
      <c r="C1546" s="85" t="str" cm="1">
        <f t="array" ref="C1546">IFERROR(INDEX('03.Muestra'!$F$8:$F$42,SMALL(IF("Página Web"='03.Muestra'!$D$8:$D$42,ROW('03.Muestra'!$F$8:$F$42)-MIN(ROW('03.Muestra'!$D$8:$D$42))+1,""),ROW()-1538)),"")</f>
        <v>https://www.comunidad.madrid/hospital/josegermain/profesionales/unidades-asistenciales-ipjg/centro-salud-mental-leganes</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Mantenimiento</v>
      </c>
      <c r="C1547" s="85" t="str" cm="1">
        <f t="array" ref="C1547">IFERROR(INDEX('03.Muestra'!$F$8:$F$42,SMALL(IF("Página Web"='03.Muestra'!$D$8:$D$42,ROW('03.Muestra'!$F$8:$F$42)-MIN(ROW('03.Muestra'!$D$8:$D$42))+1,""),ROW()-1538)),"")</f>
        <v>https://www.comunidad.madrid/hospital/josegermain/profesionales/otros-servicios/mantenimiento</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Comunicación</v>
      </c>
      <c r="C1548" s="85" t="str" cm="1">
        <f t="array" ref="C1548">IFERROR(INDEX('03.Muestra'!$F$8:$F$42,SMALL(IF("Página Web"='03.Muestra'!$D$8:$D$42,ROW('03.Muestra'!$F$8:$F$42)-MIN(ROW('03.Muestra'!$D$8:$D$42))+1,""),ROW()-1538)),"")</f>
        <v>https://www.comunidad.madrid/hospital/josegermain/comunicacion</v>
      </c>
      <c r="D1548" s="99" t="s">
        <v>91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Noticias</v>
      </c>
      <c r="C1549" s="85" t="str" cm="1">
        <f t="array" ref="C1549">IFERROR(INDEX('03.Muestra'!$F$8:$F$42,SMALL(IF("Página Web"='03.Muestra'!$D$8:$D$42,ROW('03.Muestra'!$F$8:$F$42)-MIN(ROW('03.Muestra'!$D$8:$D$42))+1,""),ROW()-1538)),"")</f>
        <v>https://www.comunidad.madrid/hospital/josegermain/comunicacion/noticias</v>
      </c>
      <c r="D1549" s="99" t="s">
        <v>91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RSS</v>
      </c>
      <c r="C1550" s="85" t="str" cm="1">
        <f t="array" ref="C1550">IFERROR(INDEX('03.Muestra'!$F$8:$F$42,SMALL(IF("Página Web"='03.Muestra'!$D$8:$D$42,ROW('03.Muestra'!$F$8:$F$42)-MIN(ROW('03.Muestra'!$D$8:$D$42))+1,""),ROW()-1538)),"")</f>
        <v>https://www.comunidad.madrid/hospital/josegermain/comunicacion/sindicacion-ultimos-contenidos</v>
      </c>
      <c r="D1550" s="99" t="s">
        <v>91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Galería de Imágenes</v>
      </c>
      <c r="C1551" s="85" t="str" cm="1">
        <f t="array" ref="C1551">IFERROR(INDEX('03.Muestra'!$F$8:$F$42,SMALL(IF("Página Web"='03.Muestra'!$D$8:$D$42,ROW('03.Muestra'!$F$8:$F$42)-MIN(ROW('03.Muestra'!$D$8:$D$42))+1,""),ROW()-1538)),"")</f>
        <v>https://www.comunidad.madrid/hospital/josegermain/comunicacion/galeria-imagenes/galeria-imagenes</v>
      </c>
      <c r="D1551" s="99" t="s">
        <v>91</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Nosotros</v>
      </c>
      <c r="C1552" s="85" t="str" cm="1">
        <f t="array" ref="C1552">IFERROR(INDEX('03.Muestra'!$F$8:$F$42,SMALL(IF("Página Web"='03.Muestra'!$D$8:$D$42,ROW('03.Muestra'!$F$8:$F$42)-MIN(ROW('03.Muestra'!$D$8:$D$42))+1,""),ROW()-1538)),"")</f>
        <v>https://www.comunidad.madrid/hospital/josegermain/nosotros</v>
      </c>
      <c r="D1552" s="99" t="s">
        <v>91</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Localización y acceso</v>
      </c>
      <c r="C1553" s="85" t="str" cm="1">
        <f t="array" ref="C1553">IFERROR(INDEX('03.Muestra'!$F$8:$F$42,SMALL(IF("Página Web"='03.Muestra'!$D$8:$D$42,ROW('03.Muestra'!$F$8:$F$42)-MIN(ROW('03.Muestra'!$D$8:$D$42))+1,""),ROW()-1538)),"")</f>
        <v>https://www.comunidad.madrid/hospital/josegermain/nosotros/localizacion-acceso</v>
      </c>
      <c r="D1553" s="99" t="s">
        <v>91</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Contacto</v>
      </c>
      <c r="C1554" s="85" t="str" cm="1">
        <f t="array" ref="C1554">IFERROR(INDEX('03.Muestra'!$F$8:$F$42,SMALL(IF("Página Web"='03.Muestra'!$D$8:$D$42,ROW('03.Muestra'!$F$8:$F$42)-MIN(ROW('03.Muestra'!$D$8:$D$42))+1,""),ROW()-1538)),"")</f>
        <v>https://www.comunidad.madrid/hospital/josegermain/comunicacion/contacto</v>
      </c>
      <c r="D1554" s="99" t="s">
        <v>91</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Buscador</v>
      </c>
      <c r="C1555" s="85" t="str" cm="1">
        <f t="array" ref="C1555">IFERROR(INDEX('03.Muestra'!$F$8:$F$42,SMALL(IF("Página Web"='03.Muestra'!$D$8:$D$42,ROW('03.Muestra'!$F$8:$F$42)-MIN(ROW('03.Muestra'!$D$8:$D$42))+1,""),ROW()-1538)),"")</f>
        <v>https://www.comunidad.madrid/hospital/josegermain/buscar?search_api_fulltext=&amp;nombre=</v>
      </c>
      <c r="D1555" s="99" t="s">
        <v>91</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Legal-Privacidad</v>
      </c>
      <c r="C1556" s="85" t="str" cm="1">
        <f t="array" ref="C1556">IFERROR(INDEX('03.Muestra'!$F$8:$F$42,SMALL(IF("Página Web"='03.Muestra'!$D$8:$D$42,ROW('03.Muestra'!$F$8:$F$42)-MIN(ROW('03.Muestra'!$D$8:$D$42))+1,""),ROW()-1538)),"")</f>
        <v>https://www.comunidad.madrid/hospital/josegermain/ciudadanos/aviso-legal-privacidad</v>
      </c>
      <c r="D1556" s="99" t="s">
        <v>91</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https://www.comunidad.madrid/hospital/josegermain/sitemap</v>
      </c>
      <c r="D1557" s="99" t="s">
        <v>91</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https://www.comunidad.madrid/hospital/josegermain/declaracion-accesibilidad</v>
      </c>
      <c r="D1558" s="99" t="s">
        <v>91</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https://www.comunidad.madrid/hospital/josegermain/</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https://www.comunidad.madrid/hospital/josegermain/ciudadanos</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1</v>
      </c>
      <c r="J1578" s="91">
        <f ca="1">COUNTIF($D1577:INDIRECT("$D" &amp;  SUM(ROW()-1,'03.Muestra'!$D$45)-1),J1577)</f>
        <v>19</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Servicio de Admisión</v>
      </c>
      <c r="C1579" s="85" t="str" cm="1">
        <f t="array" ref="C1579">IFERROR(INDEX('03.Muestra'!$F$8:$F$42,SMALL(IF("Página Web"='03.Muestra'!$D$8:$D$42,ROW('03.Muestra'!$F$8:$F$42)-MIN(ROW('03.Muestra'!$D$8:$D$42))+1,""),ROW()-1576)),"")</f>
        <v>https://www.comunidad.madrid/hospital/josegermain/profesionales/otros-servicios/admision</v>
      </c>
      <c r="D1579" s="99" t="s">
        <v>93</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Atención al Paciente</v>
      </c>
      <c r="C1580" s="85" t="str" cm="1">
        <f t="array" ref="C1580">IFERROR(INDEX('03.Muestra'!$F$8:$F$42,SMALL(IF("Página Web"='03.Muestra'!$D$8:$D$42,ROW('03.Muestra'!$F$8:$F$42)-MIN(ROW('03.Muestra'!$D$8:$D$42))+1,""),ROW()-1576)),"")</f>
        <v>https://www.comunidad.madrid/hospital/josegermain/ciudadanos/atencion-paciente</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Profesionales</v>
      </c>
      <c r="C1581" s="85" t="str" cm="1">
        <f t="array" ref="C1581">IFERROR(INDEX('03.Muestra'!$F$8:$F$42,SMALL(IF("Página Web"='03.Muestra'!$D$8:$D$42,ROW('03.Muestra'!$F$8:$F$42)-MIN(ROW('03.Muestra'!$D$8:$D$42))+1,""),ROW()-1576)),"")</f>
        <v>https://www.comunidad.madrid/hospital/josegermain/profesionales</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Unidades Asistenciales</v>
      </c>
      <c r="C1582" s="85" t="str" cm="1">
        <f t="array" ref="C1582">IFERROR(INDEX('03.Muestra'!$F$8:$F$42,SMALL(IF("Página Web"='03.Muestra'!$D$8:$D$42,ROW('03.Muestra'!$F$8:$F$42)-MIN(ROW('03.Muestra'!$D$8:$D$42))+1,""),ROW()-1576)),"")</f>
        <v>https://www.comunidad.madrid/hospital/josegermain/profesionales/unidades-asistenciales</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Recursos Humanos</v>
      </c>
      <c r="C1583" s="85" t="str" cm="1">
        <f t="array" ref="C1583">IFERROR(INDEX('03.Muestra'!$F$8:$F$42,SMALL(IF("Página Web"='03.Muestra'!$D$8:$D$42,ROW('03.Muestra'!$F$8:$F$42)-MIN(ROW('03.Muestra'!$D$8:$D$42))+1,""),ROW()-1576)),"")</f>
        <v>https://www.comunidad.madrid/hospital/josegermain/profesionales/otros-servicios/departamento-recursos-humanos</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Centro de Salud Mental</v>
      </c>
      <c r="C1584" s="85" t="str" cm="1">
        <f t="array" ref="C1584">IFERROR(INDEX('03.Muestra'!$F$8:$F$42,SMALL(IF("Página Web"='03.Muestra'!$D$8:$D$42,ROW('03.Muestra'!$F$8:$F$42)-MIN(ROW('03.Muestra'!$D$8:$D$42))+1,""),ROW()-1576)),"")</f>
        <v>https://www.comunidad.madrid/hospital/josegermain/profesionales/unidades-asistenciales-ipjg/centro-salud-mental-leganes</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Mantenimiento</v>
      </c>
      <c r="C1585" s="85" t="str" cm="1">
        <f t="array" ref="C1585">IFERROR(INDEX('03.Muestra'!$F$8:$F$42,SMALL(IF("Página Web"='03.Muestra'!$D$8:$D$42,ROW('03.Muestra'!$F$8:$F$42)-MIN(ROW('03.Muestra'!$D$8:$D$42))+1,""),ROW()-1576)),"")</f>
        <v>https://www.comunidad.madrid/hospital/josegermain/profesionales/otros-servicios/mantenimiento</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Comunicación</v>
      </c>
      <c r="C1586" s="85" t="str" cm="1">
        <f t="array" ref="C1586">IFERROR(INDEX('03.Muestra'!$F$8:$F$42,SMALL(IF("Página Web"='03.Muestra'!$D$8:$D$42,ROW('03.Muestra'!$F$8:$F$42)-MIN(ROW('03.Muestra'!$D$8:$D$42))+1,""),ROW()-1576)),"")</f>
        <v>https://www.comunidad.madrid/hospital/josegermain/comunicacion</v>
      </c>
      <c r="D1586" s="99" t="s">
        <v>91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Noticias</v>
      </c>
      <c r="C1587" s="85" t="str" cm="1">
        <f t="array" ref="C1587">IFERROR(INDEX('03.Muestra'!$F$8:$F$42,SMALL(IF("Página Web"='03.Muestra'!$D$8:$D$42,ROW('03.Muestra'!$F$8:$F$42)-MIN(ROW('03.Muestra'!$D$8:$D$42))+1,""),ROW()-1576)),"")</f>
        <v>https://www.comunidad.madrid/hospital/josegermain/comunicacion/noticias</v>
      </c>
      <c r="D1587" s="99" t="s">
        <v>91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RSS</v>
      </c>
      <c r="C1588" s="85" t="str" cm="1">
        <f t="array" ref="C1588">IFERROR(INDEX('03.Muestra'!$F$8:$F$42,SMALL(IF("Página Web"='03.Muestra'!$D$8:$D$42,ROW('03.Muestra'!$F$8:$F$42)-MIN(ROW('03.Muestra'!$D$8:$D$42))+1,""),ROW()-1576)),"")</f>
        <v>https://www.comunidad.madrid/hospital/josegermain/comunicacion/sindicacion-ultimos-contenidos</v>
      </c>
      <c r="D1588" s="99" t="s">
        <v>91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Galería de Imágenes</v>
      </c>
      <c r="C1589" s="85" t="str" cm="1">
        <f t="array" ref="C1589">IFERROR(INDEX('03.Muestra'!$F$8:$F$42,SMALL(IF("Página Web"='03.Muestra'!$D$8:$D$42,ROW('03.Muestra'!$F$8:$F$42)-MIN(ROW('03.Muestra'!$D$8:$D$42))+1,""),ROW()-1576)),"")</f>
        <v>https://www.comunidad.madrid/hospital/josegermain/comunicacion/galeria-imagenes/galeria-imagenes</v>
      </c>
      <c r="D1589" s="99" t="s">
        <v>91</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Nosotros</v>
      </c>
      <c r="C1590" s="85" t="str" cm="1">
        <f t="array" ref="C1590">IFERROR(INDEX('03.Muestra'!$F$8:$F$42,SMALL(IF("Página Web"='03.Muestra'!$D$8:$D$42,ROW('03.Muestra'!$F$8:$F$42)-MIN(ROW('03.Muestra'!$D$8:$D$42))+1,""),ROW()-1576)),"")</f>
        <v>https://www.comunidad.madrid/hospital/josegermain/nosotros</v>
      </c>
      <c r="D1590" s="99" t="s">
        <v>91</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Localización y acceso</v>
      </c>
      <c r="C1591" s="85" t="str" cm="1">
        <f t="array" ref="C1591">IFERROR(INDEX('03.Muestra'!$F$8:$F$42,SMALL(IF("Página Web"='03.Muestra'!$D$8:$D$42,ROW('03.Muestra'!$F$8:$F$42)-MIN(ROW('03.Muestra'!$D$8:$D$42))+1,""),ROW()-1576)),"")</f>
        <v>https://www.comunidad.madrid/hospital/josegermain/nosotros/localizacion-acceso</v>
      </c>
      <c r="D1591" s="99" t="s">
        <v>91</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Contacto</v>
      </c>
      <c r="C1592" s="85" t="str" cm="1">
        <f t="array" ref="C1592">IFERROR(INDEX('03.Muestra'!$F$8:$F$42,SMALL(IF("Página Web"='03.Muestra'!$D$8:$D$42,ROW('03.Muestra'!$F$8:$F$42)-MIN(ROW('03.Muestra'!$D$8:$D$42))+1,""),ROW()-1576)),"")</f>
        <v>https://www.comunidad.madrid/hospital/josegermain/comunicacion/contacto</v>
      </c>
      <c r="D1592" s="99" t="s">
        <v>91</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Buscador</v>
      </c>
      <c r="C1593" s="85" t="str" cm="1">
        <f t="array" ref="C1593">IFERROR(INDEX('03.Muestra'!$F$8:$F$42,SMALL(IF("Página Web"='03.Muestra'!$D$8:$D$42,ROW('03.Muestra'!$F$8:$F$42)-MIN(ROW('03.Muestra'!$D$8:$D$42))+1,""),ROW()-1576)),"")</f>
        <v>https://www.comunidad.madrid/hospital/josegermain/buscar?search_api_fulltext=&amp;nombre=</v>
      </c>
      <c r="D1593" s="99" t="s">
        <v>91</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Legal-Privacidad</v>
      </c>
      <c r="C1594" s="85" t="str" cm="1">
        <f t="array" ref="C1594">IFERROR(INDEX('03.Muestra'!$F$8:$F$42,SMALL(IF("Página Web"='03.Muestra'!$D$8:$D$42,ROW('03.Muestra'!$F$8:$F$42)-MIN(ROW('03.Muestra'!$D$8:$D$42))+1,""),ROW()-1576)),"")</f>
        <v>https://www.comunidad.madrid/hospital/josegermain/ciudadanos/aviso-legal-privacidad</v>
      </c>
      <c r="D1594" s="99" t="s">
        <v>91</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https://www.comunidad.madrid/hospital/josegermain/sitemap</v>
      </c>
      <c r="D1595" s="99" t="s">
        <v>91</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https://www.comunidad.madrid/hospital/josegermain/declaracion-accesibilidad</v>
      </c>
      <c r="D1596" s="99" t="s">
        <v>91</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https://www.comunidad.madrid/hospital/josegermain/</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https://www.comunidad.madrid/hospital/josegermain/ciudadanos</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19</v>
      </c>
      <c r="I1616" s="91">
        <f ca="1">COUNTIF($D1615:INDIRECT("$D" &amp;  SUM(ROW()-1,'03.Muestra'!$D$45)-1),I1615)</f>
        <v>1</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Servicio de Admisión</v>
      </c>
      <c r="C1617" s="85" t="str" cm="1">
        <f t="array" ref="C1617">IFERROR(INDEX('03.Muestra'!$F$8:$F$42,SMALL(IF("Página Web"='03.Muestra'!$D$8:$D$42,ROW('03.Muestra'!$F$8:$F$42)-MIN(ROW('03.Muestra'!$D$8:$D$42))+1,""),ROW()-1614)),"")</f>
        <v>https://www.comunidad.madrid/hospital/josegermain/profesionales/otros-servicios/admision</v>
      </c>
      <c r="D1617" s="99" t="s">
        <v>93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Atención al Paciente</v>
      </c>
      <c r="C1618" s="85" t="str" cm="1">
        <f t="array" ref="C1618">IFERROR(INDEX('03.Muestra'!$F$8:$F$42,SMALL(IF("Página Web"='03.Muestra'!$D$8:$D$42,ROW('03.Muestra'!$F$8:$F$42)-MIN(ROW('03.Muestra'!$D$8:$D$42))+1,""),ROW()-1614)),"")</f>
        <v>https://www.comunidad.madrid/hospital/josegermain/ciudadanos/atencion-paciente</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Profesionales</v>
      </c>
      <c r="C1619" s="85" t="str" cm="1">
        <f t="array" ref="C1619">IFERROR(INDEX('03.Muestra'!$F$8:$F$42,SMALL(IF("Página Web"='03.Muestra'!$D$8:$D$42,ROW('03.Muestra'!$F$8:$F$42)-MIN(ROW('03.Muestra'!$D$8:$D$42))+1,""),ROW()-1614)),"")</f>
        <v>https://www.comunidad.madrid/hospital/josegermain/profesionales</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Unidades Asistenciales</v>
      </c>
      <c r="C1620" s="85" t="str" cm="1">
        <f t="array" ref="C1620">IFERROR(INDEX('03.Muestra'!$F$8:$F$42,SMALL(IF("Página Web"='03.Muestra'!$D$8:$D$42,ROW('03.Muestra'!$F$8:$F$42)-MIN(ROW('03.Muestra'!$D$8:$D$42))+1,""),ROW()-1614)),"")</f>
        <v>https://www.comunidad.madrid/hospital/josegermain/profesionales/unidades-asistenciales</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Recursos Humanos</v>
      </c>
      <c r="C1621" s="85" t="str" cm="1">
        <f t="array" ref="C1621">IFERROR(INDEX('03.Muestra'!$F$8:$F$42,SMALL(IF("Página Web"='03.Muestra'!$D$8:$D$42,ROW('03.Muestra'!$F$8:$F$42)-MIN(ROW('03.Muestra'!$D$8:$D$42))+1,""),ROW()-1614)),"")</f>
        <v>https://www.comunidad.madrid/hospital/josegermain/profesionales/otros-servicios/departamento-recursos-humanos</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Centro de Salud Mental</v>
      </c>
      <c r="C1622" s="85" t="str" cm="1">
        <f t="array" ref="C1622">IFERROR(INDEX('03.Muestra'!$F$8:$F$42,SMALL(IF("Página Web"='03.Muestra'!$D$8:$D$42,ROW('03.Muestra'!$F$8:$F$42)-MIN(ROW('03.Muestra'!$D$8:$D$42))+1,""),ROW()-1614)),"")</f>
        <v>https://www.comunidad.madrid/hospital/josegermain/profesionales/unidades-asistenciales-ipjg/centro-salud-mental-leganes</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Mantenimiento</v>
      </c>
      <c r="C1623" s="85" t="str" cm="1">
        <f t="array" ref="C1623">IFERROR(INDEX('03.Muestra'!$F$8:$F$42,SMALL(IF("Página Web"='03.Muestra'!$D$8:$D$42,ROW('03.Muestra'!$F$8:$F$42)-MIN(ROW('03.Muestra'!$D$8:$D$42))+1,""),ROW()-1614)),"")</f>
        <v>https://www.comunidad.madrid/hospital/josegermain/profesionales/otros-servicios/mantenimiento</v>
      </c>
      <c r="D1623" s="99" t="s">
        <v>103</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Comunicación</v>
      </c>
      <c r="C1624" s="85" t="str" cm="1">
        <f t="array" ref="C1624">IFERROR(INDEX('03.Muestra'!$F$8:$F$42,SMALL(IF("Página Web"='03.Muestra'!$D$8:$D$42,ROW('03.Muestra'!$F$8:$F$42)-MIN(ROW('03.Muestra'!$D$8:$D$42))+1,""),ROW()-1614)),"")</f>
        <v>https://www.comunidad.madrid/hospital/josegermain/comunicacion</v>
      </c>
      <c r="D1624" s="99" t="s">
        <v>103</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Noticias</v>
      </c>
      <c r="C1625" s="85" t="str" cm="1">
        <f t="array" ref="C1625">IFERROR(INDEX('03.Muestra'!$F$8:$F$42,SMALL(IF("Página Web"='03.Muestra'!$D$8:$D$42,ROW('03.Muestra'!$F$8:$F$42)-MIN(ROW('03.Muestra'!$D$8:$D$42))+1,""),ROW()-1614)),"")</f>
        <v>https://www.comunidad.madrid/hospital/josegermain/comunicacion/noticias</v>
      </c>
      <c r="D1625" s="99" t="s">
        <v>103</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RSS</v>
      </c>
      <c r="C1626" s="85" t="str" cm="1">
        <f t="array" ref="C1626">IFERROR(INDEX('03.Muestra'!$F$8:$F$42,SMALL(IF("Página Web"='03.Muestra'!$D$8:$D$42,ROW('03.Muestra'!$F$8:$F$42)-MIN(ROW('03.Muestra'!$D$8:$D$42))+1,""),ROW()-1614)),"")</f>
        <v>https://www.comunidad.madrid/hospital/josegermain/comunicacion/sindicacion-ultimos-contenidos</v>
      </c>
      <c r="D1626" s="99" t="s">
        <v>103</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Galería de Imágenes</v>
      </c>
      <c r="C1627" s="85" t="str" cm="1">
        <f t="array" ref="C1627">IFERROR(INDEX('03.Muestra'!$F$8:$F$42,SMALL(IF("Página Web"='03.Muestra'!$D$8:$D$42,ROW('03.Muestra'!$F$8:$F$42)-MIN(ROW('03.Muestra'!$D$8:$D$42))+1,""),ROW()-1614)),"")</f>
        <v>https://www.comunidad.madrid/hospital/josegermain/comunicacion/galeria-imagenes/galeria-imagenes</v>
      </c>
      <c r="D1627" s="99" t="s">
        <v>103</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Nosotros</v>
      </c>
      <c r="C1628" s="85" t="str" cm="1">
        <f t="array" ref="C1628">IFERROR(INDEX('03.Muestra'!$F$8:$F$42,SMALL(IF("Página Web"='03.Muestra'!$D$8:$D$42,ROW('03.Muestra'!$F$8:$F$42)-MIN(ROW('03.Muestra'!$D$8:$D$42))+1,""),ROW()-1614)),"")</f>
        <v>https://www.comunidad.madrid/hospital/josegermain/nosotros</v>
      </c>
      <c r="D1628" s="99" t="s">
        <v>103</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Localización y acceso</v>
      </c>
      <c r="C1629" s="85" t="str" cm="1">
        <f t="array" ref="C1629">IFERROR(INDEX('03.Muestra'!$F$8:$F$42,SMALL(IF("Página Web"='03.Muestra'!$D$8:$D$42,ROW('03.Muestra'!$F$8:$F$42)-MIN(ROW('03.Muestra'!$D$8:$D$42))+1,""),ROW()-1614)),"")</f>
        <v>https://www.comunidad.madrid/hospital/josegermain/nosotros/localizacion-acceso</v>
      </c>
      <c r="D1629" s="99" t="s">
        <v>103</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Contacto</v>
      </c>
      <c r="C1630" s="85" t="str" cm="1">
        <f t="array" ref="C1630">IFERROR(INDEX('03.Muestra'!$F$8:$F$42,SMALL(IF("Página Web"='03.Muestra'!$D$8:$D$42,ROW('03.Muestra'!$F$8:$F$42)-MIN(ROW('03.Muestra'!$D$8:$D$42))+1,""),ROW()-1614)),"")</f>
        <v>https://www.comunidad.madrid/hospital/josegermain/comunicacion/contacto</v>
      </c>
      <c r="D1630" s="99" t="s">
        <v>103</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Buscador</v>
      </c>
      <c r="C1631" s="85" t="str" cm="1">
        <f t="array" ref="C1631">IFERROR(INDEX('03.Muestra'!$F$8:$F$42,SMALL(IF("Página Web"='03.Muestra'!$D$8:$D$42,ROW('03.Muestra'!$F$8:$F$42)-MIN(ROW('03.Muestra'!$D$8:$D$42))+1,""),ROW()-1614)),"")</f>
        <v>https://www.comunidad.madrid/hospital/josegermain/buscar?search_api_fulltext=&amp;nombre=</v>
      </c>
      <c r="D1631" s="99" t="s">
        <v>103</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Legal-Privacidad</v>
      </c>
      <c r="C1632" s="85" t="str" cm="1">
        <f t="array" ref="C1632">IFERROR(INDEX('03.Muestra'!$F$8:$F$42,SMALL(IF("Página Web"='03.Muestra'!$D$8:$D$42,ROW('03.Muestra'!$F$8:$F$42)-MIN(ROW('03.Muestra'!$D$8:$D$42))+1,""),ROW()-1614)),"")</f>
        <v>https://www.comunidad.madrid/hospital/josegermain/ciudadanos/aviso-legal-privacidad</v>
      </c>
      <c r="D1632" s="99" t="s">
        <v>103</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https://www.comunidad.madrid/hospital/josegermain/sitemap</v>
      </c>
      <c r="D1633" s="99" t="s">
        <v>103</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https://www.comunidad.madrid/hospital/josegermain/declaracion-accesibilidad</v>
      </c>
      <c r="D1634" s="99" t="s">
        <v>103</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https://www.comunidad.madrid/hospital/josegermain/</v>
      </c>
      <c r="D1653" s="99" t="s">
        <v>93</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https://www.comunidad.madrid/hospital/josegermain/ciudadanos</v>
      </c>
      <c r="D1654" s="99" t="s">
        <v>93</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20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Servicio de Admisión</v>
      </c>
      <c r="C1655" s="85" t="str" cm="1">
        <f t="array" ref="C1655">IFERROR(INDEX('03.Muestra'!$F$8:$F$42,SMALL(IF("Página Web"='03.Muestra'!$D$8:$D$42,ROW('03.Muestra'!$F$8:$F$42)-MIN(ROW('03.Muestra'!$D$8:$D$42))+1,""),ROW()-1652)),"")</f>
        <v>https://www.comunidad.madrid/hospital/josegermain/profesionales/otros-servicios/admision</v>
      </c>
      <c r="D1655" s="99" t="s">
        <v>93</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Atención al Paciente</v>
      </c>
      <c r="C1656" s="85" t="str" cm="1">
        <f t="array" ref="C1656">IFERROR(INDEX('03.Muestra'!$F$8:$F$42,SMALL(IF("Página Web"='03.Muestra'!$D$8:$D$42,ROW('03.Muestra'!$F$8:$F$42)-MIN(ROW('03.Muestra'!$D$8:$D$42))+1,""),ROW()-1652)),"")</f>
        <v>https://www.comunidad.madrid/hospital/josegermain/ciudadanos/atencion-paciente</v>
      </c>
      <c r="D1656" s="99" t="s">
        <v>93</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Profesionales</v>
      </c>
      <c r="C1657" s="85" t="str" cm="1">
        <f t="array" ref="C1657">IFERROR(INDEX('03.Muestra'!$F$8:$F$42,SMALL(IF("Página Web"='03.Muestra'!$D$8:$D$42,ROW('03.Muestra'!$F$8:$F$42)-MIN(ROW('03.Muestra'!$D$8:$D$42))+1,""),ROW()-1652)),"")</f>
        <v>https://www.comunidad.madrid/hospital/josegermain/profesionales</v>
      </c>
      <c r="D1657" s="99" t="s">
        <v>93</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Unidades Asistenciales</v>
      </c>
      <c r="C1658" s="85" t="str" cm="1">
        <f t="array" ref="C1658">IFERROR(INDEX('03.Muestra'!$F$8:$F$42,SMALL(IF("Página Web"='03.Muestra'!$D$8:$D$42,ROW('03.Muestra'!$F$8:$F$42)-MIN(ROW('03.Muestra'!$D$8:$D$42))+1,""),ROW()-1652)),"")</f>
        <v>https://www.comunidad.madrid/hospital/josegermain/profesionales/unidades-asistenciales</v>
      </c>
      <c r="D1658" s="99" t="s">
        <v>93</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Recursos Humanos</v>
      </c>
      <c r="C1659" s="85" t="str" cm="1">
        <f t="array" ref="C1659">IFERROR(INDEX('03.Muestra'!$F$8:$F$42,SMALL(IF("Página Web"='03.Muestra'!$D$8:$D$42,ROW('03.Muestra'!$F$8:$F$42)-MIN(ROW('03.Muestra'!$D$8:$D$42))+1,""),ROW()-1652)),"")</f>
        <v>https://www.comunidad.madrid/hospital/josegermain/profesionales/otros-servicios/departamento-recursos-humanos</v>
      </c>
      <c r="D1659" s="99" t="s">
        <v>93</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Centro de Salud Mental</v>
      </c>
      <c r="C1660" s="85" t="str" cm="1">
        <f t="array" ref="C1660">IFERROR(INDEX('03.Muestra'!$F$8:$F$42,SMALL(IF("Página Web"='03.Muestra'!$D$8:$D$42,ROW('03.Muestra'!$F$8:$F$42)-MIN(ROW('03.Muestra'!$D$8:$D$42))+1,""),ROW()-1652)),"")</f>
        <v>https://www.comunidad.madrid/hospital/josegermain/profesionales/unidades-asistenciales-ipjg/centro-salud-mental-leganes</v>
      </c>
      <c r="D1660" s="99" t="s">
        <v>93</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Mantenimiento</v>
      </c>
      <c r="C1661" s="85" t="str" cm="1">
        <f t="array" ref="C1661">IFERROR(INDEX('03.Muestra'!$F$8:$F$42,SMALL(IF("Página Web"='03.Muestra'!$D$8:$D$42,ROW('03.Muestra'!$F$8:$F$42)-MIN(ROW('03.Muestra'!$D$8:$D$42))+1,""),ROW()-1652)),"")</f>
        <v>https://www.comunidad.madrid/hospital/josegermain/profesionales/otros-servicios/mantenimiento</v>
      </c>
      <c r="D1661" s="99" t="s">
        <v>93</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Comunicación</v>
      </c>
      <c r="C1662" s="85" t="str" cm="1">
        <f t="array" ref="C1662">IFERROR(INDEX('03.Muestra'!$F$8:$F$42,SMALL(IF("Página Web"='03.Muestra'!$D$8:$D$42,ROW('03.Muestra'!$F$8:$F$42)-MIN(ROW('03.Muestra'!$D$8:$D$42))+1,""),ROW()-1652)),"")</f>
        <v>https://www.comunidad.madrid/hospital/josegermain/comunicacion</v>
      </c>
      <c r="D1662" s="99" t="s">
        <v>93</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Noticias</v>
      </c>
      <c r="C1663" s="85" t="str" cm="1">
        <f t="array" ref="C1663">IFERROR(INDEX('03.Muestra'!$F$8:$F$42,SMALL(IF("Página Web"='03.Muestra'!$D$8:$D$42,ROW('03.Muestra'!$F$8:$F$42)-MIN(ROW('03.Muestra'!$D$8:$D$42))+1,""),ROW()-1652)),"")</f>
        <v>https://www.comunidad.madrid/hospital/josegermain/comunicacion/noticias</v>
      </c>
      <c r="D1663" s="99" t="s">
        <v>93</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RSS</v>
      </c>
      <c r="C1664" s="85" t="str" cm="1">
        <f t="array" ref="C1664">IFERROR(INDEX('03.Muestra'!$F$8:$F$42,SMALL(IF("Página Web"='03.Muestra'!$D$8:$D$42,ROW('03.Muestra'!$F$8:$F$42)-MIN(ROW('03.Muestra'!$D$8:$D$42))+1,""),ROW()-1652)),"")</f>
        <v>https://www.comunidad.madrid/hospital/josegermain/comunicacion/sindicacion-ultimos-contenidos</v>
      </c>
      <c r="D1664" s="99" t="s">
        <v>93</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Galería de Imágenes</v>
      </c>
      <c r="C1665" s="85" t="str" cm="1">
        <f t="array" ref="C1665">IFERROR(INDEX('03.Muestra'!$F$8:$F$42,SMALL(IF("Página Web"='03.Muestra'!$D$8:$D$42,ROW('03.Muestra'!$F$8:$F$42)-MIN(ROW('03.Muestra'!$D$8:$D$42))+1,""),ROW()-1652)),"")</f>
        <v>https://www.comunidad.madrid/hospital/josegermain/comunicacion/galeria-imagenes/galeria-imagenes</v>
      </c>
      <c r="D1665" s="99" t="s">
        <v>93</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Nosotros</v>
      </c>
      <c r="C1666" s="85" t="str" cm="1">
        <f t="array" ref="C1666">IFERROR(INDEX('03.Muestra'!$F$8:$F$42,SMALL(IF("Página Web"='03.Muestra'!$D$8:$D$42,ROW('03.Muestra'!$F$8:$F$42)-MIN(ROW('03.Muestra'!$D$8:$D$42))+1,""),ROW()-1652)),"")</f>
        <v>https://www.comunidad.madrid/hospital/josegermain/nosotros</v>
      </c>
      <c r="D1666" s="99" t="s">
        <v>93</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Localización y acceso</v>
      </c>
      <c r="C1667" s="85" t="str" cm="1">
        <f t="array" ref="C1667">IFERROR(INDEX('03.Muestra'!$F$8:$F$42,SMALL(IF("Página Web"='03.Muestra'!$D$8:$D$42,ROW('03.Muestra'!$F$8:$F$42)-MIN(ROW('03.Muestra'!$D$8:$D$42))+1,""),ROW()-1652)),"")</f>
        <v>https://www.comunidad.madrid/hospital/josegermain/nosotros/localizacion-acceso</v>
      </c>
      <c r="D1667" s="99" t="s">
        <v>93</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Contacto</v>
      </c>
      <c r="C1668" s="85" t="str" cm="1">
        <f t="array" ref="C1668">IFERROR(INDEX('03.Muestra'!$F$8:$F$42,SMALL(IF("Página Web"='03.Muestra'!$D$8:$D$42,ROW('03.Muestra'!$F$8:$F$42)-MIN(ROW('03.Muestra'!$D$8:$D$42))+1,""),ROW()-1652)),"")</f>
        <v>https://www.comunidad.madrid/hospital/josegermain/comunicacion/contacto</v>
      </c>
      <c r="D1668" s="99" t="s">
        <v>93</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Buscador</v>
      </c>
      <c r="C1669" s="85" t="str" cm="1">
        <f t="array" ref="C1669">IFERROR(INDEX('03.Muestra'!$F$8:$F$42,SMALL(IF("Página Web"='03.Muestra'!$D$8:$D$42,ROW('03.Muestra'!$F$8:$F$42)-MIN(ROW('03.Muestra'!$D$8:$D$42))+1,""),ROW()-1652)),"")</f>
        <v>https://www.comunidad.madrid/hospital/josegermain/buscar?search_api_fulltext=&amp;nombre=</v>
      </c>
      <c r="D1669" s="99" t="s">
        <v>93</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Legal-Privacidad</v>
      </c>
      <c r="C1670" s="85" t="str" cm="1">
        <f t="array" ref="C1670">IFERROR(INDEX('03.Muestra'!$F$8:$F$42,SMALL(IF("Página Web"='03.Muestra'!$D$8:$D$42,ROW('03.Muestra'!$F$8:$F$42)-MIN(ROW('03.Muestra'!$D$8:$D$42))+1,""),ROW()-1652)),"")</f>
        <v>https://www.comunidad.madrid/hospital/josegermain/ciudadanos/aviso-legal-privacidad</v>
      </c>
      <c r="D1670" s="99" t="s">
        <v>93</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https://www.comunidad.madrid/hospital/josegermain/sitemap</v>
      </c>
      <c r="D1671" s="99" t="s">
        <v>93</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https://www.comunidad.madrid/hospital/josegermain/declaracion-accesibilidad</v>
      </c>
      <c r="D1672" s="99" t="s">
        <v>93</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https://www.comunidad.madrid/hospital/josegermain/</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https://www.comunidad.madrid/hospital/josegermain/ciudadanos</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19</v>
      </c>
      <c r="I1692" s="91">
        <f ca="1">COUNTIF($D1691:INDIRECT("$D" &amp;  SUM(ROW()-1,'03.Muestra'!$D$45)-1),I1691)</f>
        <v>1</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Servicio de Admisión</v>
      </c>
      <c r="C1693" s="85" t="str" cm="1">
        <f t="array" ref="C1693">IFERROR(INDEX('03.Muestra'!$F$8:$F$42,SMALL(IF("Página Web"='03.Muestra'!$D$8:$D$42,ROW('03.Muestra'!$F$8:$F$42)-MIN(ROW('03.Muestra'!$D$8:$D$42))+1,""),ROW()-1690)),"")</f>
        <v>https://www.comunidad.madrid/hospital/josegermain/profesionales/otros-servicios/admision</v>
      </c>
      <c r="D1693" s="99" t="s">
        <v>93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Atención al Paciente</v>
      </c>
      <c r="C1694" s="85" t="str" cm="1">
        <f t="array" ref="C1694">IFERROR(INDEX('03.Muestra'!$F$8:$F$42,SMALL(IF("Página Web"='03.Muestra'!$D$8:$D$42,ROW('03.Muestra'!$F$8:$F$42)-MIN(ROW('03.Muestra'!$D$8:$D$42))+1,""),ROW()-1690)),"")</f>
        <v>https://www.comunidad.madrid/hospital/josegermain/ciudadanos/atencion-paciente</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Profesionales</v>
      </c>
      <c r="C1695" s="85" t="str" cm="1">
        <f t="array" ref="C1695">IFERROR(INDEX('03.Muestra'!$F$8:$F$42,SMALL(IF("Página Web"='03.Muestra'!$D$8:$D$42,ROW('03.Muestra'!$F$8:$F$42)-MIN(ROW('03.Muestra'!$D$8:$D$42))+1,""),ROW()-1690)),"")</f>
        <v>https://www.comunidad.madrid/hospital/josegermain/profesionales</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Unidades Asistenciales</v>
      </c>
      <c r="C1696" s="85" t="str" cm="1">
        <f t="array" ref="C1696">IFERROR(INDEX('03.Muestra'!$F$8:$F$42,SMALL(IF("Página Web"='03.Muestra'!$D$8:$D$42,ROW('03.Muestra'!$F$8:$F$42)-MIN(ROW('03.Muestra'!$D$8:$D$42))+1,""),ROW()-1690)),"")</f>
        <v>https://www.comunidad.madrid/hospital/josegermain/profesionales/unidades-asistenciales</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Recursos Humanos</v>
      </c>
      <c r="C1697" s="85" t="str" cm="1">
        <f t="array" ref="C1697">IFERROR(INDEX('03.Muestra'!$F$8:$F$42,SMALL(IF("Página Web"='03.Muestra'!$D$8:$D$42,ROW('03.Muestra'!$F$8:$F$42)-MIN(ROW('03.Muestra'!$D$8:$D$42))+1,""),ROW()-1690)),"")</f>
        <v>https://www.comunidad.madrid/hospital/josegermain/profesionales/otros-servicios/departamento-recursos-humanos</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Centro de Salud Mental</v>
      </c>
      <c r="C1698" s="85" t="str" cm="1">
        <f t="array" ref="C1698">IFERROR(INDEX('03.Muestra'!$F$8:$F$42,SMALL(IF("Página Web"='03.Muestra'!$D$8:$D$42,ROW('03.Muestra'!$F$8:$F$42)-MIN(ROW('03.Muestra'!$D$8:$D$42))+1,""),ROW()-1690)),"")</f>
        <v>https://www.comunidad.madrid/hospital/josegermain/profesionales/unidades-asistenciales-ipjg/centro-salud-mental-leganes</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Mantenimiento</v>
      </c>
      <c r="C1699" s="85" t="str" cm="1">
        <f t="array" ref="C1699">IFERROR(INDEX('03.Muestra'!$F$8:$F$42,SMALL(IF("Página Web"='03.Muestra'!$D$8:$D$42,ROW('03.Muestra'!$F$8:$F$42)-MIN(ROW('03.Muestra'!$D$8:$D$42))+1,""),ROW()-1690)),"")</f>
        <v>https://www.comunidad.madrid/hospital/josegermain/profesionales/otros-servicios/mantenimiento</v>
      </c>
      <c r="D1699" s="99" t="s">
        <v>103</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Comunicación</v>
      </c>
      <c r="C1700" s="85" t="str" cm="1">
        <f t="array" ref="C1700">IFERROR(INDEX('03.Muestra'!$F$8:$F$42,SMALL(IF("Página Web"='03.Muestra'!$D$8:$D$42,ROW('03.Muestra'!$F$8:$F$42)-MIN(ROW('03.Muestra'!$D$8:$D$42))+1,""),ROW()-1690)),"")</f>
        <v>https://www.comunidad.madrid/hospital/josegermain/comunicacion</v>
      </c>
      <c r="D1700" s="99" t="s">
        <v>103</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Noticias</v>
      </c>
      <c r="C1701" s="85" t="str" cm="1">
        <f t="array" ref="C1701">IFERROR(INDEX('03.Muestra'!$F$8:$F$42,SMALL(IF("Página Web"='03.Muestra'!$D$8:$D$42,ROW('03.Muestra'!$F$8:$F$42)-MIN(ROW('03.Muestra'!$D$8:$D$42))+1,""),ROW()-1690)),"")</f>
        <v>https://www.comunidad.madrid/hospital/josegermain/comunicacion/noticias</v>
      </c>
      <c r="D1701" s="99" t="s">
        <v>103</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RSS</v>
      </c>
      <c r="C1702" s="85" t="str" cm="1">
        <f t="array" ref="C1702">IFERROR(INDEX('03.Muestra'!$F$8:$F$42,SMALL(IF("Página Web"='03.Muestra'!$D$8:$D$42,ROW('03.Muestra'!$F$8:$F$42)-MIN(ROW('03.Muestra'!$D$8:$D$42))+1,""),ROW()-1690)),"")</f>
        <v>https://www.comunidad.madrid/hospital/josegermain/comunicacion/sindicacion-ultimos-contenidos</v>
      </c>
      <c r="D1702" s="99" t="s">
        <v>103</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Galería de Imágenes</v>
      </c>
      <c r="C1703" s="85" t="str" cm="1">
        <f t="array" ref="C1703">IFERROR(INDEX('03.Muestra'!$F$8:$F$42,SMALL(IF("Página Web"='03.Muestra'!$D$8:$D$42,ROW('03.Muestra'!$F$8:$F$42)-MIN(ROW('03.Muestra'!$D$8:$D$42))+1,""),ROW()-1690)),"")</f>
        <v>https://www.comunidad.madrid/hospital/josegermain/comunicacion/galeria-imagenes/galeria-imagenes</v>
      </c>
      <c r="D1703" s="99" t="s">
        <v>103</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Nosotros</v>
      </c>
      <c r="C1704" s="85" t="str" cm="1">
        <f t="array" ref="C1704">IFERROR(INDEX('03.Muestra'!$F$8:$F$42,SMALL(IF("Página Web"='03.Muestra'!$D$8:$D$42,ROW('03.Muestra'!$F$8:$F$42)-MIN(ROW('03.Muestra'!$D$8:$D$42))+1,""),ROW()-1690)),"")</f>
        <v>https://www.comunidad.madrid/hospital/josegermain/nosotros</v>
      </c>
      <c r="D1704" s="99" t="s">
        <v>103</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Localización y acceso</v>
      </c>
      <c r="C1705" s="85" t="str" cm="1">
        <f t="array" ref="C1705">IFERROR(INDEX('03.Muestra'!$F$8:$F$42,SMALL(IF("Página Web"='03.Muestra'!$D$8:$D$42,ROW('03.Muestra'!$F$8:$F$42)-MIN(ROW('03.Muestra'!$D$8:$D$42))+1,""),ROW()-1690)),"")</f>
        <v>https://www.comunidad.madrid/hospital/josegermain/nosotros/localizacion-acceso</v>
      </c>
      <c r="D1705" s="99" t="s">
        <v>103</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Contacto</v>
      </c>
      <c r="C1706" s="85" t="str" cm="1">
        <f t="array" ref="C1706">IFERROR(INDEX('03.Muestra'!$F$8:$F$42,SMALL(IF("Página Web"='03.Muestra'!$D$8:$D$42,ROW('03.Muestra'!$F$8:$F$42)-MIN(ROW('03.Muestra'!$D$8:$D$42))+1,""),ROW()-1690)),"")</f>
        <v>https://www.comunidad.madrid/hospital/josegermain/comunicacion/contacto</v>
      </c>
      <c r="D1706" s="99" t="s">
        <v>103</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Buscador</v>
      </c>
      <c r="C1707" s="85" t="str" cm="1">
        <f t="array" ref="C1707">IFERROR(INDEX('03.Muestra'!$F$8:$F$42,SMALL(IF("Página Web"='03.Muestra'!$D$8:$D$42,ROW('03.Muestra'!$F$8:$F$42)-MIN(ROW('03.Muestra'!$D$8:$D$42))+1,""),ROW()-1690)),"")</f>
        <v>https://www.comunidad.madrid/hospital/josegermain/buscar?search_api_fulltext=&amp;nombre=</v>
      </c>
      <c r="D1707" s="99" t="s">
        <v>103</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Legal-Privacidad</v>
      </c>
      <c r="C1708" s="85" t="str" cm="1">
        <f t="array" ref="C1708">IFERROR(INDEX('03.Muestra'!$F$8:$F$42,SMALL(IF("Página Web"='03.Muestra'!$D$8:$D$42,ROW('03.Muestra'!$F$8:$F$42)-MIN(ROW('03.Muestra'!$D$8:$D$42))+1,""),ROW()-1690)),"")</f>
        <v>https://www.comunidad.madrid/hospital/josegermain/ciudadanos/aviso-legal-privacidad</v>
      </c>
      <c r="D1708" s="99" t="s">
        <v>103</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https://www.comunidad.madrid/hospital/josegermain/sitemap</v>
      </c>
      <c r="D1709" s="99" t="s">
        <v>103</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https://www.comunidad.madrid/hospital/josegermain/declaracion-accesibilidad</v>
      </c>
      <c r="D1710" s="99" t="s">
        <v>103</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https://www.comunidad.madrid/hospital/josegermain/</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https://www.comunidad.madrid/hospital/josegermain/ciudadanos</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Servicio de Admisión</v>
      </c>
      <c r="C1731" s="85" t="str" cm="1">
        <f t="array" ref="C1731">IFERROR(INDEX('03.Muestra'!$F$8:$F$42,SMALL(IF("Página Web"='03.Muestra'!$D$8:$D$42,ROW('03.Muestra'!$F$8:$F$42)-MIN(ROW('03.Muestra'!$D$8:$D$42))+1,""),ROW()-1728)),"")</f>
        <v>https://www.comunidad.madrid/hospital/josegermain/profesionales/otros-servicios/admision</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Atención al Paciente</v>
      </c>
      <c r="C1732" s="85" t="str" cm="1">
        <f t="array" ref="C1732">IFERROR(INDEX('03.Muestra'!$F$8:$F$42,SMALL(IF("Página Web"='03.Muestra'!$D$8:$D$42,ROW('03.Muestra'!$F$8:$F$42)-MIN(ROW('03.Muestra'!$D$8:$D$42))+1,""),ROW()-1728)),"")</f>
        <v>https://www.comunidad.madrid/hospital/josegermain/ciudadanos/atencion-paciente</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Profesionales</v>
      </c>
      <c r="C1733" s="85" t="str" cm="1">
        <f t="array" ref="C1733">IFERROR(INDEX('03.Muestra'!$F$8:$F$42,SMALL(IF("Página Web"='03.Muestra'!$D$8:$D$42,ROW('03.Muestra'!$F$8:$F$42)-MIN(ROW('03.Muestra'!$D$8:$D$42))+1,""),ROW()-1728)),"")</f>
        <v>https://www.comunidad.madrid/hospital/josegermain/profesionales</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Unidades Asistenciales</v>
      </c>
      <c r="C1734" s="85" t="str" cm="1">
        <f t="array" ref="C1734">IFERROR(INDEX('03.Muestra'!$F$8:$F$42,SMALL(IF("Página Web"='03.Muestra'!$D$8:$D$42,ROW('03.Muestra'!$F$8:$F$42)-MIN(ROW('03.Muestra'!$D$8:$D$42))+1,""),ROW()-1728)),"")</f>
        <v>https://www.comunidad.madrid/hospital/josegermain/profesionales/unidades-asistenciales</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Recursos Humanos</v>
      </c>
      <c r="C1735" s="85" t="str" cm="1">
        <f t="array" ref="C1735">IFERROR(INDEX('03.Muestra'!$F$8:$F$42,SMALL(IF("Página Web"='03.Muestra'!$D$8:$D$42,ROW('03.Muestra'!$F$8:$F$42)-MIN(ROW('03.Muestra'!$D$8:$D$42))+1,""),ROW()-1728)),"")</f>
        <v>https://www.comunidad.madrid/hospital/josegermain/profesionales/otros-servicios/departamento-recursos-humanos</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Centro de Salud Mental</v>
      </c>
      <c r="C1736" s="85" t="str" cm="1">
        <f t="array" ref="C1736">IFERROR(INDEX('03.Muestra'!$F$8:$F$42,SMALL(IF("Página Web"='03.Muestra'!$D$8:$D$42,ROW('03.Muestra'!$F$8:$F$42)-MIN(ROW('03.Muestra'!$D$8:$D$42))+1,""),ROW()-1728)),"")</f>
        <v>https://www.comunidad.madrid/hospital/josegermain/profesionales/unidades-asistenciales-ipjg/centro-salud-mental-leganes</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Mantenimiento</v>
      </c>
      <c r="C1737" s="85" t="str" cm="1">
        <f t="array" ref="C1737">IFERROR(INDEX('03.Muestra'!$F$8:$F$42,SMALL(IF("Página Web"='03.Muestra'!$D$8:$D$42,ROW('03.Muestra'!$F$8:$F$42)-MIN(ROW('03.Muestra'!$D$8:$D$42))+1,""),ROW()-1728)),"")</f>
        <v>https://www.comunidad.madrid/hospital/josegermain/profesionales/otros-servicios/mantenimiento</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Comunicación</v>
      </c>
      <c r="C1738" s="85" t="str" cm="1">
        <f t="array" ref="C1738">IFERROR(INDEX('03.Muestra'!$F$8:$F$42,SMALL(IF("Página Web"='03.Muestra'!$D$8:$D$42,ROW('03.Muestra'!$F$8:$F$42)-MIN(ROW('03.Muestra'!$D$8:$D$42))+1,""),ROW()-1728)),"")</f>
        <v>https://www.comunidad.madrid/hospital/josegermain/comunicacion</v>
      </c>
      <c r="D1738" s="99" t="s">
        <v>103</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Noticias</v>
      </c>
      <c r="C1739" s="85" t="str" cm="1">
        <f t="array" ref="C1739">IFERROR(INDEX('03.Muestra'!$F$8:$F$42,SMALL(IF("Página Web"='03.Muestra'!$D$8:$D$42,ROW('03.Muestra'!$F$8:$F$42)-MIN(ROW('03.Muestra'!$D$8:$D$42))+1,""),ROW()-1728)),"")</f>
        <v>https://www.comunidad.madrid/hospital/josegermain/comunicacion/noticias</v>
      </c>
      <c r="D1739" s="99" t="s">
        <v>103</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RSS</v>
      </c>
      <c r="C1740" s="85" t="str" cm="1">
        <f t="array" ref="C1740">IFERROR(INDEX('03.Muestra'!$F$8:$F$42,SMALL(IF("Página Web"='03.Muestra'!$D$8:$D$42,ROW('03.Muestra'!$F$8:$F$42)-MIN(ROW('03.Muestra'!$D$8:$D$42))+1,""),ROW()-1728)),"")</f>
        <v>https://www.comunidad.madrid/hospital/josegermain/comunicacion/sindicacion-ultimos-contenidos</v>
      </c>
      <c r="D1740" s="99" t="s">
        <v>103</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Galería de Imágenes</v>
      </c>
      <c r="C1741" s="85" t="str" cm="1">
        <f t="array" ref="C1741">IFERROR(INDEX('03.Muestra'!$F$8:$F$42,SMALL(IF("Página Web"='03.Muestra'!$D$8:$D$42,ROW('03.Muestra'!$F$8:$F$42)-MIN(ROW('03.Muestra'!$D$8:$D$42))+1,""),ROW()-1728)),"")</f>
        <v>https://www.comunidad.madrid/hospital/josegermain/comunicacion/galeria-imagenes/galeria-imagenes</v>
      </c>
      <c r="D1741" s="99" t="s">
        <v>103</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Nosotros</v>
      </c>
      <c r="C1742" s="85" t="str" cm="1">
        <f t="array" ref="C1742">IFERROR(INDEX('03.Muestra'!$F$8:$F$42,SMALL(IF("Página Web"='03.Muestra'!$D$8:$D$42,ROW('03.Muestra'!$F$8:$F$42)-MIN(ROW('03.Muestra'!$D$8:$D$42))+1,""),ROW()-1728)),"")</f>
        <v>https://www.comunidad.madrid/hospital/josegermain/nosotros</v>
      </c>
      <c r="D1742" s="99" t="s">
        <v>103</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Localización y acceso</v>
      </c>
      <c r="C1743" s="85" t="str" cm="1">
        <f t="array" ref="C1743">IFERROR(INDEX('03.Muestra'!$F$8:$F$42,SMALL(IF("Página Web"='03.Muestra'!$D$8:$D$42,ROW('03.Muestra'!$F$8:$F$42)-MIN(ROW('03.Muestra'!$D$8:$D$42))+1,""),ROW()-1728)),"")</f>
        <v>https://www.comunidad.madrid/hospital/josegermain/nosotros/localizacion-acceso</v>
      </c>
      <c r="D1743" s="99" t="s">
        <v>103</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Contacto</v>
      </c>
      <c r="C1744" s="85" t="str" cm="1">
        <f t="array" ref="C1744">IFERROR(INDEX('03.Muestra'!$F$8:$F$42,SMALL(IF("Página Web"='03.Muestra'!$D$8:$D$42,ROW('03.Muestra'!$F$8:$F$42)-MIN(ROW('03.Muestra'!$D$8:$D$42))+1,""),ROW()-1728)),"")</f>
        <v>https://www.comunidad.madrid/hospital/josegermain/comunicacion/contacto</v>
      </c>
      <c r="D1744" s="99" t="s">
        <v>103</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Buscador</v>
      </c>
      <c r="C1745" s="85" t="str" cm="1">
        <f t="array" ref="C1745">IFERROR(INDEX('03.Muestra'!$F$8:$F$42,SMALL(IF("Página Web"='03.Muestra'!$D$8:$D$42,ROW('03.Muestra'!$F$8:$F$42)-MIN(ROW('03.Muestra'!$D$8:$D$42))+1,""),ROW()-1728)),"")</f>
        <v>https://www.comunidad.madrid/hospital/josegermain/buscar?search_api_fulltext=&amp;nombre=</v>
      </c>
      <c r="D1745" s="99" t="s">
        <v>103</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Legal-Privacidad</v>
      </c>
      <c r="C1746" s="85" t="str" cm="1">
        <f t="array" ref="C1746">IFERROR(INDEX('03.Muestra'!$F$8:$F$42,SMALL(IF("Página Web"='03.Muestra'!$D$8:$D$42,ROW('03.Muestra'!$F$8:$F$42)-MIN(ROW('03.Muestra'!$D$8:$D$42))+1,""),ROW()-1728)),"")</f>
        <v>https://www.comunidad.madrid/hospital/josegermain/ciudadanos/aviso-legal-privacidad</v>
      </c>
      <c r="D1746" s="99" t="s">
        <v>103</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https://www.comunidad.madrid/hospital/josegermain/sitemap</v>
      </c>
      <c r="D1747" s="99" t="s">
        <v>103</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https://www.comunidad.madrid/hospital/josegermain/declaracion-accesibilidad</v>
      </c>
      <c r="D1748" s="99" t="s">
        <v>103</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https://www.comunidad.madrid/hospital/josegermain/</v>
      </c>
      <c r="D1767" s="99" t="s">
        <v>103</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https://www.comunidad.madrid/hospital/josegermain/ciudadanos</v>
      </c>
      <c r="D1768" s="99" t="s">
        <v>103</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Servicio de Admisión</v>
      </c>
      <c r="C1769" s="85" t="str" cm="1">
        <f t="array" ref="C1769">IFERROR(INDEX('03.Muestra'!$F$8:$F$42,SMALL(IF("Página Web"='03.Muestra'!$D$8:$D$42,ROW('03.Muestra'!$F$8:$F$42)-MIN(ROW('03.Muestra'!$D$8:$D$42))+1,""),ROW()-1766)),"")</f>
        <v>https://www.comunidad.madrid/hospital/josegermain/profesionales/otros-servicios/admision</v>
      </c>
      <c r="D1769" s="99" t="s">
        <v>103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Atención al Paciente</v>
      </c>
      <c r="C1770" s="85" t="str" cm="1">
        <f t="array" ref="C1770">IFERROR(INDEX('03.Muestra'!$F$8:$F$42,SMALL(IF("Página Web"='03.Muestra'!$D$8:$D$42,ROW('03.Muestra'!$F$8:$F$42)-MIN(ROW('03.Muestra'!$D$8:$D$42))+1,""),ROW()-1766)),"")</f>
        <v>https://www.comunidad.madrid/hospital/josegermain/ciudadanos/atencion-paciente</v>
      </c>
      <c r="D1770" s="99" t="s">
        <v>103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Profesionales</v>
      </c>
      <c r="C1771" s="85" t="str" cm="1">
        <f t="array" ref="C1771">IFERROR(INDEX('03.Muestra'!$F$8:$F$42,SMALL(IF("Página Web"='03.Muestra'!$D$8:$D$42,ROW('03.Muestra'!$F$8:$F$42)-MIN(ROW('03.Muestra'!$D$8:$D$42))+1,""),ROW()-1766)),"")</f>
        <v>https://www.comunidad.madrid/hospital/josegermain/profesionales</v>
      </c>
      <c r="D1771" s="99" t="s">
        <v>103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Unidades Asistenciales</v>
      </c>
      <c r="C1772" s="85" t="str" cm="1">
        <f t="array" ref="C1772">IFERROR(INDEX('03.Muestra'!$F$8:$F$42,SMALL(IF("Página Web"='03.Muestra'!$D$8:$D$42,ROW('03.Muestra'!$F$8:$F$42)-MIN(ROW('03.Muestra'!$D$8:$D$42))+1,""),ROW()-1766)),"")</f>
        <v>https://www.comunidad.madrid/hospital/josegermain/profesionales/unidades-asistenciales</v>
      </c>
      <c r="D1772" s="99" t="s">
        <v>103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Recursos Humanos</v>
      </c>
      <c r="C1773" s="85" t="str" cm="1">
        <f t="array" ref="C1773">IFERROR(INDEX('03.Muestra'!$F$8:$F$42,SMALL(IF("Página Web"='03.Muestra'!$D$8:$D$42,ROW('03.Muestra'!$F$8:$F$42)-MIN(ROW('03.Muestra'!$D$8:$D$42))+1,""),ROW()-1766)),"")</f>
        <v>https://www.comunidad.madrid/hospital/josegermain/profesionales/otros-servicios/departamento-recursos-humanos</v>
      </c>
      <c r="D1773" s="99" t="s">
        <v>103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Centro de Salud Mental</v>
      </c>
      <c r="C1774" s="85" t="str" cm="1">
        <f t="array" ref="C1774">IFERROR(INDEX('03.Muestra'!$F$8:$F$42,SMALL(IF("Página Web"='03.Muestra'!$D$8:$D$42,ROW('03.Muestra'!$F$8:$F$42)-MIN(ROW('03.Muestra'!$D$8:$D$42))+1,""),ROW()-1766)),"")</f>
        <v>https://www.comunidad.madrid/hospital/josegermain/profesionales/unidades-asistenciales-ipjg/centro-salud-mental-leganes</v>
      </c>
      <c r="D1774" s="99" t="s">
        <v>103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Mantenimiento</v>
      </c>
      <c r="C1775" s="85" t="str" cm="1">
        <f t="array" ref="C1775">IFERROR(INDEX('03.Muestra'!$F$8:$F$42,SMALL(IF("Página Web"='03.Muestra'!$D$8:$D$42,ROW('03.Muestra'!$F$8:$F$42)-MIN(ROW('03.Muestra'!$D$8:$D$42))+1,""),ROW()-1766)),"")</f>
        <v>https://www.comunidad.madrid/hospital/josegermain/profesionales/otros-servicios/mantenimiento</v>
      </c>
      <c r="D1775" s="99" t="s">
        <v>103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Comunicación</v>
      </c>
      <c r="C1776" s="85" t="str" cm="1">
        <f t="array" ref="C1776">IFERROR(INDEX('03.Muestra'!$F$8:$F$42,SMALL(IF("Página Web"='03.Muestra'!$D$8:$D$42,ROW('03.Muestra'!$F$8:$F$42)-MIN(ROW('03.Muestra'!$D$8:$D$42))+1,""),ROW()-1766)),"")</f>
        <v>https://www.comunidad.madrid/hospital/josegermain/comunicacion</v>
      </c>
      <c r="D1776" s="99" t="s">
        <v>103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Noticias</v>
      </c>
      <c r="C1777" s="85" t="str" cm="1">
        <f t="array" ref="C1777">IFERROR(INDEX('03.Muestra'!$F$8:$F$42,SMALL(IF("Página Web"='03.Muestra'!$D$8:$D$42,ROW('03.Muestra'!$F$8:$F$42)-MIN(ROW('03.Muestra'!$D$8:$D$42))+1,""),ROW()-1766)),"")</f>
        <v>https://www.comunidad.madrid/hospital/josegermain/comunicacion/noticias</v>
      </c>
      <c r="D1777" s="99" t="s">
        <v>103</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RSS</v>
      </c>
      <c r="C1778" s="85" t="str" cm="1">
        <f t="array" ref="C1778">IFERROR(INDEX('03.Muestra'!$F$8:$F$42,SMALL(IF("Página Web"='03.Muestra'!$D$8:$D$42,ROW('03.Muestra'!$F$8:$F$42)-MIN(ROW('03.Muestra'!$D$8:$D$42))+1,""),ROW()-1766)),"")</f>
        <v>https://www.comunidad.madrid/hospital/josegermain/comunicacion/sindicacion-ultimos-contenidos</v>
      </c>
      <c r="D1778" s="99" t="s">
        <v>103</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Galería de Imágenes</v>
      </c>
      <c r="C1779" s="85" t="str" cm="1">
        <f t="array" ref="C1779">IFERROR(INDEX('03.Muestra'!$F$8:$F$42,SMALL(IF("Página Web"='03.Muestra'!$D$8:$D$42,ROW('03.Muestra'!$F$8:$F$42)-MIN(ROW('03.Muestra'!$D$8:$D$42))+1,""),ROW()-1766)),"")</f>
        <v>https://www.comunidad.madrid/hospital/josegermain/comunicacion/galeria-imagenes/galeria-imagenes</v>
      </c>
      <c r="D1779" s="99" t="s">
        <v>103</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Nosotros</v>
      </c>
      <c r="C1780" s="85" t="str" cm="1">
        <f t="array" ref="C1780">IFERROR(INDEX('03.Muestra'!$F$8:$F$42,SMALL(IF("Página Web"='03.Muestra'!$D$8:$D$42,ROW('03.Muestra'!$F$8:$F$42)-MIN(ROW('03.Muestra'!$D$8:$D$42))+1,""),ROW()-1766)),"")</f>
        <v>https://www.comunidad.madrid/hospital/josegermain/nosotros</v>
      </c>
      <c r="D1780" s="99" t="s">
        <v>103</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Localización y acceso</v>
      </c>
      <c r="C1781" s="85" t="str" cm="1">
        <f t="array" ref="C1781">IFERROR(INDEX('03.Muestra'!$F$8:$F$42,SMALL(IF("Página Web"='03.Muestra'!$D$8:$D$42,ROW('03.Muestra'!$F$8:$F$42)-MIN(ROW('03.Muestra'!$D$8:$D$42))+1,""),ROW()-1766)),"")</f>
        <v>https://www.comunidad.madrid/hospital/josegermain/nosotros/localizacion-acceso</v>
      </c>
      <c r="D1781" s="99" t="s">
        <v>103</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Contacto</v>
      </c>
      <c r="C1782" s="85" t="str" cm="1">
        <f t="array" ref="C1782">IFERROR(INDEX('03.Muestra'!$F$8:$F$42,SMALL(IF("Página Web"='03.Muestra'!$D$8:$D$42,ROW('03.Muestra'!$F$8:$F$42)-MIN(ROW('03.Muestra'!$D$8:$D$42))+1,""),ROW()-1766)),"")</f>
        <v>https://www.comunidad.madrid/hospital/josegermain/comunicacion/contacto</v>
      </c>
      <c r="D1782" s="99" t="s">
        <v>103</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Buscador</v>
      </c>
      <c r="C1783" s="85" t="str" cm="1">
        <f t="array" ref="C1783">IFERROR(INDEX('03.Muestra'!$F$8:$F$42,SMALL(IF("Página Web"='03.Muestra'!$D$8:$D$42,ROW('03.Muestra'!$F$8:$F$42)-MIN(ROW('03.Muestra'!$D$8:$D$42))+1,""),ROW()-1766)),"")</f>
        <v>https://www.comunidad.madrid/hospital/josegermain/buscar?search_api_fulltext=&amp;nombre=</v>
      </c>
      <c r="D1783" s="99" t="s">
        <v>103</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Legal-Privacidad</v>
      </c>
      <c r="C1784" s="85" t="str" cm="1">
        <f t="array" ref="C1784">IFERROR(INDEX('03.Muestra'!$F$8:$F$42,SMALL(IF("Página Web"='03.Muestra'!$D$8:$D$42,ROW('03.Muestra'!$F$8:$F$42)-MIN(ROW('03.Muestra'!$D$8:$D$42))+1,""),ROW()-1766)),"")</f>
        <v>https://www.comunidad.madrid/hospital/josegermain/ciudadanos/aviso-legal-privacidad</v>
      </c>
      <c r="D1784" s="99" t="s">
        <v>103</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https://www.comunidad.madrid/hospital/josegermain/sitemap</v>
      </c>
      <c r="D1785" s="99" t="s">
        <v>103</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https://www.comunidad.madrid/hospital/josegermain/declaracion-accesibilidad</v>
      </c>
      <c r="D1786" s="99" t="s">
        <v>103</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https://www.comunidad.madrid/hospital/josegermain/</v>
      </c>
      <c r="D1805" s="99" t="s">
        <v>93</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https://www.comunidad.madrid/hospital/josegermain/ciudadanos</v>
      </c>
      <c r="D1806" s="99" t="s">
        <v>93</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20</v>
      </c>
      <c r="J1806" s="91">
        <f ca="1">COUNTIF($D1805:INDIRECT("$D" &amp;  SUM(ROW()-1,'03.Muestra'!$D$45)-1),J1805)</f>
        <v>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Servicio de Admisión</v>
      </c>
      <c r="C1807" s="85" t="str" cm="1">
        <f t="array" ref="C1807">IFERROR(INDEX('03.Muestra'!$F$8:$F$42,SMALL(IF("Página Web"='03.Muestra'!$D$8:$D$42,ROW('03.Muestra'!$F$8:$F$42)-MIN(ROW('03.Muestra'!$D$8:$D$42))+1,""),ROW()-1804)),"")</f>
        <v>https://www.comunidad.madrid/hospital/josegermain/profesionales/otros-servicios/admision</v>
      </c>
      <c r="D1807" s="99" t="s">
        <v>93</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Atención al Paciente</v>
      </c>
      <c r="C1808" s="85" t="str" cm="1">
        <f t="array" ref="C1808">IFERROR(INDEX('03.Muestra'!$F$8:$F$42,SMALL(IF("Página Web"='03.Muestra'!$D$8:$D$42,ROW('03.Muestra'!$F$8:$F$42)-MIN(ROW('03.Muestra'!$D$8:$D$42))+1,""),ROW()-1804)),"")</f>
        <v>https://www.comunidad.madrid/hospital/josegermain/ciudadanos/atencion-paciente</v>
      </c>
      <c r="D1808" s="99" t="s">
        <v>93</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Profesionales</v>
      </c>
      <c r="C1809" s="85" t="str" cm="1">
        <f t="array" ref="C1809">IFERROR(INDEX('03.Muestra'!$F$8:$F$42,SMALL(IF("Página Web"='03.Muestra'!$D$8:$D$42,ROW('03.Muestra'!$F$8:$F$42)-MIN(ROW('03.Muestra'!$D$8:$D$42))+1,""),ROW()-1804)),"")</f>
        <v>https://www.comunidad.madrid/hospital/josegermain/profesionales</v>
      </c>
      <c r="D1809" s="99" t="s">
        <v>93</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Unidades Asistenciales</v>
      </c>
      <c r="C1810" s="85" t="str" cm="1">
        <f t="array" ref="C1810">IFERROR(INDEX('03.Muestra'!$F$8:$F$42,SMALL(IF("Página Web"='03.Muestra'!$D$8:$D$42,ROW('03.Muestra'!$F$8:$F$42)-MIN(ROW('03.Muestra'!$D$8:$D$42))+1,""),ROW()-1804)),"")</f>
        <v>https://www.comunidad.madrid/hospital/josegermain/profesionales/unidades-asistenciales</v>
      </c>
      <c r="D1810" s="99" t="s">
        <v>93</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Recursos Humanos</v>
      </c>
      <c r="C1811" s="85" t="str" cm="1">
        <f t="array" ref="C1811">IFERROR(INDEX('03.Muestra'!$F$8:$F$42,SMALL(IF("Página Web"='03.Muestra'!$D$8:$D$42,ROW('03.Muestra'!$F$8:$F$42)-MIN(ROW('03.Muestra'!$D$8:$D$42))+1,""),ROW()-1804)),"")</f>
        <v>https://www.comunidad.madrid/hospital/josegermain/profesionales/otros-servicios/departamento-recursos-humanos</v>
      </c>
      <c r="D1811" s="99" t="s">
        <v>93</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Centro de Salud Mental</v>
      </c>
      <c r="C1812" s="85" t="str" cm="1">
        <f t="array" ref="C1812">IFERROR(INDEX('03.Muestra'!$F$8:$F$42,SMALL(IF("Página Web"='03.Muestra'!$D$8:$D$42,ROW('03.Muestra'!$F$8:$F$42)-MIN(ROW('03.Muestra'!$D$8:$D$42))+1,""),ROW()-1804)),"")</f>
        <v>https://www.comunidad.madrid/hospital/josegermain/profesionales/unidades-asistenciales-ipjg/centro-salud-mental-leganes</v>
      </c>
      <c r="D1812" s="99" t="s">
        <v>93</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Mantenimiento</v>
      </c>
      <c r="C1813" s="85" t="str" cm="1">
        <f t="array" ref="C1813">IFERROR(INDEX('03.Muestra'!$F$8:$F$42,SMALL(IF("Página Web"='03.Muestra'!$D$8:$D$42,ROW('03.Muestra'!$F$8:$F$42)-MIN(ROW('03.Muestra'!$D$8:$D$42))+1,""),ROW()-1804)),"")</f>
        <v>https://www.comunidad.madrid/hospital/josegermain/profesionales/otros-servicios/mantenimiento</v>
      </c>
      <c r="D1813" s="99" t="s">
        <v>93</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Comunicación</v>
      </c>
      <c r="C1814" s="85" t="str" cm="1">
        <f t="array" ref="C1814">IFERROR(INDEX('03.Muestra'!$F$8:$F$42,SMALL(IF("Página Web"='03.Muestra'!$D$8:$D$42,ROW('03.Muestra'!$F$8:$F$42)-MIN(ROW('03.Muestra'!$D$8:$D$42))+1,""),ROW()-1804)),"")</f>
        <v>https://www.comunidad.madrid/hospital/josegermain/comunicacion</v>
      </c>
      <c r="D1814" s="99" t="s">
        <v>93</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Noticias</v>
      </c>
      <c r="C1815" s="85" t="str" cm="1">
        <f t="array" ref="C1815">IFERROR(INDEX('03.Muestra'!$F$8:$F$42,SMALL(IF("Página Web"='03.Muestra'!$D$8:$D$42,ROW('03.Muestra'!$F$8:$F$42)-MIN(ROW('03.Muestra'!$D$8:$D$42))+1,""),ROW()-1804)),"")</f>
        <v>https://www.comunidad.madrid/hospital/josegermain/comunicacion/noticias</v>
      </c>
      <c r="D1815" s="99" t="s">
        <v>93</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RSS</v>
      </c>
      <c r="C1816" s="85" t="str" cm="1">
        <f t="array" ref="C1816">IFERROR(INDEX('03.Muestra'!$F$8:$F$42,SMALL(IF("Página Web"='03.Muestra'!$D$8:$D$42,ROW('03.Muestra'!$F$8:$F$42)-MIN(ROW('03.Muestra'!$D$8:$D$42))+1,""),ROW()-1804)),"")</f>
        <v>https://www.comunidad.madrid/hospital/josegermain/comunicacion/sindicacion-ultimos-contenidos</v>
      </c>
      <c r="D1816" s="99" t="s">
        <v>93</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Galería de Imágenes</v>
      </c>
      <c r="C1817" s="85" t="str" cm="1">
        <f t="array" ref="C1817">IFERROR(INDEX('03.Muestra'!$F$8:$F$42,SMALL(IF("Página Web"='03.Muestra'!$D$8:$D$42,ROW('03.Muestra'!$F$8:$F$42)-MIN(ROW('03.Muestra'!$D$8:$D$42))+1,""),ROW()-1804)),"")</f>
        <v>https://www.comunidad.madrid/hospital/josegermain/comunicacion/galeria-imagenes/galeria-imagenes</v>
      </c>
      <c r="D1817" s="99" t="s">
        <v>93</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Nosotros</v>
      </c>
      <c r="C1818" s="85" t="str" cm="1">
        <f t="array" ref="C1818">IFERROR(INDEX('03.Muestra'!$F$8:$F$42,SMALL(IF("Página Web"='03.Muestra'!$D$8:$D$42,ROW('03.Muestra'!$F$8:$F$42)-MIN(ROW('03.Muestra'!$D$8:$D$42))+1,""),ROW()-1804)),"")</f>
        <v>https://www.comunidad.madrid/hospital/josegermain/nosotros</v>
      </c>
      <c r="D1818" s="99" t="s">
        <v>93</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Localización y acceso</v>
      </c>
      <c r="C1819" s="85" t="str" cm="1">
        <f t="array" ref="C1819">IFERROR(INDEX('03.Muestra'!$F$8:$F$42,SMALL(IF("Página Web"='03.Muestra'!$D$8:$D$42,ROW('03.Muestra'!$F$8:$F$42)-MIN(ROW('03.Muestra'!$D$8:$D$42))+1,""),ROW()-1804)),"")</f>
        <v>https://www.comunidad.madrid/hospital/josegermain/nosotros/localizacion-acceso</v>
      </c>
      <c r="D1819" s="99" t="s">
        <v>93</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Contacto</v>
      </c>
      <c r="C1820" s="85" t="str" cm="1">
        <f t="array" ref="C1820">IFERROR(INDEX('03.Muestra'!$F$8:$F$42,SMALL(IF("Página Web"='03.Muestra'!$D$8:$D$42,ROW('03.Muestra'!$F$8:$F$42)-MIN(ROW('03.Muestra'!$D$8:$D$42))+1,""),ROW()-1804)),"")</f>
        <v>https://www.comunidad.madrid/hospital/josegermain/comunicacion/contacto</v>
      </c>
      <c r="D1820" s="99" t="s">
        <v>93</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Buscador</v>
      </c>
      <c r="C1821" s="85" t="str" cm="1">
        <f t="array" ref="C1821">IFERROR(INDEX('03.Muestra'!$F$8:$F$42,SMALL(IF("Página Web"='03.Muestra'!$D$8:$D$42,ROW('03.Muestra'!$F$8:$F$42)-MIN(ROW('03.Muestra'!$D$8:$D$42))+1,""),ROW()-1804)),"")</f>
        <v>https://www.comunidad.madrid/hospital/josegermain/buscar?search_api_fulltext=&amp;nombre=</v>
      </c>
      <c r="D1821" s="99" t="s">
        <v>93</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Legal-Privacidad</v>
      </c>
      <c r="C1822" s="85" t="str" cm="1">
        <f t="array" ref="C1822">IFERROR(INDEX('03.Muestra'!$F$8:$F$42,SMALL(IF("Página Web"='03.Muestra'!$D$8:$D$42,ROW('03.Muestra'!$F$8:$F$42)-MIN(ROW('03.Muestra'!$D$8:$D$42))+1,""),ROW()-1804)),"")</f>
        <v>https://www.comunidad.madrid/hospital/josegermain/ciudadanos/aviso-legal-privacidad</v>
      </c>
      <c r="D1822" s="99" t="s">
        <v>93</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https://www.comunidad.madrid/hospital/josegermain/sitemap</v>
      </c>
      <c r="D1823" s="99" t="s">
        <v>93</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https://www.comunidad.madrid/hospital/josegermain/declaracion-accesibilidad</v>
      </c>
      <c r="D1824" s="99" t="s">
        <v>93</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https://www.comunidad.madrid/hospital/josegermain/</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https://www.comunidad.madrid/hospital/josegermain/ciudadanos</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19</v>
      </c>
      <c r="I1844" s="91">
        <f ca="1">COUNTIF($D1843:INDIRECT("$D" &amp;  SUM(ROW()-1,'03.Muestra'!$D$45)-1),I1843)</f>
        <v>0</v>
      </c>
      <c r="J1844" s="91">
        <f ca="1">COUNTIF($D1843:INDIRECT("$D" &amp;  SUM(ROW()-1,'03.Muestra'!$D$45)-1),J1843)</f>
        <v>1</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Servicio de Admisión</v>
      </c>
      <c r="C1845" s="85" t="str" cm="1">
        <f t="array" ref="C1845">IFERROR(INDEX('03.Muestra'!$F$8:$F$42,SMALL(IF("Página Web"='03.Muestra'!$D$8:$D$42,ROW('03.Muestra'!$F$8:$F$42)-MIN(ROW('03.Muestra'!$D$8:$D$42))+1,""),ROW()-1842)),"")</f>
        <v>https://www.comunidad.madrid/hospital/josegermain/profesionales/otros-servicios/admision</v>
      </c>
      <c r="D1845" s="99" t="s">
        <v>91</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Atención al Paciente</v>
      </c>
      <c r="C1846" s="85" t="str" cm="1">
        <f t="array" ref="C1846">IFERROR(INDEX('03.Muestra'!$F$8:$F$42,SMALL(IF("Página Web"='03.Muestra'!$D$8:$D$42,ROW('03.Muestra'!$F$8:$F$42)-MIN(ROW('03.Muestra'!$D$8:$D$42))+1,""),ROW()-1842)),"")</f>
        <v>https://www.comunidad.madrid/hospital/josegermain/ciudadanos/atencion-paciente</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Profesionales</v>
      </c>
      <c r="C1847" s="85" t="str" cm="1">
        <f t="array" ref="C1847">IFERROR(INDEX('03.Muestra'!$F$8:$F$42,SMALL(IF("Página Web"='03.Muestra'!$D$8:$D$42,ROW('03.Muestra'!$F$8:$F$42)-MIN(ROW('03.Muestra'!$D$8:$D$42))+1,""),ROW()-1842)),"")</f>
        <v>https://www.comunidad.madrid/hospital/josegermain/profesionales</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Unidades Asistenciales</v>
      </c>
      <c r="C1848" s="85" t="str" cm="1">
        <f t="array" ref="C1848">IFERROR(INDEX('03.Muestra'!$F$8:$F$42,SMALL(IF("Página Web"='03.Muestra'!$D$8:$D$42,ROW('03.Muestra'!$F$8:$F$42)-MIN(ROW('03.Muestra'!$D$8:$D$42))+1,""),ROW()-1842)),"")</f>
        <v>https://www.comunidad.madrid/hospital/josegermain/profesionales/unidades-asistenciales</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Recursos Humanos</v>
      </c>
      <c r="C1849" s="85" t="str" cm="1">
        <f t="array" ref="C1849">IFERROR(INDEX('03.Muestra'!$F$8:$F$42,SMALL(IF("Página Web"='03.Muestra'!$D$8:$D$42,ROW('03.Muestra'!$F$8:$F$42)-MIN(ROW('03.Muestra'!$D$8:$D$42))+1,""),ROW()-1842)),"")</f>
        <v>https://www.comunidad.madrid/hospital/josegermain/profesionales/otros-servicios/departamento-recursos-humanos</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Centro de Salud Mental</v>
      </c>
      <c r="C1850" s="85" t="str" cm="1">
        <f t="array" ref="C1850">IFERROR(INDEX('03.Muestra'!$F$8:$F$42,SMALL(IF("Página Web"='03.Muestra'!$D$8:$D$42,ROW('03.Muestra'!$F$8:$F$42)-MIN(ROW('03.Muestra'!$D$8:$D$42))+1,""),ROW()-1842)),"")</f>
        <v>https://www.comunidad.madrid/hospital/josegermain/profesionales/unidades-asistenciales-ipjg/centro-salud-mental-leganes</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Mantenimiento</v>
      </c>
      <c r="C1851" s="85" t="str" cm="1">
        <f t="array" ref="C1851">IFERROR(INDEX('03.Muestra'!$F$8:$F$42,SMALL(IF("Página Web"='03.Muestra'!$D$8:$D$42,ROW('03.Muestra'!$F$8:$F$42)-MIN(ROW('03.Muestra'!$D$8:$D$42))+1,""),ROW()-1842)),"")</f>
        <v>https://www.comunidad.madrid/hospital/josegermain/profesionales/otros-servicios/mantenimiento</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Comunicación</v>
      </c>
      <c r="C1852" s="85" t="str" cm="1">
        <f t="array" ref="C1852">IFERROR(INDEX('03.Muestra'!$F$8:$F$42,SMALL(IF("Página Web"='03.Muestra'!$D$8:$D$42,ROW('03.Muestra'!$F$8:$F$42)-MIN(ROW('03.Muestra'!$D$8:$D$42))+1,""),ROW()-1842)),"")</f>
        <v>https://www.comunidad.madrid/hospital/josegermain/comunicacion</v>
      </c>
      <c r="D1852" s="99" t="s">
        <v>103</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Noticias</v>
      </c>
      <c r="C1853" s="85" t="str" cm="1">
        <f t="array" ref="C1853">IFERROR(INDEX('03.Muestra'!$F$8:$F$42,SMALL(IF("Página Web"='03.Muestra'!$D$8:$D$42,ROW('03.Muestra'!$F$8:$F$42)-MIN(ROW('03.Muestra'!$D$8:$D$42))+1,""),ROW()-1842)),"")</f>
        <v>https://www.comunidad.madrid/hospital/josegermain/comunicacion/noticias</v>
      </c>
      <c r="D1853" s="99" t="s">
        <v>103</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RSS</v>
      </c>
      <c r="C1854" s="85" t="str" cm="1">
        <f t="array" ref="C1854">IFERROR(INDEX('03.Muestra'!$F$8:$F$42,SMALL(IF("Página Web"='03.Muestra'!$D$8:$D$42,ROW('03.Muestra'!$F$8:$F$42)-MIN(ROW('03.Muestra'!$D$8:$D$42))+1,""),ROW()-1842)),"")</f>
        <v>https://www.comunidad.madrid/hospital/josegermain/comunicacion/sindicacion-ultimos-contenidos</v>
      </c>
      <c r="D1854" s="99" t="s">
        <v>103</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Galería de Imágenes</v>
      </c>
      <c r="C1855" s="85" t="str" cm="1">
        <f t="array" ref="C1855">IFERROR(INDEX('03.Muestra'!$F$8:$F$42,SMALL(IF("Página Web"='03.Muestra'!$D$8:$D$42,ROW('03.Muestra'!$F$8:$F$42)-MIN(ROW('03.Muestra'!$D$8:$D$42))+1,""),ROW()-1842)),"")</f>
        <v>https://www.comunidad.madrid/hospital/josegermain/comunicacion/galeria-imagenes/galeria-imagenes</v>
      </c>
      <c r="D1855" s="99" t="s">
        <v>103</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Nosotros</v>
      </c>
      <c r="C1856" s="85" t="str" cm="1">
        <f t="array" ref="C1856">IFERROR(INDEX('03.Muestra'!$F$8:$F$42,SMALL(IF("Página Web"='03.Muestra'!$D$8:$D$42,ROW('03.Muestra'!$F$8:$F$42)-MIN(ROW('03.Muestra'!$D$8:$D$42))+1,""),ROW()-1842)),"")</f>
        <v>https://www.comunidad.madrid/hospital/josegermain/nosotros</v>
      </c>
      <c r="D1856" s="99" t="s">
        <v>103</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Localización y acceso</v>
      </c>
      <c r="C1857" s="85" t="str" cm="1">
        <f t="array" ref="C1857">IFERROR(INDEX('03.Muestra'!$F$8:$F$42,SMALL(IF("Página Web"='03.Muestra'!$D$8:$D$42,ROW('03.Muestra'!$F$8:$F$42)-MIN(ROW('03.Muestra'!$D$8:$D$42))+1,""),ROW()-1842)),"")</f>
        <v>https://www.comunidad.madrid/hospital/josegermain/nosotros/localizacion-acceso</v>
      </c>
      <c r="D1857" s="99" t="s">
        <v>103</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Contacto</v>
      </c>
      <c r="C1858" s="85" t="str" cm="1">
        <f t="array" ref="C1858">IFERROR(INDEX('03.Muestra'!$F$8:$F$42,SMALL(IF("Página Web"='03.Muestra'!$D$8:$D$42,ROW('03.Muestra'!$F$8:$F$42)-MIN(ROW('03.Muestra'!$D$8:$D$42))+1,""),ROW()-1842)),"")</f>
        <v>https://www.comunidad.madrid/hospital/josegermain/comunicacion/contacto</v>
      </c>
      <c r="D1858" s="99" t="s">
        <v>103</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Buscador</v>
      </c>
      <c r="C1859" s="85" t="str" cm="1">
        <f t="array" ref="C1859">IFERROR(INDEX('03.Muestra'!$F$8:$F$42,SMALL(IF("Página Web"='03.Muestra'!$D$8:$D$42,ROW('03.Muestra'!$F$8:$F$42)-MIN(ROW('03.Muestra'!$D$8:$D$42))+1,""),ROW()-1842)),"")</f>
        <v>https://www.comunidad.madrid/hospital/josegermain/buscar?search_api_fulltext=&amp;nombre=</v>
      </c>
      <c r="D1859" s="99" t="s">
        <v>103</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Legal-Privacidad</v>
      </c>
      <c r="C1860" s="85" t="str" cm="1">
        <f t="array" ref="C1860">IFERROR(INDEX('03.Muestra'!$F$8:$F$42,SMALL(IF("Página Web"='03.Muestra'!$D$8:$D$42,ROW('03.Muestra'!$F$8:$F$42)-MIN(ROW('03.Muestra'!$D$8:$D$42))+1,""),ROW()-1842)),"")</f>
        <v>https://www.comunidad.madrid/hospital/josegermain/ciudadanos/aviso-legal-privacidad</v>
      </c>
      <c r="D1860" s="99" t="s">
        <v>103</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https://www.comunidad.madrid/hospital/josegermain/sitemap</v>
      </c>
      <c r="D1861" s="99" t="s">
        <v>103</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https://www.comunidad.madrid/hospital/josegermain/declaracion-accesibilidad</v>
      </c>
      <c r="D1862" s="99" t="s">
        <v>103</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https://www.comunidad.madrid/hospital/josegermain/</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https://www.comunidad.madrid/hospital/josegermain/ciudadanos</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Servicio de Admisión</v>
      </c>
      <c r="C1883" s="85" t="str" cm="1">
        <f t="array" ref="C1883">IFERROR(INDEX('03.Muestra'!$F$8:$F$42,SMALL(IF("Página Web"='03.Muestra'!$D$8:$D$42,ROW('03.Muestra'!$F$8:$F$42)-MIN(ROW('03.Muestra'!$D$8:$D$42))+1,""),ROW()-1880)),"")</f>
        <v>https://www.comunidad.madrid/hospital/josegermain/profesionales/otros-servicios/admision</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Atención al Paciente</v>
      </c>
      <c r="C1884" s="85" t="str" cm="1">
        <f t="array" ref="C1884">IFERROR(INDEX('03.Muestra'!$F$8:$F$42,SMALL(IF("Página Web"='03.Muestra'!$D$8:$D$42,ROW('03.Muestra'!$F$8:$F$42)-MIN(ROW('03.Muestra'!$D$8:$D$42))+1,""),ROW()-1880)),"")</f>
        <v>https://www.comunidad.madrid/hospital/josegermain/ciudadanos/atencion-paciente</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Profesionales</v>
      </c>
      <c r="C1885" s="85" t="str" cm="1">
        <f t="array" ref="C1885">IFERROR(INDEX('03.Muestra'!$F$8:$F$42,SMALL(IF("Página Web"='03.Muestra'!$D$8:$D$42,ROW('03.Muestra'!$F$8:$F$42)-MIN(ROW('03.Muestra'!$D$8:$D$42))+1,""),ROW()-1880)),"")</f>
        <v>https://www.comunidad.madrid/hospital/josegermain/profesionales</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Unidades Asistenciales</v>
      </c>
      <c r="C1886" s="85" t="str" cm="1">
        <f t="array" ref="C1886">IFERROR(INDEX('03.Muestra'!$F$8:$F$42,SMALL(IF("Página Web"='03.Muestra'!$D$8:$D$42,ROW('03.Muestra'!$F$8:$F$42)-MIN(ROW('03.Muestra'!$D$8:$D$42))+1,""),ROW()-1880)),"")</f>
        <v>https://www.comunidad.madrid/hospital/josegermain/profesionales/unidades-asistenciales</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Recursos Humanos</v>
      </c>
      <c r="C1887" s="85" t="str" cm="1">
        <f t="array" ref="C1887">IFERROR(INDEX('03.Muestra'!$F$8:$F$42,SMALL(IF("Página Web"='03.Muestra'!$D$8:$D$42,ROW('03.Muestra'!$F$8:$F$42)-MIN(ROW('03.Muestra'!$D$8:$D$42))+1,""),ROW()-1880)),"")</f>
        <v>https://www.comunidad.madrid/hospital/josegermain/profesionales/otros-servicios/departamento-recursos-humanos</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Centro de Salud Mental</v>
      </c>
      <c r="C1888" s="85" t="str" cm="1">
        <f t="array" ref="C1888">IFERROR(INDEX('03.Muestra'!$F$8:$F$42,SMALL(IF("Página Web"='03.Muestra'!$D$8:$D$42,ROW('03.Muestra'!$F$8:$F$42)-MIN(ROW('03.Muestra'!$D$8:$D$42))+1,""),ROW()-1880)),"")</f>
        <v>https://www.comunidad.madrid/hospital/josegermain/profesionales/unidades-asistenciales-ipjg/centro-salud-mental-leganes</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Mantenimiento</v>
      </c>
      <c r="C1889" s="85" t="str" cm="1">
        <f t="array" ref="C1889">IFERROR(INDEX('03.Muestra'!$F$8:$F$42,SMALL(IF("Página Web"='03.Muestra'!$D$8:$D$42,ROW('03.Muestra'!$F$8:$F$42)-MIN(ROW('03.Muestra'!$D$8:$D$42))+1,""),ROW()-1880)),"")</f>
        <v>https://www.comunidad.madrid/hospital/josegermain/profesionales/otros-servicios/mantenimiento</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Comunicación</v>
      </c>
      <c r="C1890" s="85" t="str" cm="1">
        <f t="array" ref="C1890">IFERROR(INDEX('03.Muestra'!$F$8:$F$42,SMALL(IF("Página Web"='03.Muestra'!$D$8:$D$42,ROW('03.Muestra'!$F$8:$F$42)-MIN(ROW('03.Muestra'!$D$8:$D$42))+1,""),ROW()-1880)),"")</f>
        <v>https://www.comunidad.madrid/hospital/josegermain/comunicacion</v>
      </c>
      <c r="D1890" s="99" t="s">
        <v>93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Noticias</v>
      </c>
      <c r="C1891" s="85" t="str" cm="1">
        <f t="array" ref="C1891">IFERROR(INDEX('03.Muestra'!$F$8:$F$42,SMALL(IF("Página Web"='03.Muestra'!$D$8:$D$42,ROW('03.Muestra'!$F$8:$F$42)-MIN(ROW('03.Muestra'!$D$8:$D$42))+1,""),ROW()-1880)),"")</f>
        <v>https://www.comunidad.madrid/hospital/josegermain/comunicacion/noticias</v>
      </c>
      <c r="D1891" s="99" t="s">
        <v>93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RSS</v>
      </c>
      <c r="C1892" s="85" t="str" cm="1">
        <f t="array" ref="C1892">IFERROR(INDEX('03.Muestra'!$F$8:$F$42,SMALL(IF("Página Web"='03.Muestra'!$D$8:$D$42,ROW('03.Muestra'!$F$8:$F$42)-MIN(ROW('03.Muestra'!$D$8:$D$42))+1,""),ROW()-1880)),"")</f>
        <v>https://www.comunidad.madrid/hospital/josegermain/comunicacion/sindicacion-ultimos-contenidos</v>
      </c>
      <c r="D1892" s="99" t="s">
        <v>93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Galería de Imágenes</v>
      </c>
      <c r="C1893" s="85" t="str" cm="1">
        <f t="array" ref="C1893">IFERROR(INDEX('03.Muestra'!$F$8:$F$42,SMALL(IF("Página Web"='03.Muestra'!$D$8:$D$42,ROW('03.Muestra'!$F$8:$F$42)-MIN(ROW('03.Muestra'!$D$8:$D$42))+1,""),ROW()-1880)),"")</f>
        <v>https://www.comunidad.madrid/hospital/josegermain/comunicacion/galeria-imagenes/galeria-imagenes</v>
      </c>
      <c r="D1893" s="99" t="s">
        <v>93</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Nosotros</v>
      </c>
      <c r="C1894" s="85" t="str" cm="1">
        <f t="array" ref="C1894">IFERROR(INDEX('03.Muestra'!$F$8:$F$42,SMALL(IF("Página Web"='03.Muestra'!$D$8:$D$42,ROW('03.Muestra'!$F$8:$F$42)-MIN(ROW('03.Muestra'!$D$8:$D$42))+1,""),ROW()-1880)),"")</f>
        <v>https://www.comunidad.madrid/hospital/josegermain/nosotros</v>
      </c>
      <c r="D1894" s="99" t="s">
        <v>93</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Localización y acceso</v>
      </c>
      <c r="C1895" s="85" t="str" cm="1">
        <f t="array" ref="C1895">IFERROR(INDEX('03.Muestra'!$F$8:$F$42,SMALL(IF("Página Web"='03.Muestra'!$D$8:$D$42,ROW('03.Muestra'!$F$8:$F$42)-MIN(ROW('03.Muestra'!$D$8:$D$42))+1,""),ROW()-1880)),"")</f>
        <v>https://www.comunidad.madrid/hospital/josegermain/nosotros/localizacion-acceso</v>
      </c>
      <c r="D1895" s="99" t="s">
        <v>93</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Contacto</v>
      </c>
      <c r="C1896" s="85" t="str" cm="1">
        <f t="array" ref="C1896">IFERROR(INDEX('03.Muestra'!$F$8:$F$42,SMALL(IF("Página Web"='03.Muestra'!$D$8:$D$42,ROW('03.Muestra'!$F$8:$F$42)-MIN(ROW('03.Muestra'!$D$8:$D$42))+1,""),ROW()-1880)),"")</f>
        <v>https://www.comunidad.madrid/hospital/josegermain/comunicacion/contacto</v>
      </c>
      <c r="D1896" s="99" t="s">
        <v>93</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Buscador</v>
      </c>
      <c r="C1897" s="85" t="str" cm="1">
        <f t="array" ref="C1897">IFERROR(INDEX('03.Muestra'!$F$8:$F$42,SMALL(IF("Página Web"='03.Muestra'!$D$8:$D$42,ROW('03.Muestra'!$F$8:$F$42)-MIN(ROW('03.Muestra'!$D$8:$D$42))+1,""),ROW()-1880)),"")</f>
        <v>https://www.comunidad.madrid/hospital/josegermain/buscar?search_api_fulltext=&amp;nombre=</v>
      </c>
      <c r="D1897" s="99" t="s">
        <v>93</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Legal-Privacidad</v>
      </c>
      <c r="C1898" s="85" t="str" cm="1">
        <f t="array" ref="C1898">IFERROR(INDEX('03.Muestra'!$F$8:$F$42,SMALL(IF("Página Web"='03.Muestra'!$D$8:$D$42,ROW('03.Muestra'!$F$8:$F$42)-MIN(ROW('03.Muestra'!$D$8:$D$42))+1,""),ROW()-1880)),"")</f>
        <v>https://www.comunidad.madrid/hospital/josegermain/ciudadanos/aviso-legal-privacidad</v>
      </c>
      <c r="D1898" s="99" t="s">
        <v>93</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https://www.comunidad.madrid/hospital/josegermain/sitemap</v>
      </c>
      <c r="D1899" s="99" t="s">
        <v>93</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https://www.comunidad.madrid/hospital/josegermain/declaracion-accesibilidad</v>
      </c>
      <c r="D1900" s="99" t="s">
        <v>93</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9.81640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9" customHeight="1">
      <c r="B8" s="232" t="s">
        <v>191</v>
      </c>
      <c r="C8" s="232"/>
      <c r="D8" s="232"/>
      <c r="E8" s="232"/>
      <c r="F8" s="232"/>
      <c r="G8" s="232"/>
      <c r="H8" s="232"/>
      <c r="I8" s="232"/>
      <c r="J8" s="232"/>
      <c r="K8" s="232"/>
      <c r="L8" s="232"/>
      <c r="M8" s="232"/>
      <c r="N8" s="18"/>
      <c r="O8" s="18"/>
    </row>
    <row r="9" spans="1:64" ht="24" customHeight="1">
      <c r="B9" s="231" t="s">
        <v>192</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65"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1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1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1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1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1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1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1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1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1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1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1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1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1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1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1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1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1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1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1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1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1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1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1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1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65"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98</v>
      </c>
      <c r="B1614" s="23" t="s">
        <v>90</v>
      </c>
      <c r="C1614" s="24" t="s">
        <v>235</v>
      </c>
      <c r="D1614" s="25" t="s">
        <v>100</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98</v>
      </c>
      <c r="B1652" s="23" t="s">
        <v>90</v>
      </c>
      <c r="C1652" s="24" t="s">
        <v>236</v>
      </c>
      <c r="D1652" s="25" t="s">
        <v>100</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98</v>
      </c>
      <c r="B1690" s="23" t="s">
        <v>90</v>
      </c>
      <c r="C1690" s="24" t="s">
        <v>237</v>
      </c>
      <c r="D1690" s="25" t="s">
        <v>100</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2026-06-29T07:54:06Z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