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fundacionalcorcon\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253" i="22" l="1"/>
  <c r="D157" i="14"/>
  <c r="CG20" i="9"/>
  <c r="DC3" i="19" s="1"/>
  <c r="D1165" i="21"/>
  <c r="D139" i="21"/>
  <c r="D304" i="15"/>
  <c r="D238" i="5"/>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703" i="14"/>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D28" i="9" a="1"/>
  <c r="CD35" i="9" a="1"/>
  <c r="P32" i="9" a="1"/>
  <c r="Q31" i="9" a="1"/>
  <c r="K438" i="14"/>
  <c r="AA24" i="9" a="1"/>
  <c r="CI21" i="9" a="1"/>
  <c r="Z35" i="9" a="1"/>
  <c r="BP22" i="9" a="1"/>
  <c r="BH23" i="9" a="1"/>
  <c r="AG21" i="9" a="1"/>
  <c r="CK34" i="9" a="1"/>
  <c r="E26" i="9" a="1"/>
  <c r="AH22" i="9" a="1"/>
  <c r="R20" i="9" a="1"/>
  <c r="Z24" i="9" a="1"/>
  <c r="AQ22" i="9" a="1"/>
  <c r="BG22" i="9" a="1"/>
  <c r="AB24" i="9" a="1"/>
  <c r="BJ24" i="9" a="1"/>
  <c r="BO27" i="9" a="1"/>
  <c r="F33" i="9" a="1"/>
  <c r="Z27" i="9" a="1"/>
  <c r="AP26" i="9" a="1"/>
  <c r="K362" i="14"/>
  <c r="AK25" i="9" a="1"/>
  <c r="AL34" i="9" a="1"/>
  <c r="BS27" i="9" a="1"/>
  <c r="AR32" i="9" a="1"/>
  <c r="CB32" i="9" a="1"/>
  <c r="BX32" i="9" a="1"/>
  <c r="H27" i="9" a="1"/>
  <c r="BE20" i="9" a="1"/>
  <c r="CM29" i="9" a="1"/>
  <c r="BB24" i="9" a="1"/>
  <c r="AJ21" i="9" a="1"/>
  <c r="BJ22" i="9" a="1"/>
  <c r="CK21" i="9" a="1"/>
  <c r="CD20" i="9" a="1"/>
  <c r="AL28" i="9" a="1"/>
  <c r="X33" i="9" a="1"/>
  <c r="CQ26" i="9" a="1"/>
  <c r="K324" i="15"/>
  <c r="AV24" i="9" a="1"/>
  <c r="CL24" i="9" a="1"/>
  <c r="P34" i="9" a="1"/>
  <c r="P31" i="9" a="1"/>
  <c r="AC22" i="9" a="1"/>
  <c r="K210" i="22"/>
  <c r="CO32" i="9" a="1"/>
  <c r="K1578" i="22"/>
  <c r="G34" i="9" a="1"/>
  <c r="BT35" i="9" a="1"/>
  <c r="AM30" i="9" a="1"/>
  <c r="X28" i="9" a="1"/>
  <c r="AW22" i="9" a="1"/>
  <c r="CG26" i="9" a="1"/>
  <c r="CF22" i="9" a="1"/>
  <c r="AN34" i="9" a="1"/>
  <c r="AV35" i="9" a="1"/>
  <c r="AP32" i="9" a="1"/>
  <c r="BV29" i="9" a="1"/>
  <c r="AG24" i="9" a="1"/>
  <c r="CJ34" i="9" a="1"/>
  <c r="X35" i="9" a="1"/>
  <c r="BP30" i="9" a="1"/>
  <c r="CA31" i="9" a="1"/>
  <c r="N26" i="9" a="1"/>
  <c r="T34" i="9" a="1"/>
  <c r="CL34" i="9" a="1"/>
  <c r="AI34" i="9" a="1"/>
  <c r="U27" i="9" a="1"/>
  <c r="X34" i="9" a="1"/>
  <c r="F31" i="9" a="1"/>
  <c r="BI24" i="9" a="1"/>
  <c r="BW28" i="9" a="1"/>
  <c r="AH28" i="9" a="1"/>
  <c r="AZ31" i="9" a="1"/>
  <c r="BV22" i="9" a="1"/>
  <c r="BY31" i="9" a="1"/>
  <c r="CL32" i="9" a="1"/>
  <c r="BS23" i="9" a="1"/>
  <c r="O25" i="9" a="1"/>
  <c r="AZ25" i="9" a="1"/>
  <c r="CB24" i="9" a="1"/>
  <c r="Z28" i="9" a="1"/>
  <c r="H20" i="9" a="1"/>
  <c r="AI20" i="9" a="1"/>
  <c r="AK34" i="9" a="1"/>
  <c r="CI33" i="9" a="1"/>
  <c r="AK23" i="9" a="1"/>
  <c r="G20" i="9" a="1"/>
  <c r="K628" i="22"/>
  <c r="V30" i="9" a="1"/>
  <c r="BJ32" i="9" a="1"/>
  <c r="AX34" i="9" a="1"/>
  <c r="J22" i="9" a="1"/>
  <c r="AT30" i="9" a="1"/>
  <c r="AZ34" i="9" a="1"/>
  <c r="AL26" i="9" a="1"/>
  <c r="CM24" i="9" a="1"/>
  <c r="CK24" i="9" a="1"/>
  <c r="BH26" i="9" a="1"/>
  <c r="CB28" i="9" a="1"/>
  <c r="AY32" i="9" a="1"/>
  <c r="X21" i="9" a="1"/>
  <c r="BN22" i="9" a="1"/>
  <c r="CL25" i="9" a="1"/>
  <c r="BU23" i="9" a="1"/>
  <c r="AR29" i="9" a="1"/>
  <c r="G29" i="9" a="1"/>
  <c r="BI28" i="9" a="1"/>
  <c r="CJ25" i="9" a="1"/>
  <c r="BC32" i="9" a="1"/>
  <c r="AX32" i="9" a="1"/>
  <c r="BE26" i="9" a="1"/>
  <c r="AL27" i="9" a="1"/>
  <c r="E34" i="9" a="1"/>
  <c r="AY35" i="9" a="1"/>
  <c r="BA21" i="9" a="1"/>
  <c r="Z32" i="9" a="1"/>
  <c r="AO20" i="9" a="1"/>
  <c r="BF25" i="9" a="1"/>
  <c r="AI22" i="9" a="1"/>
  <c r="BX27" i="9" a="1"/>
  <c r="BP25" i="9" a="1"/>
  <c r="BC25" i="9" a="1"/>
  <c r="AP28" i="9" a="1"/>
  <c r="CR32" i="9" a="1"/>
  <c r="M33" i="9" a="1"/>
  <c r="CR35" i="9" a="1"/>
  <c r="U24" i="9" a="1"/>
  <c r="R24" i="9" a="1"/>
  <c r="O30" i="9" a="1"/>
  <c r="CK33" i="9" a="1"/>
  <c r="BG26" i="9" a="1"/>
  <c r="BI35" i="9" a="1"/>
  <c r="I32" i="9" a="1"/>
  <c r="AE35" i="9" a="1"/>
  <c r="Y34" i="9" a="1"/>
  <c r="CD30" i="9" a="1"/>
  <c r="BE34" i="9" a="1"/>
  <c r="AN33" i="9" a="1"/>
  <c r="CE20" i="9" a="1"/>
  <c r="BA24" i="9" a="1"/>
  <c r="CE28" i="9" a="1"/>
  <c r="N28" i="9" a="1"/>
  <c r="V31" i="9" a="1"/>
  <c r="BZ29" i="9" a="1"/>
  <c r="BM21" i="9" a="1"/>
  <c r="AQ23" i="9" a="1"/>
  <c r="BU25" i="9" a="1"/>
  <c r="V20" i="9" a="1"/>
  <c r="AR27" i="9" a="1"/>
  <c r="E21" i="9" a="1"/>
  <c r="E23" i="9" a="1"/>
  <c r="CJ31" i="9" a="1"/>
  <c r="R27" i="9" a="1"/>
  <c r="N30" i="9" a="1"/>
  <c r="BV23" i="9" a="1"/>
  <c r="CR30" i="9" a="1"/>
  <c r="AW32" i="9" a="1"/>
  <c r="BT32" i="9" a="1"/>
  <c r="AL22" i="9" a="1"/>
  <c r="T27" i="9" a="1"/>
  <c r="BT24" i="9" a="1"/>
  <c r="BR24" i="9" a="1"/>
  <c r="T24" i="9" a="1"/>
  <c r="P22" i="9" a="1"/>
  <c r="F32" i="9" a="1"/>
  <c r="AM24" i="9" a="1"/>
  <c r="H21" i="9" a="1"/>
  <c r="CN34" i="9" a="1"/>
  <c r="AN23" i="9" a="1"/>
  <c r="BR25" i="9" a="1"/>
  <c r="BG30" i="9" a="1"/>
  <c r="CR28" i="9" a="1"/>
  <c r="R29" i="9" a="1"/>
  <c r="AS34" i="9" a="1"/>
  <c r="CN32" i="9" a="1"/>
  <c r="AH33" i="9" a="1"/>
  <c r="CC32" i="9" a="1"/>
  <c r="BL34" i="9" a="1"/>
  <c r="L29" i="9" a="1"/>
  <c r="CR34" i="9" a="1"/>
  <c r="BU24" i="9" a="1"/>
  <c r="BQ29" i="9" a="1"/>
  <c r="AA22" i="9" a="1"/>
  <c r="X31" i="9" a="1"/>
  <c r="BO23" i="9" a="1"/>
  <c r="AU28" i="9" a="1"/>
  <c r="BR23" i="9" a="1"/>
  <c r="K628" i="14"/>
  <c r="CR25" i="9" a="1"/>
  <c r="AC35" i="9" a="1"/>
  <c r="AT26" i="9" a="1"/>
  <c r="AB32" i="9" a="1"/>
  <c r="BG24" i="9" a="1"/>
  <c r="AQ34" i="9" a="1"/>
  <c r="AE23" i="9" a="1"/>
  <c r="AI26" i="9" a="1"/>
  <c r="AY30" i="9" a="1"/>
  <c r="BF33" i="9" a="1"/>
  <c r="AK27" i="9" a="1"/>
  <c r="AD32" i="9" a="1"/>
  <c r="W28" i="9" a="1"/>
  <c r="R31" i="9" a="1"/>
  <c r="CQ22" i="9" a="1"/>
  <c r="AI29" i="9" a="1"/>
  <c r="CC23" i="9" a="1"/>
  <c r="AM26" i="9" a="1"/>
  <c r="K248" i="22"/>
  <c r="AP27" i="9" a="1"/>
  <c r="BM33" i="9" a="1"/>
  <c r="BB34" i="9" a="1"/>
  <c r="K1464" i="22"/>
  <c r="AB20" i="9" a="1"/>
  <c r="AD26" i="9" a="1"/>
  <c r="BD29" i="9" a="1"/>
  <c r="CE30" i="9" a="1"/>
  <c r="CA35" i="9" a="1"/>
  <c r="CL23" i="9" a="1"/>
  <c r="CC31" i="9" a="1"/>
  <c r="AC30" i="9" a="1"/>
  <c r="CF20" i="9" a="1"/>
  <c r="R32" i="9" a="1"/>
  <c r="AW23" i="9" a="1"/>
  <c r="AM27" i="9" a="1"/>
  <c r="BV30" i="9" a="1"/>
  <c r="AH29" i="9" a="1"/>
  <c r="BF31" i="9" a="1"/>
  <c r="K1540" i="22"/>
  <c r="BR31" i="9" a="1"/>
  <c r="CR26" i="9" a="1"/>
  <c r="CA26" i="9" a="1"/>
  <c r="BM28" i="9" a="1"/>
  <c r="CP28" i="9" a="1"/>
  <c r="AS33" i="9" a="1"/>
  <c r="O21" i="9" a="1"/>
  <c r="N34" i="9" a="1"/>
  <c r="CD21" i="9" a="1"/>
  <c r="I34" i="9" a="1"/>
  <c r="AM28" i="9" a="1"/>
  <c r="I25" i="9" a="1"/>
  <c r="CB27" i="9" a="1"/>
  <c r="CO23" i="9" a="1"/>
  <c r="K1122" i="22"/>
  <c r="BX31" i="9" a="1"/>
  <c r="AJ22" i="9" a="1"/>
  <c r="AG29" i="9" a="1"/>
  <c r="BM23" i="9" a="1"/>
  <c r="AW25" i="9" a="1"/>
  <c r="CO35" i="9" a="1"/>
  <c r="BE21" i="9" a="1"/>
  <c r="Z34" i="9" a="1"/>
  <c r="CM28" i="9" a="1"/>
  <c r="Q23" i="9" a="1"/>
  <c r="AW33" i="9" a="1"/>
  <c r="AU32" i="9" a="1"/>
  <c r="CI20" i="9" a="1"/>
  <c r="G23" i="9" a="1"/>
  <c r="AK21" i="9" a="1"/>
  <c r="BP32" i="9" a="1"/>
  <c r="AV34" i="9" a="1"/>
  <c r="I26" i="9" a="1"/>
  <c r="H35" i="9" a="1"/>
  <c r="CM35" i="9" a="1"/>
  <c r="AM21" i="9" a="1"/>
  <c r="CN35" i="9" a="1"/>
  <c r="BK24" i="9" a="1"/>
  <c r="AB33" i="9" a="1"/>
  <c r="CB31" i="9" a="1"/>
  <c r="U22" i="9" a="1"/>
  <c r="BF30" i="9" a="1"/>
  <c r="CM21" i="9" a="1"/>
  <c r="N22" i="9" a="1"/>
  <c r="CK22" i="9" a="1"/>
  <c r="K172" i="18"/>
  <c r="N35" i="9" a="1"/>
  <c r="CH30" i="9" a="1"/>
  <c r="CA22" i="9" a="1"/>
  <c r="BA26" i="9" a="1"/>
  <c r="X25" i="9" a="1"/>
  <c r="AU27" i="9" a="1"/>
  <c r="BI29" i="9" a="1"/>
  <c r="AH23" i="9" a="1"/>
  <c r="BJ34" i="9" a="1"/>
  <c r="BY28" i="9" a="1"/>
  <c r="AY31" i="9" a="1"/>
  <c r="CM26" i="9" a="1"/>
  <c r="CI28" i="9" a="1"/>
  <c r="BB22" i="9" a="1"/>
  <c r="CA28" i="9" a="1"/>
  <c r="L34" i="9" a="1"/>
  <c r="K704" i="14"/>
  <c r="K33" i="9" a="1"/>
  <c r="BW23" i="9" a="1"/>
  <c r="CC21" i="9" a="1"/>
  <c r="BU31" i="9" a="1"/>
  <c r="BT20" i="9" a="1"/>
  <c r="BI26" i="9" a="1"/>
  <c r="Q27" i="9" a="1"/>
  <c r="BH34" i="9" a="1"/>
  <c r="BG35" i="9" a="1"/>
  <c r="BC24" i="9" a="1"/>
  <c r="F28" i="9" a="1"/>
  <c r="BU29" i="9" a="1"/>
  <c r="BQ22" i="9" a="1"/>
  <c r="F21" i="9" a="1"/>
  <c r="R28" i="9" a="1"/>
  <c r="AG27" i="9" a="1"/>
  <c r="BU33" i="9" a="1"/>
  <c r="CQ23" i="9" a="1"/>
  <c r="BB35" i="9" a="1"/>
  <c r="AO26" i="9" a="1"/>
  <c r="AY22" i="9" a="1"/>
  <c r="E29" i="9" a="1"/>
  <c r="AC26" i="9" a="1"/>
  <c r="CI35" i="9" a="1"/>
  <c r="BY22" i="9" a="1"/>
  <c r="BE22" i="9" a="1"/>
  <c r="W20" i="9" a="1"/>
  <c r="BY33" i="9" a="1"/>
  <c r="BX30" i="9" a="1"/>
  <c r="AH21" i="9" a="1"/>
  <c r="CB22" i="9" a="1"/>
  <c r="BE35" i="9" a="1"/>
  <c r="AC23" i="9" a="1"/>
  <c r="O23" i="9" a="1"/>
  <c r="O20" i="9" a="1"/>
  <c r="AM33" i="9" a="1"/>
  <c r="AL21" i="9" a="1"/>
  <c r="Z26" i="9" a="1"/>
  <c r="AF28" i="9" a="1"/>
  <c r="N29" i="9" a="1"/>
  <c r="AZ35" i="9" a="1"/>
  <c r="K286" i="22"/>
  <c r="AV33" i="9" a="1"/>
  <c r="AX25" i="9" a="1"/>
  <c r="CM20" i="9" a="1"/>
  <c r="AN24" i="9" a="1"/>
  <c r="AI35" i="9" a="1"/>
  <c r="BZ27" i="9" a="1"/>
  <c r="BM24" i="9" a="1"/>
  <c r="CE27" i="9" a="1"/>
  <c r="AC28" i="9" a="1"/>
  <c r="CR22" i="9" a="1"/>
  <c r="BC27" i="9" a="1"/>
  <c r="U29" i="9" a="1"/>
  <c r="K172" i="22"/>
  <c r="CC25" i="9" a="1"/>
  <c r="J34" i="9" a="1"/>
  <c r="AI32" i="9" a="1"/>
  <c r="Y20" i="9" a="1"/>
  <c r="BI23" i="9" a="1"/>
  <c r="F27" i="9" a="1"/>
  <c r="BT25" i="9" a="1"/>
  <c r="K666" i="14"/>
  <c r="K58" i="15"/>
  <c r="K1654" i="22"/>
  <c r="BU20" i="9" a="1"/>
  <c r="G31" i="9" a="1"/>
  <c r="K96" i="5"/>
  <c r="BI31" i="9" a="1"/>
  <c r="G27" i="9" a="1"/>
  <c r="CQ31" i="9" a="1"/>
  <c r="U31" i="9" a="1"/>
  <c r="E35" i="9" a="1"/>
  <c r="BA23" i="9" a="1"/>
  <c r="CP26" i="9" a="1"/>
  <c r="CF28" i="9" a="1"/>
  <c r="J23" i="9" a="1"/>
  <c r="AX24" i="9" a="1"/>
  <c r="BF32" i="9" a="1"/>
  <c r="CB35" i="9" a="1"/>
  <c r="W31" i="9" a="1"/>
  <c r="CJ33" i="9" a="1"/>
  <c r="CM33" i="9" a="1"/>
  <c r="H32" i="9" a="1"/>
  <c r="Z31" i="9" a="1"/>
  <c r="AE28" i="9" a="1"/>
  <c r="AA33" i="9" a="1"/>
  <c r="BD26" i="9" a="1"/>
  <c r="K1312" i="22"/>
  <c r="AI25" i="9" a="1"/>
  <c r="P27" i="9" a="1"/>
  <c r="AK33" i="9" a="1"/>
  <c r="K590" i="14"/>
  <c r="BI25" i="9" a="1"/>
  <c r="BJ21" i="9" a="1"/>
  <c r="AR34" i="9" a="1"/>
  <c r="CQ34" i="9" a="1"/>
  <c r="BC26" i="9" a="1"/>
  <c r="AL31" i="9" a="1"/>
  <c r="O35" i="9" a="1"/>
  <c r="AY26" i="9" a="1"/>
  <c r="BP23" i="9" a="1"/>
  <c r="BC31" i="9" a="1"/>
  <c r="W34" i="9" a="1"/>
  <c r="AR22" i="9" a="1"/>
  <c r="BY29" i="9" a="1"/>
  <c r="AQ26" i="9" a="1"/>
  <c r="M28" i="9" a="1"/>
  <c r="CC34" i="9" a="1"/>
  <c r="L35" i="9" a="1"/>
  <c r="BP27" i="9" a="1"/>
  <c r="BQ25" i="9" a="1"/>
  <c r="AA35" i="9" a="1"/>
  <c r="BG20" i="9" a="1"/>
  <c r="AH31" i="9" a="1"/>
  <c r="AI23" i="9" a="1"/>
  <c r="S20" i="9" a="1"/>
  <c r="AS24" i="9" a="1"/>
  <c r="R25" i="9" a="1"/>
  <c r="AN28" i="9" a="1"/>
  <c r="CM22" i="9" a="1"/>
  <c r="CF30" i="9" a="1"/>
  <c r="AD27" i="9" a="1"/>
  <c r="T35" i="9" a="1"/>
  <c r="BW25" i="9" a="1"/>
  <c r="BK34" i="9" a="1"/>
  <c r="CL21" i="9" a="1"/>
  <c r="T30" i="9" a="1"/>
  <c r="BK33" i="9" a="1"/>
  <c r="J35" i="9" a="1"/>
  <c r="BR33" i="9" a="1"/>
  <c r="CF21" i="9" a="1"/>
  <c r="CF31" i="9" a="1"/>
  <c r="CI34" i="9" a="1"/>
  <c r="E24" i="9" a="1"/>
  <c r="T33" i="9" a="1"/>
  <c r="CH28" i="9" a="1"/>
  <c r="X20" i="9" a="1"/>
  <c r="BU27" i="9" a="1"/>
  <c r="BJ23" i="9" a="1"/>
  <c r="BQ27" i="9" a="1"/>
  <c r="AS35" i="9" a="1"/>
  <c r="AL23" i="9" a="1"/>
  <c r="AH34" i="9" a="1"/>
  <c r="BF23" i="9" a="1"/>
  <c r="O27" i="9" a="1"/>
  <c r="BY24" i="9" a="1"/>
  <c r="BP28" i="9" a="1"/>
  <c r="BP26" i="9" a="1"/>
  <c r="BO22" i="9" a="1"/>
  <c r="BQ31" i="9" a="1"/>
  <c r="AJ32" i="9" a="1"/>
  <c r="O31" i="9" a="1"/>
  <c r="L31" i="9" a="1"/>
  <c r="E27" i="9" a="1"/>
  <c r="CJ22" i="9" a="1"/>
  <c r="AK31" i="9" a="1"/>
  <c r="BS26" i="9" a="1"/>
  <c r="CB26" i="9" a="1"/>
  <c r="T23" i="9" a="1"/>
  <c r="AV29" i="9" a="1"/>
  <c r="BA32" i="9" a="1"/>
  <c r="Z21" i="9" a="1"/>
  <c r="CD31" i="9" a="1"/>
  <c r="AE24" i="9" a="1"/>
  <c r="CD23" i="9" a="1"/>
  <c r="CL27" i="9" a="1"/>
  <c r="AZ28" i="9" a="1"/>
  <c r="H24" i="9" a="1"/>
  <c r="BA29" i="9" a="1"/>
  <c r="BJ28" i="9" a="1"/>
  <c r="BR28" i="9" a="1"/>
  <c r="CG34" i="9" a="1"/>
  <c r="CN22" i="9" a="1"/>
  <c r="BF29" i="9" a="1"/>
  <c r="AU20" i="9" a="1"/>
  <c r="CK31" i="9" a="1"/>
  <c r="CF35" i="9" a="1"/>
  <c r="BI33" i="9" a="1"/>
  <c r="E33" i="9" a="1"/>
  <c r="K25" i="9" a="1"/>
  <c r="AU21" i="9" a="1"/>
  <c r="AK35" i="9" a="1"/>
  <c r="AF33" i="9" a="1"/>
  <c r="BD21" i="9" a="1"/>
  <c r="BL20" i="9" a="1"/>
  <c r="CK25" i="9" a="1"/>
  <c r="AJ31" i="9" a="1"/>
  <c r="AY24" i="9" a="1"/>
  <c r="AV31" i="9" a="1"/>
  <c r="BK32" i="9" a="1"/>
  <c r="BH28" i="9" a="1"/>
  <c r="AD34" i="9" a="1"/>
  <c r="CL31" i="9" a="1"/>
  <c r="X30" i="9" a="1"/>
  <c r="CD22" i="9" a="1"/>
  <c r="K134" i="22"/>
  <c r="BZ21" i="9" a="1"/>
  <c r="AH24" i="9" a="1"/>
  <c r="AJ35" i="9" a="1"/>
  <c r="F22" i="9" a="1"/>
  <c r="CG31" i="9" a="1"/>
  <c r="CN28" i="9" a="1"/>
  <c r="AD22" i="9" a="1"/>
  <c r="Y24" i="9" a="1"/>
  <c r="AT20" i="9" a="1"/>
  <c r="E22" i="9" a="1"/>
  <c r="CC24" i="9" a="1"/>
  <c r="BF26" i="9" a="1"/>
  <c r="BO21" i="9" a="1"/>
  <c r="BU35" i="9" a="1"/>
  <c r="AP29" i="9" a="1"/>
  <c r="CA23" i="9" a="1"/>
  <c r="I30" i="9" a="1"/>
  <c r="J24" i="9" a="1"/>
  <c r="BO26" i="9" a="1"/>
  <c r="AP20" i="9" a="1"/>
  <c r="Y35" i="9" a="1"/>
  <c r="BJ20" i="9" a="1"/>
  <c r="CB33" i="9" a="1"/>
  <c r="BS32" i="9" a="1"/>
  <c r="AS32" i="9" a="1"/>
  <c r="BZ25" i="9" a="1"/>
  <c r="K22" i="9" a="1"/>
  <c r="CL28" i="9" a="1"/>
  <c r="AC24" i="9" a="1"/>
  <c r="AD30" i="9" a="1"/>
  <c r="AW34" i="9" a="1"/>
  <c r="CG24" i="9" a="1"/>
  <c r="AG25" i="9" a="1"/>
  <c r="AQ25" i="9" a="1"/>
  <c r="BS31" i="9" a="1"/>
  <c r="AM31" i="9" a="1"/>
  <c r="AU26" i="9" a="1"/>
  <c r="CR20" i="9" a="1"/>
  <c r="AV23" i="9" a="1"/>
  <c r="BB28" i="9" a="1"/>
  <c r="CD27" i="9" a="1"/>
  <c r="CJ28" i="9" a="1"/>
  <c r="E20" i="9" a="1"/>
  <c r="AS27" i="9" a="1"/>
  <c r="BQ26" i="9" a="1"/>
  <c r="AN30" i="9" a="1"/>
  <c r="CB20" i="9" a="1"/>
  <c r="AY25" i="9" a="1"/>
  <c r="M23" i="9" a="1"/>
  <c r="BQ23" i="9" a="1"/>
  <c r="AQ29" i="9" a="1"/>
  <c r="CI22" i="9" a="1"/>
  <c r="BN24" i="9" a="1"/>
  <c r="T28" i="9" a="1"/>
  <c r="L32" i="9" a="1"/>
  <c r="AX30" i="9" a="1"/>
  <c r="CK35" i="9" a="1"/>
  <c r="BT33" i="9" a="1"/>
  <c r="AS20" i="9" a="1"/>
  <c r="CJ27" i="9" a="1"/>
  <c r="CG32" i="9" a="1"/>
  <c r="BG32" i="9" a="1"/>
  <c r="BN23" i="9" a="1"/>
  <c r="CH31" i="9" a="1"/>
  <c r="AT23" i="9" a="1"/>
  <c r="BK22" i="9" a="1"/>
  <c r="BK25" i="9" a="1"/>
  <c r="AW27" i="9" a="1"/>
  <c r="Y33" i="9" a="1"/>
  <c r="K704" i="22"/>
  <c r="K324" i="14"/>
  <c r="K20" i="9" a="1"/>
  <c r="BR29" i="9" a="1"/>
  <c r="BH24" i="9" a="1"/>
  <c r="L27" i="9" a="1"/>
  <c r="K29" i="9" a="1"/>
  <c r="BK29" i="9" a="1"/>
  <c r="BU28" i="9" a="1"/>
  <c r="CN23" i="9" a="1"/>
  <c r="K818" i="22"/>
  <c r="CA29" i="9" a="1"/>
  <c r="L24" i="9" a="1"/>
  <c r="BS33" i="9" a="1"/>
  <c r="BN35" i="9" a="1"/>
  <c r="BA27" i="9" a="1"/>
  <c r="T32" i="9" a="1"/>
  <c r="G24" i="9" a="1"/>
  <c r="BO25" i="9" a="1"/>
  <c r="AH27" i="9" a="1"/>
  <c r="BW35" i="9" a="1"/>
  <c r="Y23" i="9" a="1"/>
  <c r="BC21" i="9" a="1"/>
  <c r="BV21" i="9" a="1"/>
  <c r="Q32" i="9" a="1"/>
  <c r="BA31" i="9" a="1"/>
  <c r="CO29" i="9" a="1"/>
  <c r="AO25" i="9" a="1"/>
  <c r="AO22" i="9" a="1"/>
  <c r="T25" i="9" a="1"/>
  <c r="Z22" i="9" a="1"/>
  <c r="L21" i="9" a="1"/>
  <c r="G35" i="9" a="1"/>
  <c r="K476" i="14"/>
  <c r="CN20" i="9" a="1"/>
  <c r="AW28" i="9" a="1"/>
  <c r="AB21" i="9" a="1"/>
  <c r="AW26" i="9" a="1"/>
  <c r="BO29" i="9" a="1"/>
  <c r="BI22" i="9" a="1"/>
  <c r="BF24" i="9" a="1"/>
  <c r="BN26" i="9" a="1"/>
  <c r="AW30" i="9" a="1"/>
  <c r="BF21" i="9" a="1"/>
  <c r="CL22" i="9" a="1"/>
  <c r="AO32" i="9" a="1"/>
  <c r="CI32" i="9" a="1"/>
  <c r="BW22" i="9" a="1"/>
  <c r="AP22" i="9" a="1"/>
  <c r="W30" i="9" a="1"/>
  <c r="S30" i="9" a="1"/>
  <c r="N27" i="9" a="1"/>
  <c r="BX35" i="9" a="1"/>
  <c r="S26" i="9" a="1"/>
  <c r="AY33" i="9" a="1"/>
  <c r="S28" i="9" a="1"/>
  <c r="J31" i="9" a="1"/>
  <c r="BW31" i="9" a="1"/>
  <c r="AQ31" i="9" a="1"/>
  <c r="P30" i="9" a="1"/>
  <c r="AN35" i="9" a="1"/>
  <c r="BW34" i="9" a="1"/>
  <c r="W24" i="9" a="1"/>
  <c r="AF30" i="9" a="1"/>
  <c r="CO24" i="9" a="1"/>
  <c r="CQ30" i="9" a="1"/>
  <c r="CC26" i="9" a="1"/>
  <c r="M32" i="9" a="1"/>
  <c r="BL25" i="9" a="1"/>
  <c r="AR21" i="9" a="1"/>
  <c r="BC22" i="9" a="1"/>
  <c r="CH22" i="9" a="1"/>
  <c r="AZ27" i="9" a="1"/>
  <c r="U28" i="9" a="1"/>
  <c r="CQ29" i="9" a="1"/>
  <c r="AT35" i="9" a="1"/>
  <c r="AG30" i="9" a="1"/>
  <c r="CI23" i="9" a="1"/>
  <c r="CA33" i="9" a="1"/>
  <c r="AN21" i="9" a="1"/>
  <c r="BK20" i="9" a="1"/>
  <c r="AB28" i="9" a="1"/>
  <c r="AV22" i="9" a="1"/>
  <c r="AV26" i="9" a="1"/>
  <c r="AY21" i="9" a="1"/>
  <c r="AG34" i="9" a="1"/>
  <c r="AL24" i="9" a="1"/>
  <c r="BZ30" i="9" a="1"/>
  <c r="BG28" i="9" a="1"/>
  <c r="CM34" i="9" a="1"/>
  <c r="CF23" i="9" a="1"/>
  <c r="G28" i="9" a="1"/>
  <c r="CI27" i="9" a="1"/>
  <c r="BX24" i="9" a="1"/>
  <c r="K1198" i="22"/>
  <c r="CG22" i="9" a="1"/>
  <c r="BL32" i="9" a="1"/>
  <c r="K1426" i="22"/>
  <c r="AZ21" i="9" a="1"/>
  <c r="BS29" i="9" a="1"/>
  <c r="BL30" i="9" a="1"/>
  <c r="AB34" i="9" a="1"/>
  <c r="H23" i="9" a="1"/>
  <c r="BX28" i="9" a="1"/>
  <c r="AQ35" i="9" a="1"/>
  <c r="AT29" i="9" a="1"/>
  <c r="H28" i="9" a="1"/>
  <c r="CO21" i="9" a="1"/>
  <c r="AC31" i="9" a="1"/>
  <c r="BU30" i="9" a="1"/>
  <c r="T31" i="9" a="1"/>
  <c r="CO26" i="9" a="1"/>
  <c r="BE32" i="9" a="1"/>
  <c r="AN31" i="9" a="1"/>
  <c r="CK20" i="9" a="1"/>
  <c r="CM23" i="9" a="1"/>
  <c r="CF25" i="9" a="1"/>
  <c r="S32" i="9" a="1"/>
  <c r="AN26" i="9" a="1"/>
  <c r="BD32" i="9" a="1"/>
  <c r="K400" i="22"/>
  <c r="BZ26" i="9" a="1"/>
  <c r="BG33" i="9" a="1"/>
  <c r="CF27" i="9" a="1"/>
  <c r="CH20" i="9" a="1"/>
  <c r="AR35" i="9" a="1"/>
  <c r="CD34" i="9" a="1"/>
  <c r="BM22" i="9" a="1"/>
  <c r="CP30" i="9" a="1"/>
  <c r="AI33" i="9" a="1"/>
  <c r="BA20" i="9" a="1"/>
  <c r="BB21" i="9" a="1"/>
  <c r="BW24" i="9" a="1"/>
  <c r="BC20" i="9" a="1"/>
  <c r="G26" i="9" a="1"/>
  <c r="BC29" i="9" a="1"/>
  <c r="W35" i="9" a="1"/>
  <c r="K1084" i="22"/>
  <c r="AR31" i="9" a="1"/>
  <c r="AJ26" i="9" a="1"/>
  <c r="CC27" i="9" a="1"/>
  <c r="BK26" i="9" a="1"/>
  <c r="AQ24" i="9" a="1"/>
  <c r="Q22" i="9" a="1"/>
  <c r="CR33" i="9" a="1"/>
  <c r="AT24" i="9" a="1"/>
  <c r="T29" i="9" a="1"/>
  <c r="K248" i="15"/>
  <c r="K20" i="15"/>
  <c r="CQ32" i="9" a="1"/>
  <c r="CD28" i="9" a="1"/>
  <c r="H34" i="9" a="1"/>
  <c r="AW31" i="9" a="1"/>
  <c r="AB35" i="9" a="1"/>
  <c r="BM29" i="9" a="1"/>
  <c r="AP34" i="9" a="1"/>
  <c r="AJ27" i="9" a="1"/>
  <c r="AI24" i="9" a="1"/>
  <c r="O33" i="9" a="1"/>
  <c r="AP33" i="9" a="1"/>
  <c r="AA32" i="9" a="1"/>
  <c r="U34" i="9" a="1"/>
  <c r="CL35" i="9" a="1"/>
  <c r="CR21" i="9" a="1"/>
  <c r="BR21" i="9" a="1"/>
  <c r="M29" i="9" a="1"/>
  <c r="AC21" i="9" a="1"/>
  <c r="R21" i="9" a="1"/>
  <c r="AH32" i="9" a="1"/>
  <c r="CM31" i="9" a="1"/>
  <c r="BT23" i="9" a="1"/>
  <c r="CJ20" i="9" a="1"/>
  <c r="AQ33" i="9" a="1"/>
  <c r="CP27" i="9" a="1"/>
  <c r="P25" i="9" a="1"/>
  <c r="AF27" i="9" a="1"/>
  <c r="H29" i="9" a="1"/>
  <c r="BW29" i="9" a="1"/>
  <c r="BP21" i="9" a="1"/>
  <c r="CH27" i="9" a="1"/>
  <c r="CG33" i="9" a="1"/>
  <c r="N23" i="9" a="1"/>
  <c r="BW20" i="9" a="1"/>
  <c r="V28" i="9" a="1"/>
  <c r="AT27" i="9" a="1"/>
  <c r="K286" i="15"/>
  <c r="AI21" i="9" a="1"/>
  <c r="AF20" i="9" a="1"/>
  <c r="AP35" i="9" a="1"/>
  <c r="AD24" i="9" a="1"/>
  <c r="Z30" i="9" a="1"/>
  <c r="AL35" i="9" a="1"/>
  <c r="AE31" i="9" a="1"/>
  <c r="AX23" i="9" a="1"/>
  <c r="AB22" i="9" a="1"/>
  <c r="BM32" i="9" a="1"/>
  <c r="BZ20" i="9" a="1"/>
  <c r="BV34" i="9" a="1"/>
  <c r="CQ35" i="9" a="1"/>
  <c r="W21" i="9" a="1"/>
  <c r="X26" i="9" a="1"/>
  <c r="K172" i="15"/>
  <c r="AL29" i="9" a="1"/>
  <c r="CC30" i="9" a="1"/>
  <c r="AU34" i="9" a="1"/>
  <c r="BH31" i="9" a="1"/>
  <c r="BG29" i="9" a="1"/>
  <c r="CM27" i="9" a="1"/>
  <c r="K514" i="22"/>
  <c r="CN31" i="9" a="1"/>
  <c r="M31" i="9" a="1"/>
  <c r="BJ31" i="9" a="1"/>
  <c r="AX27" i="9" a="1"/>
  <c r="AU35" i="9" a="1"/>
  <c r="K20" i="22"/>
  <c r="K134" i="5"/>
  <c r="AW29" i="9" a="1"/>
  <c r="CE25" i="9" a="1"/>
  <c r="BA33" i="9" a="1"/>
  <c r="AH30" i="9" a="1"/>
  <c r="O28" i="9" a="1"/>
  <c r="BJ35" i="9" a="1"/>
  <c r="CO22" i="9" a="1"/>
  <c r="K27" i="9" a="1"/>
  <c r="BZ31" i="9" a="1"/>
  <c r="M27" i="9" a="1"/>
  <c r="CE33" i="9" a="1"/>
  <c r="AJ28" i="9" a="1"/>
  <c r="Z33" i="9" a="1"/>
  <c r="AA21" i="9" a="1"/>
  <c r="K590" i="22"/>
  <c r="AA28" i="9" a="1"/>
  <c r="BD31" i="9" a="1"/>
  <c r="BK28" i="9" a="1"/>
  <c r="AR30" i="9" a="1"/>
  <c r="CL20" i="9" a="1"/>
  <c r="AE25" i="9" a="1"/>
  <c r="P23" i="9" a="1"/>
  <c r="BP35" i="9" a="1"/>
  <c r="BD35" i="9" a="1"/>
  <c r="BF35" i="9" a="1"/>
  <c r="BU26" i="9" a="1"/>
  <c r="CQ21" i="9" a="1"/>
  <c r="CD25" i="9" a="1"/>
  <c r="Q20" i="9" a="1"/>
  <c r="K210" i="15"/>
  <c r="Q34" i="9" a="1"/>
  <c r="CR24" i="9" a="1"/>
  <c r="BM27" i="9" a="1"/>
  <c r="CG28" i="9" a="1"/>
  <c r="Y25" i="9" a="1"/>
  <c r="AF21" i="9" a="1"/>
  <c r="BH20" i="9" a="1"/>
  <c r="AA26" i="9" a="1"/>
  <c r="P26" i="9" a="1"/>
  <c r="BX23" i="9" a="1"/>
  <c r="Q35" i="9" a="1"/>
  <c r="BV32" i="9" a="1"/>
  <c r="CA20" i="9" a="1"/>
  <c r="CJ24" i="9" a="1"/>
  <c r="K35" i="9" a="1"/>
  <c r="BV35" i="9" a="1"/>
  <c r="J27" i="9" a="1"/>
  <c r="Z29" i="9" a="1"/>
  <c r="AE20" i="9" a="1"/>
  <c r="AF22" i="9" a="1"/>
  <c r="AZ26" i="9" a="1"/>
  <c r="CK27" i="9" a="1"/>
  <c r="BC33" i="9" a="1"/>
  <c r="AU23" i="9" a="1"/>
  <c r="R33" i="9" a="1"/>
  <c r="AP30" i="9" a="1"/>
  <c r="CI25" i="9" a="1"/>
  <c r="CJ32" i="9" a="1"/>
  <c r="AC33" i="9" a="1"/>
  <c r="CN24" i="9" a="1"/>
  <c r="AO30" i="9" a="1"/>
  <c r="F24" i="9" a="1"/>
  <c r="AF24" i="9" a="1"/>
  <c r="AG20" i="9" a="1"/>
  <c r="S25" i="9" a="1"/>
  <c r="BK30" i="9" a="1"/>
  <c r="AA23" i="9" a="1"/>
  <c r="BX26" i="9" a="1"/>
  <c r="BP33" i="9" a="1"/>
  <c r="R35" i="9" a="1"/>
  <c r="AX28" i="9" a="1"/>
  <c r="AF32" i="9" a="1"/>
  <c r="S35" i="9" a="1"/>
  <c r="F23" i="9" a="1"/>
  <c r="AY28" i="9" a="1"/>
  <c r="BL33" i="9" a="1"/>
  <c r="K21" i="9" a="1"/>
  <c r="K172" i="14"/>
  <c r="AU25" i="9" a="1"/>
  <c r="W25" i="9" a="1"/>
  <c r="CO20" i="9" a="1"/>
  <c r="BV26" i="9" a="1"/>
  <c r="BM30" i="9" a="1"/>
  <c r="CP23" i="9" a="1"/>
  <c r="K58" i="22"/>
  <c r="K32" i="9" a="1"/>
  <c r="P20" i="9" a="1"/>
  <c r="CH33" i="9" a="1"/>
  <c r="BJ27" i="9" a="1"/>
  <c r="K96" i="15"/>
  <c r="CE35" i="9" a="1"/>
  <c r="AM29" i="9" a="1"/>
  <c r="BV25" i="9" a="1"/>
  <c r="AD29" i="9" a="1"/>
  <c r="AF25" i="9" a="1"/>
  <c r="BU32" i="9" a="1"/>
  <c r="M22" i="9" a="1"/>
  <c r="CH25" i="9" a="1"/>
  <c r="BF28" i="9" a="1"/>
  <c r="BS20" i="9" a="1"/>
  <c r="BN20" i="9" a="1"/>
  <c r="AU29" i="9" a="1"/>
  <c r="BS30" i="9" a="1"/>
  <c r="AA20" i="9" a="1"/>
  <c r="BY23" i="9" a="1"/>
  <c r="BR32" i="9" a="1"/>
  <c r="BF27" i="9" a="1"/>
  <c r="AW21" i="9" a="1"/>
  <c r="U26" i="9" a="1"/>
  <c r="BR20" i="9" a="1"/>
  <c r="AR33" i="9" a="1"/>
  <c r="CA34" i="9" a="1"/>
  <c r="K1350" i="22"/>
  <c r="BA30" i="9" a="1"/>
  <c r="V33" i="9" a="1"/>
  <c r="BO32" i="9" a="1"/>
  <c r="BD22" i="9" a="1"/>
  <c r="U33" i="9" a="1"/>
  <c r="K970" i="22"/>
  <c r="BW26" i="9" a="1"/>
  <c r="AV27" i="9" a="1"/>
  <c r="BC35" i="9" a="1"/>
  <c r="CO31" i="9" a="1"/>
  <c r="AH26" i="9" a="1"/>
  <c r="BL22" i="9" a="1"/>
  <c r="AU22" i="9" a="1"/>
  <c r="CC28" i="9" a="1"/>
  <c r="AP21" i="9" a="1"/>
  <c r="P28" i="9" a="1"/>
  <c r="BA35" i="9" a="1"/>
  <c r="BQ30" i="9" a="1"/>
  <c r="BC34" i="9" a="1"/>
  <c r="BN21" i="9" a="1"/>
  <c r="G25" i="9" a="1"/>
  <c r="AE27" i="9" a="1"/>
  <c r="AO24" i="9" a="1"/>
  <c r="AV25" i="9" a="1"/>
  <c r="CJ21" i="9" a="1"/>
  <c r="AT22" i="9" a="1"/>
  <c r="M35" i="9" a="1"/>
  <c r="K30" i="9" a="1"/>
  <c r="CP31" i="9" a="1"/>
  <c r="BG27" i="9" a="1"/>
  <c r="BL29" i="9" a="1"/>
  <c r="AK32" i="9" a="1"/>
  <c r="AD20" i="9" a="1"/>
  <c r="BQ32" i="9" a="1"/>
  <c r="I27" i="9" a="1"/>
  <c r="E25" i="9" a="1"/>
  <c r="BY30" i="9" a="1"/>
  <c r="CN21" i="9" a="1"/>
  <c r="K28" i="9" a="1"/>
  <c r="BS28" i="9" a="1"/>
  <c r="T21" i="9" a="1"/>
  <c r="S23" i="9" a="1"/>
  <c r="CP33" i="9" a="1"/>
  <c r="BD34" i="9" a="1"/>
  <c r="K96" i="22"/>
  <c r="AE21" i="9" a="1"/>
  <c r="AC25" i="9" a="1"/>
  <c r="AI27" i="9" a="1"/>
  <c r="CA21" i="9" a="1"/>
  <c r="AS29" i="9" a="1"/>
  <c r="AS30" i="9" a="1"/>
  <c r="BL21" i="9" a="1"/>
  <c r="AG26" i="9" a="1"/>
  <c r="BL31" i="9" a="1"/>
  <c r="CL33" i="9" a="1"/>
  <c r="BN34" i="9" a="1"/>
  <c r="CO28" i="9" a="1"/>
  <c r="U21" i="9" a="1"/>
  <c r="BA34" i="9" a="1"/>
  <c r="BQ21" i="9" a="1"/>
  <c r="BS21" i="9" a="1"/>
  <c r="AY23" i="9" a="1"/>
  <c r="K134" i="15"/>
  <c r="BL35" i="9" a="1"/>
  <c r="AS31" i="9" a="1"/>
  <c r="CK29" i="9" a="1"/>
  <c r="AZ32" i="9" a="1"/>
  <c r="BP29" i="9" a="1"/>
  <c r="CH24" i="9" a="1"/>
  <c r="AN29" i="9" a="1"/>
  <c r="AP31" i="9" a="1"/>
  <c r="AO34" i="9" a="1"/>
  <c r="X29" i="9" a="1"/>
  <c r="BM31" i="9" a="1"/>
  <c r="J32" i="9" a="1"/>
  <c r="BD20" i="9" a="1"/>
  <c r="K552" i="22"/>
  <c r="K1008" i="22"/>
  <c r="K210" i="5"/>
  <c r="BH27" i="9" a="1"/>
  <c r="J25" i="9" a="1"/>
  <c r="CE32" i="9" a="1"/>
  <c r="Q21" i="9" a="1"/>
  <c r="AY20" i="9" a="1"/>
  <c r="BE25" i="9" a="1"/>
  <c r="AX31" i="9" a="1"/>
  <c r="AJ33" i="9" a="1"/>
  <c r="BK31" i="9" a="1"/>
  <c r="S24" i="9" a="1"/>
  <c r="K1844" i="22"/>
  <c r="K400" i="14"/>
  <c r="CA24" i="9" a="1"/>
  <c r="BS22" i="9" a="1"/>
  <c r="CR27" i="9" a="1"/>
  <c r="BH32" i="9" a="1"/>
  <c r="CQ28" i="9" a="1"/>
  <c r="L20" i="9" a="1"/>
  <c r="I35" i="9" a="1"/>
  <c r="AA30" i="9" a="1"/>
  <c r="J33" i="9" a="1"/>
  <c r="BZ35" i="9" a="1"/>
  <c r="BV27" i="9" a="1"/>
  <c r="M30" i="9" a="1"/>
  <c r="BT21" i="9" a="1"/>
  <c r="K552" i="14"/>
  <c r="BS35" i="9" a="1"/>
  <c r="Y30" i="9" a="1"/>
  <c r="CN30" i="9" a="1"/>
  <c r="K742" i="22"/>
  <c r="BN27" i="9" a="1"/>
  <c r="K438" i="22"/>
  <c r="AH20" i="9" a="1"/>
  <c r="BG34" i="9" a="1"/>
  <c r="BB25" i="9" a="1"/>
  <c r="M21" i="9" a="1"/>
  <c r="BT22" i="9" a="1"/>
  <c r="AV20" i="9" a="1"/>
  <c r="AO33" i="9" a="1"/>
  <c r="BW30" i="9" a="1"/>
  <c r="M34" i="9" a="1"/>
  <c r="Z25" i="9" a="1"/>
  <c r="AP23" i="9" a="1"/>
  <c r="CC29" i="9" a="1"/>
  <c r="K172" i="5"/>
  <c r="CH21" i="9" a="1"/>
  <c r="K1046" i="22"/>
  <c r="CA32" i="9" a="1"/>
  <c r="AE34" i="9" a="1"/>
  <c r="BC30" i="9" a="1"/>
  <c r="O22" i="9" a="1"/>
  <c r="CK32" i="9" a="1"/>
  <c r="BO28" i="9" a="1"/>
  <c r="CG35" i="9" a="1"/>
  <c r="BO24" i="9" a="1"/>
  <c r="BA25" i="9" a="1"/>
  <c r="CJ30" i="9" a="1"/>
  <c r="Y29" i="9" a="1"/>
  <c r="AB23" i="9" a="1"/>
  <c r="CC33" i="9" a="1"/>
  <c r="Q24" i="9" a="1"/>
  <c r="BY21" i="9" a="1"/>
  <c r="AX26" i="9" a="1"/>
  <c r="AE32" i="9" a="1"/>
  <c r="BS24" i="9" a="1"/>
  <c r="BB20" i="9" a="1"/>
  <c r="R34" i="9" a="1"/>
  <c r="AG28" i="9" a="1"/>
  <c r="E32" i="9" a="1"/>
  <c r="BW32" i="9" a="1"/>
  <c r="BJ33" i="9" a="1"/>
  <c r="BK21" i="9" a="1"/>
  <c r="CE34" i="9" a="1"/>
  <c r="CL29" i="9" a="1"/>
  <c r="AM22" i="9" a="1"/>
  <c r="K96" i="14"/>
  <c r="BZ22" i="9" a="1"/>
  <c r="BU22" i="9" a="1"/>
  <c r="BV31" i="9" a="1"/>
  <c r="H22" i="9" a="1"/>
  <c r="BX25" i="9" a="1"/>
  <c r="AI30" i="9" a="1"/>
  <c r="P35" i="9" a="1"/>
  <c r="BA28" i="9" a="1"/>
  <c r="AO28" i="9" a="1"/>
  <c r="BG21" i="9" a="1"/>
  <c r="BN25" i="9" a="1"/>
  <c r="W23" i="9" a="1"/>
  <c r="BG31" i="9" a="1"/>
  <c r="AQ20" i="9" a="1"/>
  <c r="BR30" i="9" a="1"/>
  <c r="I33" i="9" a="1"/>
  <c r="BD25" i="9" a="1"/>
  <c r="K96" i="18"/>
  <c r="R23" i="9" a="1"/>
  <c r="F30" i="9" a="1"/>
  <c r="G30" i="9" a="1"/>
  <c r="AX20" i="9" a="1"/>
  <c r="BO33" i="9" a="1"/>
  <c r="V32" i="9" a="1"/>
  <c r="BJ29" i="9" a="1"/>
  <c r="BD27" i="9" a="1"/>
  <c r="BX20" i="9" a="1"/>
  <c r="BX34" i="9" a="1"/>
  <c r="N31" i="9" a="1"/>
  <c r="P24" i="9" a="1"/>
  <c r="AU33" i="9" a="1"/>
  <c r="K24" i="9" a="1"/>
  <c r="BS34" i="9" a="1"/>
  <c r="AD35" i="9" a="1"/>
  <c r="AT34" i="9" a="1"/>
  <c r="AD28" i="9" a="1"/>
  <c r="K780" i="22"/>
  <c r="BY34" i="9" a="1"/>
  <c r="BD33" i="9" a="1"/>
  <c r="BR35" i="9" a="1"/>
  <c r="L33" i="9" a="1"/>
  <c r="BR26" i="9" a="1"/>
  <c r="CN33" i="9" a="1"/>
  <c r="K210" i="14"/>
  <c r="BD24" i="9" a="1"/>
  <c r="BP24" i="9" a="1"/>
  <c r="R22" i="9" a="1"/>
  <c r="BU21" i="9" a="1"/>
  <c r="N20" i="9" a="1"/>
  <c r="BM25" i="9" a="1"/>
  <c r="K1502" i="22"/>
  <c r="AM32" i="9" a="1"/>
  <c r="AS22" i="9" a="1"/>
  <c r="CP21" i="9" a="1"/>
  <c r="AO23" i="9" a="1"/>
  <c r="BJ30" i="9" a="1"/>
  <c r="BJ25" i="9" a="1"/>
  <c r="AX35" i="9" a="1"/>
  <c r="CH34" i="9" a="1"/>
  <c r="CE29" i="9" a="1"/>
  <c r="AZ22" i="9" a="1"/>
  <c r="BO34" i="9" a="1"/>
  <c r="CB34" i="9" a="1"/>
  <c r="BB29" i="9" a="1"/>
  <c r="Q33" i="9" a="1"/>
  <c r="AO29" i="9" a="1"/>
  <c r="BI27" i="9" a="1"/>
  <c r="BF22" i="9" a="1"/>
  <c r="AC32" i="9" a="1"/>
  <c r="AC20" i="9" a="1"/>
  <c r="CE26" i="9" a="1"/>
  <c r="K1236" i="22"/>
  <c r="CO34" i="9" a="1"/>
  <c r="AR25" i="9" a="1"/>
  <c r="BH35" i="9" a="1"/>
  <c r="CL26" i="9" a="1"/>
  <c r="CQ25" i="9" a="1"/>
  <c r="AI28" i="9" a="1"/>
  <c r="V34" i="9" a="1"/>
  <c r="CF33" i="9" a="1"/>
  <c r="BT34" i="9" a="1"/>
  <c r="AM20" i="9" a="1"/>
  <c r="AH35" i="9" a="1"/>
  <c r="BY32" i="9" a="1"/>
  <c r="U23" i="9" a="1"/>
  <c r="E30" i="9" a="1"/>
  <c r="I20" i="9" a="1"/>
  <c r="S34" i="9" a="1"/>
  <c r="AJ25" i="9" a="1"/>
  <c r="AU31" i="9" a="1"/>
  <c r="AS25" i="9" a="1"/>
  <c r="BB32" i="9" a="1"/>
  <c r="CI24" i="9" a="1"/>
  <c r="I21" i="9" a="1"/>
  <c r="BY26" i="9" a="1"/>
  <c r="AN32" i="9" a="1"/>
  <c r="CF24" i="9" a="1"/>
  <c r="BL24" i="9" a="1"/>
  <c r="AD21" i="9" a="1"/>
  <c r="CP32" i="9" a="1"/>
  <c r="H25" i="9" a="1"/>
  <c r="AS26" i="9" a="1"/>
  <c r="BE31" i="9" a="1"/>
  <c r="AL25" i="9" a="1"/>
  <c r="U32" i="9" a="1"/>
  <c r="AD25" i="9" a="1"/>
  <c r="AZ33" i="9" a="1"/>
  <c r="BQ34" i="9" a="1"/>
  <c r="CP25" i="9" a="1"/>
  <c r="AA27" i="9" a="1"/>
  <c r="CM32" i="9" a="1"/>
  <c r="BK23" i="9" a="1"/>
  <c r="N32" i="9" a="1"/>
  <c r="AH25" i="9" a="1"/>
  <c r="E31" i="9" a="1"/>
  <c r="S22" i="9" a="1"/>
  <c r="CN26" i="9" a="1"/>
  <c r="V24" i="9" a="1"/>
  <c r="K58" i="18"/>
  <c r="L28" i="9" a="1"/>
  <c r="F20" i="9" a="1"/>
  <c r="AB30" i="9" a="1"/>
  <c r="S33" i="9" a="1"/>
  <c r="AR26" i="9" a="1"/>
  <c r="AX29" i="9" a="1"/>
  <c r="CC22" i="9" a="1"/>
  <c r="AV21" i="9" a="1"/>
  <c r="AK28" i="9" a="1"/>
  <c r="W29" i="9" a="1"/>
  <c r="BB27" i="9" a="1"/>
  <c r="F25" i="9" a="1"/>
  <c r="Y21" i="9" a="1"/>
  <c r="V29" i="9" a="1"/>
  <c r="BN33" i="9" a="1"/>
  <c r="AL33" i="9" a="1"/>
  <c r="AZ24" i="9" a="1"/>
  <c r="Q30" i="9" a="1"/>
  <c r="J26" i="9" a="1"/>
  <c r="CD29" i="9" a="1"/>
  <c r="CE24" i="9" a="1"/>
  <c r="F34" i="9" a="1"/>
  <c r="K26" i="9" a="1"/>
  <c r="K134" i="18"/>
  <c r="AG23" i="9" a="1"/>
  <c r="AE22" i="9" a="1"/>
  <c r="CE21" i="9" a="1"/>
  <c r="CO25" i="9" a="1"/>
  <c r="BW27" i="9" a="1"/>
  <c r="BH33" i="9" a="1"/>
  <c r="BH29" i="9" a="1"/>
  <c r="K96" i="13"/>
  <c r="BR22" i="9" a="1"/>
  <c r="V22" i="9" a="1"/>
  <c r="CA30" i="9" a="1"/>
  <c r="CH23" i="9" a="1"/>
  <c r="BQ35" i="9" a="1"/>
  <c r="CI26" i="9" a="1"/>
  <c r="K23" i="9" a="1"/>
  <c r="BM35" i="9" a="1"/>
  <c r="CQ27" i="9" a="1"/>
  <c r="AT33" i="9" a="1"/>
  <c r="CB30" i="9" a="1"/>
  <c r="CG23" i="9" a="1"/>
  <c r="BZ23" i="9" a="1"/>
  <c r="CM25" i="9" a="1"/>
  <c r="CH35" i="9" a="1"/>
  <c r="S29" i="9" a="1"/>
  <c r="CH26" i="9" a="1"/>
  <c r="CF34" i="9" a="1"/>
  <c r="AK29" i="9" a="1"/>
  <c r="BJ26" i="9" a="1"/>
  <c r="CP29" i="9" a="1"/>
  <c r="AF23" i="9" a="1"/>
  <c r="BE24" i="9" a="1"/>
  <c r="CC35" i="9" a="1"/>
  <c r="BY27" i="9" a="1"/>
  <c r="BM20" i="9" a="1"/>
  <c r="BY35" i="9" a="1"/>
  <c r="AF26" i="9" a="1"/>
  <c r="X23" i="9" a="1"/>
  <c r="BZ32" i="9" a="1"/>
  <c r="CJ26" i="9" a="1"/>
  <c r="K514" i="14"/>
  <c r="CO30" i="9" a="1"/>
  <c r="I31" i="9" a="1"/>
  <c r="K286" i="14"/>
  <c r="AO35" i="9" a="1"/>
  <c r="BE33" i="9" a="1"/>
  <c r="P29" i="9" a="1"/>
  <c r="J29" i="9" a="1"/>
  <c r="Y28" i="9" a="1"/>
  <c r="K324" i="22"/>
  <c r="K362" i="22"/>
  <c r="I28" i="9" a="1"/>
  <c r="CB29" i="9" a="1"/>
  <c r="W27" i="9" a="1"/>
  <c r="CR23" i="9" a="1"/>
  <c r="BY25" i="9" a="1"/>
  <c r="E28" i="9" a="1"/>
  <c r="J28" i="9" a="1"/>
  <c r="AK30" i="9" a="1"/>
  <c r="AM34" i="9" a="1"/>
  <c r="H33" i="9" a="1"/>
  <c r="M24" i="9" a="1"/>
  <c r="BQ33" i="9" a="1"/>
  <c r="BZ34" i="9" a="1"/>
  <c r="V23" i="9" a="1"/>
  <c r="L23" i="9" a="1"/>
  <c r="Z23" i="9" a="1"/>
  <c r="CN25" i="9" a="1"/>
  <c r="BT31" i="9" a="1"/>
  <c r="R26" i="9" a="1"/>
  <c r="AF34" i="9" a="1"/>
  <c r="AN27" i="9" a="1"/>
  <c r="AB25" i="9" a="1"/>
  <c r="BE27" i="9" a="1"/>
  <c r="AY27" i="9" a="1"/>
  <c r="AG33" i="9" a="1"/>
  <c r="CH32" i="9" a="1"/>
  <c r="K20" i="13"/>
  <c r="Y32" i="9" a="1"/>
  <c r="CD26" i="9" a="1"/>
  <c r="K34" i="9" a="1"/>
  <c r="BN32" i="9" a="1"/>
  <c r="AD33" i="9" a="1"/>
  <c r="AR28" i="9" a="1"/>
  <c r="CN27" i="9" a="1"/>
  <c r="CA27" i="9" a="1"/>
  <c r="L25" i="9" a="1"/>
  <c r="AQ32" i="9" a="1"/>
  <c r="AY29" i="9" a="1"/>
  <c r="M26" i="9" a="1"/>
  <c r="BT28" i="9" a="1"/>
  <c r="W32" i="9" a="1"/>
  <c r="AL30" i="9" a="1"/>
  <c r="BX29" i="9" a="1"/>
  <c r="BM26" i="9" a="1"/>
  <c r="AW35" i="9" a="1"/>
  <c r="CJ29" i="9" a="1"/>
  <c r="K1616" i="22"/>
  <c r="Q25" i="9" a="1"/>
  <c r="CN29" i="9" a="1"/>
  <c r="X27" i="9" a="1"/>
  <c r="CB21" i="9" a="1"/>
  <c r="K248" i="14"/>
  <c r="I23" i="9" a="1"/>
  <c r="K894" i="22"/>
  <c r="N25" i="9" a="1"/>
  <c r="BN28" i="9" a="1"/>
  <c r="AN25" i="9" a="1"/>
  <c r="L30" i="9" a="1"/>
  <c r="AV32" i="9" a="1"/>
  <c r="BO20" i="9" a="1"/>
  <c r="AR20" i="9" a="1"/>
  <c r="BX33" i="9" a="1"/>
  <c r="L22" i="9" a="1"/>
  <c r="CP34" i="9" a="1"/>
  <c r="AR24" i="9" a="1"/>
  <c r="AT28" i="9" a="1"/>
  <c r="AW24" i="9" a="1"/>
  <c r="BL23" i="9" a="1"/>
  <c r="BX22" i="9" a="1"/>
  <c r="CE23" i="9" a="1"/>
  <c r="AO21" i="9" a="1"/>
  <c r="BL26" i="9" a="1"/>
  <c r="AJ30" i="9" a="1"/>
  <c r="CF29" i="9" a="1"/>
  <c r="CB23" i="9" a="1"/>
  <c r="W22" i="9" a="1"/>
  <c r="BT29" i="9" a="1"/>
  <c r="AB27" i="9" a="1"/>
  <c r="AB29" i="9" a="1"/>
  <c r="BH21" i="9" a="1"/>
  <c r="V25" i="9" a="1"/>
  <c r="O29" i="9" a="1"/>
  <c r="K932" i="22"/>
  <c r="AO31" i="9" a="1"/>
  <c r="BV24" i="9" a="1"/>
  <c r="BO30" i="9" a="1"/>
  <c r="BV20" i="9" a="1"/>
  <c r="AF29" i="9" a="1"/>
  <c r="F29" i="9" a="1"/>
  <c r="O24" i="9" a="1"/>
  <c r="BV33" i="9" a="1"/>
  <c r="F26" i="9" a="1"/>
  <c r="K1388" i="22"/>
  <c r="CG27" i="9" a="1"/>
  <c r="AM25" i="9" a="1"/>
  <c r="BB33" i="9" a="1"/>
  <c r="AQ30" i="9" a="1"/>
  <c r="AG35" i="9" a="1"/>
  <c r="BZ24" i="9" a="1"/>
  <c r="AZ29" i="9" a="1"/>
  <c r="K58" i="13"/>
  <c r="BM34" i="9" a="1"/>
  <c r="CO33" i="9" a="1"/>
  <c r="BT27" i="9" a="1"/>
  <c r="H26" i="9" a="1"/>
  <c r="AS21" i="9" a="1"/>
  <c r="L26" i="9" a="1"/>
  <c r="CQ20" i="9" a="1"/>
  <c r="BL28" i="9" a="1"/>
  <c r="BQ20" i="9" a="1"/>
  <c r="AB31" i="9" a="1"/>
  <c r="K476" i="22"/>
  <c r="CM30" i="9" a="1"/>
  <c r="N33" i="9" a="1"/>
  <c r="Y31" i="9" a="1"/>
  <c r="BO35" i="9" a="1"/>
  <c r="O26" i="9" a="1"/>
  <c r="BF20" i="9" a="1"/>
  <c r="CK23" i="9" a="1"/>
  <c r="I22" i="9" a="1"/>
  <c r="AF31" i="9" a="1"/>
  <c r="AL20" i="9" a="1"/>
  <c r="BH25" i="9" a="1"/>
  <c r="AT21" i="9" a="1"/>
  <c r="CE22" i="9" a="1"/>
  <c r="CD32" i="9" a="1"/>
  <c r="X32" i="9" a="1"/>
  <c r="BI34" i="9" a="1"/>
  <c r="AX33" i="9" a="1"/>
  <c r="CQ24" i="9" a="1"/>
  <c r="CC20" i="9" a="1"/>
  <c r="BH30" i="9" a="1"/>
  <c r="AA31" i="9" a="1"/>
  <c r="AC34" i="9" a="1"/>
  <c r="CE31" i="9" a="1"/>
  <c r="X22" i="9" a="1"/>
  <c r="AE29" i="9" a="1"/>
  <c r="BN29" i="9" a="1"/>
  <c r="BD30" i="9" a="1"/>
  <c r="AE30" i="9" a="1"/>
  <c r="BO31" i="9" a="1"/>
  <c r="K31" i="9" a="1"/>
  <c r="Z20" i="9" a="1"/>
  <c r="K1692" i="22"/>
  <c r="BT26" i="9" a="1"/>
  <c r="CG29" i="9" a="1"/>
  <c r="BB31" i="9" a="1"/>
  <c r="Y22" i="9" a="1"/>
  <c r="K58" i="14"/>
  <c r="AC29" i="9" a="1"/>
  <c r="K1806" i="22"/>
  <c r="CH29" i="9" a="1"/>
  <c r="BP20" i="9" a="1"/>
  <c r="T22" i="9" a="1"/>
  <c r="AT31" i="9" a="1"/>
  <c r="CD33" i="9" a="1"/>
  <c r="AP24" i="9" a="1"/>
  <c r="BE29" i="9" a="1"/>
  <c r="U25" i="9" a="1"/>
  <c r="R30" i="9" a="1"/>
  <c r="BP31" i="9" a="1"/>
  <c r="AG22" i="9" a="1"/>
  <c r="BQ24" i="9" a="1"/>
  <c r="AU30" i="9" a="1"/>
  <c r="AA25" i="9" a="1"/>
  <c r="BH22" i="9" a="1"/>
  <c r="CF26" i="9" a="1"/>
  <c r="N21" i="9" a="1"/>
  <c r="BK27" i="9" a="1"/>
  <c r="CQ33" i="9" a="1"/>
  <c r="AF35" i="9" a="1"/>
  <c r="BV28" i="9" a="1"/>
  <c r="K1160" i="22"/>
  <c r="K666" i="22"/>
  <c r="BT30" i="9" a="1"/>
  <c r="BB30" i="9" a="1"/>
  <c r="K20" i="18"/>
  <c r="BS25" i="9" a="1"/>
  <c r="AZ23" i="9" a="1"/>
  <c r="CL30" i="9" a="1"/>
  <c r="AR23" i="9" a="1"/>
  <c r="BI20" i="9" a="1"/>
  <c r="BN30" i="9" a="1"/>
  <c r="AY34" i="9" a="1"/>
  <c r="AA29" i="9" a="1"/>
  <c r="Q28" i="9" a="1"/>
  <c r="Q29" i="9" a="1"/>
  <c r="AG32" i="9" a="1"/>
  <c r="AW20" i="9" a="1"/>
  <c r="CB25" i="9" a="1"/>
  <c r="M20" i="9" a="1"/>
  <c r="BG25" i="9" a="1"/>
  <c r="W33" i="9" a="1"/>
  <c r="AP25" i="9" a="1"/>
  <c r="K1274" i="22"/>
  <c r="BW21" i="9" a="1"/>
  <c r="U20" i="9" a="1"/>
  <c r="AE33" i="9" a="1"/>
  <c r="G22" i="9" a="1"/>
  <c r="AZ20" i="9" a="1"/>
  <c r="CI29" i="9" a="1"/>
  <c r="AA34" i="9" a="1"/>
  <c r="AK26" i="9" a="1"/>
  <c r="CP35" i="9" a="1"/>
  <c r="AQ21" i="9" a="1"/>
  <c r="U30" i="9" a="1"/>
  <c r="Y27" i="9" a="1"/>
  <c r="K1730" i="22"/>
  <c r="Y26" i="9" a="1"/>
  <c r="CG25" i="9" a="1"/>
  <c r="AT32" i="9" a="1"/>
  <c r="BI21" i="9" a="1"/>
  <c r="K856" i="22"/>
  <c r="CR29" i="9" a="1"/>
  <c r="AX22" i="9" a="1"/>
  <c r="CK30" i="9" a="1"/>
  <c r="V26" i="9" a="1"/>
  <c r="AO27" i="9" a="1"/>
  <c r="CF32" i="9" a="1"/>
  <c r="V35" i="9" a="1"/>
  <c r="O32" i="9" a="1"/>
  <c r="BF34" i="9" a="1"/>
  <c r="AV28" i="9" a="1"/>
  <c r="K134" i="14"/>
  <c r="BR27" i="9" a="1"/>
  <c r="J20" i="9" a="1"/>
  <c r="X24" i="9" a="1"/>
  <c r="AZ30" i="9" a="1"/>
  <c r="S27" i="9" a="1"/>
  <c r="I29" i="9" a="1"/>
  <c r="AQ28" i="9" a="1"/>
  <c r="BK35" i="9" a="1"/>
  <c r="M25" i="9" a="1"/>
  <c r="AQ27" i="9" a="1"/>
  <c r="G33" i="9" a="1"/>
  <c r="AJ24" i="9" a="1"/>
  <c r="W26" i="9" a="1"/>
  <c r="AJ29" i="9" a="1"/>
  <c r="BW33" i="9" a="1"/>
  <c r="BY20" i="9" a="1"/>
  <c r="AJ23" i="9" a="1"/>
  <c r="CG21" i="9" a="1"/>
  <c r="BU34" i="9" a="1"/>
  <c r="CP20" i="9" a="1"/>
  <c r="J21" i="9" a="1"/>
  <c r="CR31" i="9" a="1"/>
  <c r="CP24" i="9" a="1"/>
  <c r="AD31" i="9" a="1"/>
  <c r="V27" i="9" a="1"/>
  <c r="G32" i="9" a="1"/>
  <c r="AK24" i="9" a="1"/>
  <c r="BZ33" i="9" a="1"/>
  <c r="AL32" i="9" a="1"/>
  <c r="AB26" i="9" a="1"/>
  <c r="CA25" i="9" a="1"/>
  <c r="AK22" i="9" a="1"/>
  <c r="BN31" i="9" a="1"/>
  <c r="P21" i="9" a="1"/>
  <c r="CK26" i="9" a="1"/>
  <c r="AG31" i="9" a="1"/>
  <c r="BC23" i="9" a="1"/>
  <c r="BE30" i="9" a="1"/>
  <c r="BL27" i="9" a="1"/>
  <c r="BP34" i="9" a="1"/>
  <c r="I24" i="9" a="1"/>
  <c r="K20" i="5"/>
  <c r="T26" i="9" a="1"/>
  <c r="J30" i="9" a="1"/>
  <c r="N24" i="9" a="1"/>
  <c r="BQ28" i="9" a="1"/>
  <c r="BC28" i="9" a="1"/>
  <c r="BZ28" i="9" a="1"/>
  <c r="AM23" i="9" a="1"/>
  <c r="AI31" i="9" a="1"/>
  <c r="CI30" i="9" a="1"/>
  <c r="AN22" i="9" a="1"/>
  <c r="BD23" i="9" a="1"/>
  <c r="AN20" i="9" a="1"/>
  <c r="AU24" i="9" a="1"/>
  <c r="Q26" i="9" a="1"/>
  <c r="AC27" i="9" a="1"/>
  <c r="BX21" i="9" a="1"/>
  <c r="U35" i="9" a="1"/>
  <c r="O34" i="9" a="1"/>
  <c r="H31" i="9" a="1"/>
  <c r="F35" i="9" a="1"/>
  <c r="AK20" i="9" a="1"/>
  <c r="BB26" i="9" a="1"/>
  <c r="BE28" i="9" a="1"/>
  <c r="AV30" i="9" a="1"/>
  <c r="T20" i="9" a="1"/>
  <c r="AM35" i="9" a="1"/>
  <c r="CK28" i="9" a="1"/>
  <c r="K58" i="5"/>
  <c r="CD24" i="9" a="1"/>
  <c r="BA22" i="9" a="1"/>
  <c r="BI30" i="9" a="1"/>
  <c r="AT25" i="9" a="1"/>
  <c r="BI32" i="9" a="1"/>
  <c r="AS28" i="9" a="1"/>
  <c r="G21" i="9" a="1"/>
  <c r="AJ20" i="9" a="1"/>
  <c r="AX21" i="9" a="1"/>
  <c r="AJ34" i="9" a="1"/>
  <c r="AS23" i="9" a="1"/>
  <c r="BB23" i="9" a="1"/>
  <c r="CO27" i="9" a="1"/>
  <c r="AE26" i="9" a="1"/>
  <c r="CP22" i="9" a="1"/>
  <c r="V21" i="9" a="1"/>
  <c r="CJ35" i="9" a="1"/>
  <c r="S21" i="9" a="1"/>
  <c r="K20" i="14"/>
  <c r="BR34" i="9" a="1"/>
  <c r="BG23" i="9" a="1"/>
  <c r="CG30" i="9" a="1"/>
  <c r="P33" i="9" a="1"/>
  <c r="K1768" i="22"/>
  <c r="S31" i="9" a="1"/>
  <c r="AD23" i="9" a="1"/>
  <c r="BE23" i="9" a="1"/>
  <c r="CJ23" i="9" a="1"/>
  <c r="H30" i="9" a="1"/>
  <c r="CI31" i="9" a="1"/>
  <c r="CI31" i="9" l="1"/>
  <c r="H30" i="9"/>
  <c r="CJ23" i="9"/>
  <c r="BE23" i="9"/>
  <c r="AD23" i="9"/>
  <c r="S31" i="9"/>
  <c r="P33" i="9"/>
  <c r="CG30" i="9"/>
  <c r="DC13" i="19" s="1"/>
  <c r="BG23" i="9"/>
  <c r="BR34" i="9"/>
  <c r="S21" i="9"/>
  <c r="CJ35" i="9"/>
  <c r="V21" i="9"/>
  <c r="CP22" i="9"/>
  <c r="AE26" i="9"/>
  <c r="CO27" i="9"/>
  <c r="BB23" i="9"/>
  <c r="AS23" i="9"/>
  <c r="AJ34" i="9"/>
  <c r="AX21" i="9"/>
  <c r="AJ20" i="9"/>
  <c r="G21" i="9"/>
  <c r="AS28" i="9"/>
  <c r="BI32" i="9"/>
  <c r="AT25" i="9"/>
  <c r="BI30" i="9"/>
  <c r="BA22" i="9"/>
  <c r="CD24" i="9"/>
  <c r="CK28" i="9"/>
  <c r="AM35" i="9"/>
  <c r="T20" i="9"/>
  <c r="AV30" i="9"/>
  <c r="BE28" i="9"/>
  <c r="BB26" i="9"/>
  <c r="AK20" i="9"/>
  <c r="F35" i="9"/>
  <c r="H31" i="9"/>
  <c r="O34" i="9"/>
  <c r="U35" i="9"/>
  <c r="BX21" i="9"/>
  <c r="AC27" i="9"/>
  <c r="Q26" i="9"/>
  <c r="AU24" i="9"/>
  <c r="AN20" i="9"/>
  <c r="BD23" i="9"/>
  <c r="AN22" i="9"/>
  <c r="CI30" i="9"/>
  <c r="AI31" i="9"/>
  <c r="AM23" i="9"/>
  <c r="BZ28" i="9"/>
  <c r="BC28" i="9"/>
  <c r="BQ28" i="9"/>
  <c r="N24" i="9"/>
  <c r="J30" i="9"/>
  <c r="T26" i="9"/>
  <c r="K14" i="5"/>
  <c r="I24" i="9"/>
  <c r="BP34" i="9"/>
  <c r="BL27" i="9"/>
  <c r="BE30" i="9"/>
  <c r="BC23" i="9"/>
  <c r="AG31" i="9"/>
  <c r="CK26" i="9"/>
  <c r="P21" i="9"/>
  <c r="BN31" i="9"/>
  <c r="AK22" i="9"/>
  <c r="CA25" i="9"/>
  <c r="AB26" i="9"/>
  <c r="AL32" i="9"/>
  <c r="BZ33" i="9"/>
  <c r="AK24" i="9"/>
  <c r="G32" i="9"/>
  <c r="V27" i="9"/>
  <c r="AD31" i="9"/>
  <c r="CP24" i="9"/>
  <c r="CR31" i="9"/>
  <c r="J21" i="9"/>
  <c r="CP20" i="9"/>
  <c r="BU34" i="9"/>
  <c r="CG21" i="9"/>
  <c r="DC4" i="19" s="1"/>
  <c r="AJ23" i="9"/>
  <c r="BY20" i="9"/>
  <c r="BW33" i="9"/>
  <c r="AJ29" i="9"/>
  <c r="W26" i="9"/>
  <c r="AJ24" i="9"/>
  <c r="G33" i="9"/>
  <c r="AQ27" i="9"/>
  <c r="M25" i="9"/>
  <c r="BK35" i="9"/>
  <c r="AQ28" i="9"/>
  <c r="I29" i="9"/>
  <c r="S27" i="9"/>
  <c r="AZ30" i="9"/>
  <c r="X24" i="9"/>
  <c r="J20" i="9"/>
  <c r="BR27" i="9"/>
  <c r="AV28" i="9"/>
  <c r="BF34" i="9"/>
  <c r="O32" i="9"/>
  <c r="V35" i="9"/>
  <c r="CF32" i="9"/>
  <c r="AO27" i="9"/>
  <c r="V26" i="9"/>
  <c r="CK30" i="9"/>
  <c r="AX22" i="9"/>
  <c r="CR29" i="9"/>
  <c r="BI21" i="9"/>
  <c r="AT32" i="9"/>
  <c r="CG25" i="9"/>
  <c r="DC8" i="19" s="1"/>
  <c r="Y26" i="9"/>
  <c r="Y27" i="9"/>
  <c r="U30" i="9"/>
  <c r="AQ21" i="9"/>
  <c r="CP35" i="9"/>
  <c r="AK26" i="9"/>
  <c r="AA34" i="9"/>
  <c r="CI29" i="9"/>
  <c r="AZ20" i="9"/>
  <c r="G22" i="9"/>
  <c r="AE33" i="9"/>
  <c r="U20" i="9"/>
  <c r="BW21" i="9"/>
  <c r="AP25" i="9"/>
  <c r="W33" i="9"/>
  <c r="BG25" i="9"/>
  <c r="M20" i="9"/>
  <c r="CB25" i="9"/>
  <c r="AW20" i="9"/>
  <c r="AG32" i="9"/>
  <c r="Q29" i="9"/>
  <c r="Q28" i="9"/>
  <c r="AA29" i="9"/>
  <c r="AY34" i="9"/>
  <c r="BN30" i="9"/>
  <c r="BI20" i="9"/>
  <c r="AR23" i="9"/>
  <c r="CL30" i="9"/>
  <c r="AZ23" i="9"/>
  <c r="BS25" i="9"/>
  <c r="K14" i="18"/>
  <c r="BB30" i="9"/>
  <c r="BT30" i="9"/>
  <c r="BV28" i="9"/>
  <c r="AF35" i="9"/>
  <c r="CQ33" i="9"/>
  <c r="BK27" i="9"/>
  <c r="N21" i="9"/>
  <c r="CF26" i="9"/>
  <c r="BH22" i="9"/>
  <c r="AA25" i="9"/>
  <c r="AU30" i="9"/>
  <c r="BQ24" i="9"/>
  <c r="AG22" i="9"/>
  <c r="BP31" i="9"/>
  <c r="R30" i="9"/>
  <c r="U25" i="9"/>
  <c r="BE29" i="9"/>
  <c r="AP24" i="9"/>
  <c r="CD33" i="9"/>
  <c r="AT31" i="9"/>
  <c r="T22" i="9"/>
  <c r="BP20" i="9"/>
  <c r="CH29" i="9"/>
  <c r="AC29" i="9"/>
  <c r="Y22" i="9"/>
  <c r="BB31" i="9"/>
  <c r="CG29" i="9"/>
  <c r="DC12" i="19" s="1"/>
  <c r="BT26" i="9"/>
  <c r="Z20" i="9"/>
  <c r="K31" i="9"/>
  <c r="BO31" i="9"/>
  <c r="AE30" i="9"/>
  <c r="BD30" i="9"/>
  <c r="BN29" i="9"/>
  <c r="AE29" i="9"/>
  <c r="X22" i="9"/>
  <c r="CE31" i="9"/>
  <c r="AC34" i="9"/>
  <c r="AA31" i="9"/>
  <c r="BH30" i="9"/>
  <c r="CC20" i="9"/>
  <c r="CQ24" i="9"/>
  <c r="AX33" i="9"/>
  <c r="BI34" i="9"/>
  <c r="X32" i="9"/>
  <c r="CD32" i="9"/>
  <c r="CE22" i="9"/>
  <c r="AT21" i="9"/>
  <c r="BH25" i="9"/>
  <c r="AL20" i="9"/>
  <c r="AF31" i="9"/>
  <c r="I22" i="9"/>
  <c r="CK23" i="9"/>
  <c r="BF20" i="9"/>
  <c r="O26" i="9"/>
  <c r="BO35" i="9"/>
  <c r="Y31" i="9"/>
  <c r="N33" i="9"/>
  <c r="CM30" i="9"/>
  <c r="AB31" i="9"/>
  <c r="BQ20" i="9"/>
  <c r="BL28" i="9"/>
  <c r="CQ20" i="9"/>
  <c r="L26" i="9"/>
  <c r="AS21" i="9"/>
  <c r="H26" i="9"/>
  <c r="BT27" i="9"/>
  <c r="CO33" i="9"/>
  <c r="BM34" i="9"/>
  <c r="AZ29" i="9"/>
  <c r="BZ24" i="9"/>
  <c r="AG35" i="9"/>
  <c r="AQ30" i="9"/>
  <c r="BB33" i="9"/>
  <c r="AM25" i="9"/>
  <c r="CG27" i="9"/>
  <c r="DC10" i="19" s="1"/>
  <c r="F26" i="9"/>
  <c r="BV33" i="9"/>
  <c r="O24" i="9"/>
  <c r="F29" i="9"/>
  <c r="AF29" i="9"/>
  <c r="BV20" i="9"/>
  <c r="BO30" i="9"/>
  <c r="BV24" i="9"/>
  <c r="AO31" i="9"/>
  <c r="O29" i="9"/>
  <c r="V25" i="9"/>
  <c r="BH21" i="9"/>
  <c r="AB29" i="9"/>
  <c r="AB27" i="9"/>
  <c r="BT29" i="9"/>
  <c r="W22" i="9"/>
  <c r="CB23" i="9"/>
  <c r="CF29" i="9"/>
  <c r="AJ30" i="9"/>
  <c r="BL26" i="9"/>
  <c r="AO21" i="9"/>
  <c r="CE23" i="9"/>
  <c r="BX22" i="9"/>
  <c r="BL23" i="9"/>
  <c r="AW24" i="9"/>
  <c r="AT28" i="9"/>
  <c r="AR24" i="9"/>
  <c r="CP34" i="9"/>
  <c r="L22" i="9"/>
  <c r="BX33" i="9"/>
  <c r="AR20" i="9"/>
  <c r="BO20" i="9"/>
  <c r="AV32" i="9"/>
  <c r="L30" i="9"/>
  <c r="AN25" i="9"/>
  <c r="BN28" i="9"/>
  <c r="N25" i="9"/>
  <c r="I23" i="9"/>
  <c r="CB21" i="9"/>
  <c r="X27" i="9"/>
  <c r="CN29" i="9"/>
  <c r="Q25" i="9"/>
  <c r="CJ29" i="9"/>
  <c r="AW35" i="9"/>
  <c r="BM26" i="9"/>
  <c r="BX29" i="9"/>
  <c r="AL30" i="9"/>
  <c r="W32" i="9"/>
  <c r="BT28" i="9"/>
  <c r="M26" i="9"/>
  <c r="AY29" i="9"/>
  <c r="AQ32" i="9"/>
  <c r="L25" i="9"/>
  <c r="CA27" i="9"/>
  <c r="CN27" i="9"/>
  <c r="AR28" i="9"/>
  <c r="AD33" i="9"/>
  <c r="BN32" i="9"/>
  <c r="K34" i="9"/>
  <c r="CD26" i="9"/>
  <c r="Y32" i="9"/>
  <c r="CH32" i="9"/>
  <c r="AG33" i="9"/>
  <c r="AY27" i="9"/>
  <c r="BE27" i="9"/>
  <c r="AB25" i="9"/>
  <c r="AN27" i="9"/>
  <c r="AF34" i="9"/>
  <c r="R26" i="9"/>
  <c r="BT31" i="9"/>
  <c r="CN25" i="9"/>
  <c r="Z23" i="9"/>
  <c r="L23" i="9"/>
  <c r="V23" i="9"/>
  <c r="BZ34" i="9"/>
  <c r="BQ33" i="9"/>
  <c r="M24" i="9"/>
  <c r="H33" i="9"/>
  <c r="AM34" i="9"/>
  <c r="AK30" i="9"/>
  <c r="J28" i="9"/>
  <c r="E28" i="9"/>
  <c r="BY25" i="9"/>
  <c r="CR23" i="9"/>
  <c r="W27" i="9"/>
  <c r="CB29" i="9"/>
  <c r="I28" i="9"/>
  <c r="Y28" i="9"/>
  <c r="J29" i="9"/>
  <c r="P29" i="9"/>
  <c r="BE33" i="9"/>
  <c r="AO35" i="9"/>
  <c r="I31" i="9"/>
  <c r="CO30" i="9"/>
  <c r="CJ26" i="9"/>
  <c r="BZ32" i="9"/>
  <c r="X23" i="9"/>
  <c r="AF26" i="9"/>
  <c r="BY35" i="9"/>
  <c r="BM20" i="9"/>
  <c r="BY27" i="9"/>
  <c r="CC35" i="9"/>
  <c r="BE24" i="9"/>
  <c r="AF23" i="9"/>
  <c r="CP29" i="9"/>
  <c r="BJ26" i="9"/>
  <c r="AK29" i="9"/>
  <c r="CF34" i="9"/>
  <c r="CH26" i="9"/>
  <c r="S29" i="9"/>
  <c r="CH35" i="9"/>
  <c r="CM25" i="9"/>
  <c r="BZ23" i="9"/>
  <c r="CG23" i="9"/>
  <c r="DC6" i="19" s="1"/>
  <c r="CB30" i="9"/>
  <c r="AT33" i="9"/>
  <c r="CQ27" i="9"/>
  <c r="BM35" i="9"/>
  <c r="K23" i="9"/>
  <c r="CI26" i="9"/>
  <c r="BQ35" i="9"/>
  <c r="CH23" i="9"/>
  <c r="CA30" i="9"/>
  <c r="V22" i="9"/>
  <c r="BR22" i="9"/>
  <c r="BH29" i="9"/>
  <c r="BH33" i="9"/>
  <c r="BW27" i="9"/>
  <c r="CO25" i="9"/>
  <c r="CE21" i="9"/>
  <c r="AE22" i="9"/>
  <c r="AG23" i="9"/>
  <c r="K26" i="9"/>
  <c r="F34" i="9"/>
  <c r="CE24" i="9"/>
  <c r="CD29" i="9"/>
  <c r="J26" i="9"/>
  <c r="Q30" i="9"/>
  <c r="AZ24" i="9"/>
  <c r="AL33" i="9"/>
  <c r="BN33" i="9"/>
  <c r="V29" i="9"/>
  <c r="Y21" i="9"/>
  <c r="F25" i="9"/>
  <c r="BB27" i="9"/>
  <c r="W29" i="9"/>
  <c r="AK28" i="9"/>
  <c r="AV21" i="9"/>
  <c r="CC22" i="9"/>
  <c r="AX29" i="9"/>
  <c r="AR26" i="9"/>
  <c r="S33" i="9"/>
  <c r="AB30" i="9"/>
  <c r="F20" i="9"/>
  <c r="L28" i="9"/>
  <c r="V24" i="9"/>
  <c r="CN26" i="9"/>
  <c r="S22" i="9"/>
  <c r="E31" i="9"/>
  <c r="AH25" i="9"/>
  <c r="N32" i="9"/>
  <c r="BK23" i="9"/>
  <c r="CM32" i="9"/>
  <c r="AA27" i="9"/>
  <c r="CP25" i="9"/>
  <c r="BQ34" i="9"/>
  <c r="AZ33" i="9"/>
  <c r="AD25" i="9"/>
  <c r="U32" i="9"/>
  <c r="AL25" i="9"/>
  <c r="BE31" i="9"/>
  <c r="AS26" i="9"/>
  <c r="H25" i="9"/>
  <c r="CP32" i="9"/>
  <c r="AD21" i="9"/>
  <c r="BL24" i="9"/>
  <c r="CF24" i="9"/>
  <c r="AN32" i="9"/>
  <c r="BY26" i="9"/>
  <c r="I21" i="9"/>
  <c r="CI24" i="9"/>
  <c r="BB32" i="9"/>
  <c r="AS25" i="9"/>
  <c r="AU31" i="9"/>
  <c r="AJ25" i="9"/>
  <c r="S34" i="9"/>
  <c r="I20" i="9"/>
  <c r="E30" i="9"/>
  <c r="U23" i="9"/>
  <c r="BY32" i="9"/>
  <c r="AH35" i="9"/>
  <c r="AM20" i="9"/>
  <c r="BT34" i="9"/>
  <c r="CF33" i="9"/>
  <c r="V34" i="9"/>
  <c r="AI28" i="9"/>
  <c r="CQ25" i="9"/>
  <c r="CL26" i="9"/>
  <c r="BH35" i="9"/>
  <c r="AR25" i="9"/>
  <c r="CO34" i="9"/>
  <c r="CE26" i="9"/>
  <c r="AC20" i="9"/>
  <c r="AC32" i="9"/>
  <c r="BF22" i="9"/>
  <c r="BI27" i="9"/>
  <c r="AO29" i="9"/>
  <c r="Q33" i="9"/>
  <c r="BB29" i="9"/>
  <c r="CB34" i="9"/>
  <c r="BO34" i="9"/>
  <c r="AZ22" i="9"/>
  <c r="CE29" i="9"/>
  <c r="CH34" i="9"/>
  <c r="AX35" i="9"/>
  <c r="BJ25" i="9"/>
  <c r="BJ30" i="9"/>
  <c r="AO23" i="9"/>
  <c r="CP21" i="9"/>
  <c r="AS22" i="9"/>
  <c r="AM32" i="9"/>
  <c r="BM25" i="9"/>
  <c r="N20" i="9"/>
  <c r="BU21" i="9"/>
  <c r="R22" i="9"/>
  <c r="BP24" i="9"/>
  <c r="BD24" i="9"/>
  <c r="CN33" i="9"/>
  <c r="BR26" i="9"/>
  <c r="L33" i="9"/>
  <c r="BR35" i="9"/>
  <c r="BD33" i="9"/>
  <c r="BY34" i="9"/>
  <c r="AD28" i="9"/>
  <c r="AT34" i="9"/>
  <c r="AD35" i="9"/>
  <c r="BS34" i="9"/>
  <c r="K24" i="9"/>
  <c r="AU33" i="9"/>
  <c r="P24" i="9"/>
  <c r="N31" i="9"/>
  <c r="BX34" i="9"/>
  <c r="BX20" i="9"/>
  <c r="BD27" i="9"/>
  <c r="BJ29" i="9"/>
  <c r="V32" i="9"/>
  <c r="BO33" i="9"/>
  <c r="AX20" i="9"/>
  <c r="G30" i="9"/>
  <c r="F30" i="9"/>
  <c r="R23" i="9"/>
  <c r="BD25" i="9"/>
  <c r="I33" i="9"/>
  <c r="BR30" i="9"/>
  <c r="AQ20" i="9"/>
  <c r="BG31" i="9"/>
  <c r="W23" i="9"/>
  <c r="BN25" i="9"/>
  <c r="BG21" i="9"/>
  <c r="AO28" i="9"/>
  <c r="BA28" i="9"/>
  <c r="P35" i="9"/>
  <c r="AI30" i="9"/>
  <c r="BX25" i="9"/>
  <c r="H22" i="9"/>
  <c r="BV31" i="9"/>
  <c r="BU22" i="9"/>
  <c r="BZ22" i="9"/>
  <c r="AM22" i="9"/>
  <c r="CL29" i="9"/>
  <c r="CE34" i="9"/>
  <c r="BK21" i="9"/>
  <c r="BJ33" i="9"/>
  <c r="BW32" i="9"/>
  <c r="E32" i="9"/>
  <c r="AG28" i="9"/>
  <c r="R34" i="9"/>
  <c r="BB20" i="9"/>
  <c r="BS24" i="9"/>
  <c r="AE32" i="9"/>
  <c r="AX26" i="9"/>
  <c r="BY21" i="9"/>
  <c r="Q24" i="9"/>
  <c r="CC33" i="9"/>
  <c r="AB23" i="9"/>
  <c r="Y29" i="9"/>
  <c r="CJ30" i="9"/>
  <c r="BA25" i="9"/>
  <c r="BO24" i="9"/>
  <c r="CG35" i="9"/>
  <c r="DC18" i="19" s="1"/>
  <c r="BO28" i="9"/>
  <c r="CK32" i="9"/>
  <c r="O22" i="9"/>
  <c r="BC30" i="9"/>
  <c r="AE34" i="9"/>
  <c r="CA32" i="9"/>
  <c r="CH21" i="9"/>
  <c r="CC29" i="9"/>
  <c r="AP23" i="9"/>
  <c r="Z25" i="9"/>
  <c r="M34" i="9"/>
  <c r="BW30" i="9"/>
  <c r="AO33" i="9"/>
  <c r="AV20" i="9"/>
  <c r="BT22" i="9"/>
  <c r="M21" i="9"/>
  <c r="BB25" i="9"/>
  <c r="BG34" i="9"/>
  <c r="AH20" i="9"/>
  <c r="BN27" i="9"/>
  <c r="CN30" i="9"/>
  <c r="Y30" i="9"/>
  <c r="BS35" i="9"/>
  <c r="BT21" i="9"/>
  <c r="M30" i="9"/>
  <c r="BV27" i="9"/>
  <c r="BZ35" i="9"/>
  <c r="J33" i="9"/>
  <c r="AA30" i="9"/>
  <c r="I35" i="9"/>
  <c r="L20" i="9"/>
  <c r="CQ28" i="9"/>
  <c r="BH32" i="9"/>
  <c r="CR27" i="9"/>
  <c r="BS22" i="9"/>
  <c r="CA24" i="9"/>
  <c r="S24" i="9"/>
  <c r="BK31" i="9"/>
  <c r="AJ33" i="9"/>
  <c r="AX31" i="9"/>
  <c r="BE25" i="9"/>
  <c r="AY20" i="9"/>
  <c r="Q21" i="9"/>
  <c r="CE32" i="9"/>
  <c r="J25" i="9"/>
  <c r="BH27" i="9"/>
  <c r="BD20" i="9"/>
  <c r="J32" i="9"/>
  <c r="BM31" i="9"/>
  <c r="X29" i="9"/>
  <c r="AO34" i="9"/>
  <c r="AP31" i="9"/>
  <c r="AN29" i="9"/>
  <c r="CH24" i="9"/>
  <c r="BP29" i="9"/>
  <c r="AZ32" i="9"/>
  <c r="CK29" i="9"/>
  <c r="AS31" i="9"/>
  <c r="BL35" i="9"/>
  <c r="AY23" i="9"/>
  <c r="BS21" i="9"/>
  <c r="BQ21" i="9"/>
  <c r="BA34" i="9"/>
  <c r="U21" i="9"/>
  <c r="CO28" i="9"/>
  <c r="BN34" i="9"/>
  <c r="CL33" i="9"/>
  <c r="BL31" i="9"/>
  <c r="AG26" i="9"/>
  <c r="BL21" i="9"/>
  <c r="AS30" i="9"/>
  <c r="AS29" i="9"/>
  <c r="CA21" i="9"/>
  <c r="AI27" i="9"/>
  <c r="AC25" i="9"/>
  <c r="AE21" i="9"/>
  <c r="BD34" i="9"/>
  <c r="CP33" i="9"/>
  <c r="S23" i="9"/>
  <c r="T21" i="9"/>
  <c r="BS28" i="9"/>
  <c r="K28" i="9"/>
  <c r="CN21" i="9"/>
  <c r="BY30" i="9"/>
  <c r="E25" i="9"/>
  <c r="I27" i="9"/>
  <c r="BQ32" i="9"/>
  <c r="AD20" i="9"/>
  <c r="AK32" i="9"/>
  <c r="BL29" i="9"/>
  <c r="BG27" i="9"/>
  <c r="CP31" i="9"/>
  <c r="K30" i="9"/>
  <c r="M35" i="9"/>
  <c r="AT22" i="9"/>
  <c r="CJ21" i="9"/>
  <c r="AV25" i="9"/>
  <c r="AO24" i="9"/>
  <c r="AE27" i="9"/>
  <c r="G25" i="9"/>
  <c r="BN21" i="9"/>
  <c r="BC34" i="9"/>
  <c r="BQ30" i="9"/>
  <c r="BA35" i="9"/>
  <c r="P28" i="9"/>
  <c r="AP21" i="9"/>
  <c r="CC28" i="9"/>
  <c r="AU22" i="9"/>
  <c r="BL22" i="9"/>
  <c r="AH26" i="9"/>
  <c r="CO31" i="9"/>
  <c r="BC35" i="9"/>
  <c r="AV27" i="9"/>
  <c r="BW26" i="9"/>
  <c r="U33" i="9"/>
  <c r="BD22" i="9"/>
  <c r="BO32" i="9"/>
  <c r="V33" i="9"/>
  <c r="BA30" i="9"/>
  <c r="CA34" i="9"/>
  <c r="AR33" i="9"/>
  <c r="BR20" i="9"/>
  <c r="U26" i="9"/>
  <c r="AW21" i="9"/>
  <c r="BF27" i="9"/>
  <c r="BR32" i="9"/>
  <c r="BY23" i="9"/>
  <c r="AA20" i="9"/>
  <c r="BS30" i="9"/>
  <c r="AU29" i="9"/>
  <c r="BN20" i="9"/>
  <c r="BS20" i="9"/>
  <c r="BF28" i="9"/>
  <c r="CH25" i="9"/>
  <c r="M22" i="9"/>
  <c r="BU32" i="9"/>
  <c r="AF25" i="9"/>
  <c r="AD29" i="9"/>
  <c r="BV25" i="9"/>
  <c r="AM29" i="9"/>
  <c r="CE35" i="9"/>
  <c r="BJ27" i="9"/>
  <c r="CH33" i="9"/>
  <c r="P20" i="9"/>
  <c r="K32" i="9"/>
  <c r="CP23" i="9"/>
  <c r="BM30" i="9"/>
  <c r="BV26" i="9"/>
  <c r="CO20" i="9"/>
  <c r="W25" i="9"/>
  <c r="AU25" i="9"/>
  <c r="K21" i="9"/>
  <c r="BL33" i="9"/>
  <c r="AY28" i="9"/>
  <c r="F23" i="9"/>
  <c r="S35" i="9"/>
  <c r="AF32" i="9"/>
  <c r="AX28" i="9"/>
  <c r="R35" i="9"/>
  <c r="BP33" i="9"/>
  <c r="BX26" i="9"/>
  <c r="AA23" i="9"/>
  <c r="BK30" i="9"/>
  <c r="S25" i="9"/>
  <c r="AG20" i="9"/>
  <c r="AF24" i="9"/>
  <c r="F24" i="9"/>
  <c r="AO30" i="9"/>
  <c r="CN24" i="9"/>
  <c r="AC33" i="9"/>
  <c r="CJ32" i="9"/>
  <c r="CI25" i="9"/>
  <c r="AP30" i="9"/>
  <c r="R33" i="9"/>
  <c r="AU23" i="9"/>
  <c r="BC33" i="9"/>
  <c r="CK27" i="9"/>
  <c r="AZ26" i="9"/>
  <c r="AF22" i="9"/>
  <c r="AE20" i="9"/>
  <c r="Z29" i="9"/>
  <c r="J27" i="9"/>
  <c r="BV35" i="9"/>
  <c r="K35" i="9"/>
  <c r="CJ24" i="9"/>
  <c r="CA20" i="9"/>
  <c r="BV32" i="9"/>
  <c r="Q35" i="9"/>
  <c r="BX23" i="9"/>
  <c r="P26" i="9"/>
  <c r="AA26" i="9"/>
  <c r="BH20" i="9"/>
  <c r="AF21" i="9"/>
  <c r="Y25" i="9"/>
  <c r="CG28" i="9"/>
  <c r="DC11" i="19" s="1"/>
  <c r="BM27" i="9"/>
  <c r="CR24" i="9"/>
  <c r="Q34" i="9"/>
  <c r="Q20" i="9"/>
  <c r="CD25" i="9"/>
  <c r="CQ21" i="9"/>
  <c r="BU26" i="9"/>
  <c r="BF35" i="9"/>
  <c r="BD35" i="9"/>
  <c r="BP35" i="9"/>
  <c r="P23" i="9"/>
  <c r="AE25" i="9"/>
  <c r="CL20" i="9"/>
  <c r="AR30" i="9"/>
  <c r="BK28" i="9"/>
  <c r="BD31" i="9"/>
  <c r="AA28" i="9"/>
  <c r="AA21" i="9"/>
  <c r="Z33" i="9"/>
  <c r="AJ28" i="9"/>
  <c r="CE33" i="9"/>
  <c r="M27" i="9"/>
  <c r="BZ31" i="9"/>
  <c r="K27" i="9"/>
  <c r="CO22" i="9"/>
  <c r="BJ35" i="9"/>
  <c r="O28" i="9"/>
  <c r="AH30" i="9"/>
  <c r="BA33" i="9"/>
  <c r="CE25" i="9"/>
  <c r="AW29" i="9"/>
  <c r="K14" i="22"/>
  <c r="AU35" i="9"/>
  <c r="AX27" i="9"/>
  <c r="BJ31" i="9"/>
  <c r="M31" i="9"/>
  <c r="CN31" i="9"/>
  <c r="CM27" i="9"/>
  <c r="BG29" i="9"/>
  <c r="BH31" i="9"/>
  <c r="AU34" i="9"/>
  <c r="CC30" i="9"/>
  <c r="AL29" i="9"/>
  <c r="X26" i="9"/>
  <c r="W21" i="9"/>
  <c r="CQ35" i="9"/>
  <c r="BV34" i="9"/>
  <c r="BZ20" i="9"/>
  <c r="BM32" i="9"/>
  <c r="AB22" i="9"/>
  <c r="AX23" i="9"/>
  <c r="AE31" i="9"/>
  <c r="AL35" i="9"/>
  <c r="Z30" i="9"/>
  <c r="AD24" i="9"/>
  <c r="AP35" i="9"/>
  <c r="AF20" i="9"/>
  <c r="AI21" i="9"/>
  <c r="AT27" i="9"/>
  <c r="V28" i="9"/>
  <c r="BW20" i="9"/>
  <c r="N23" i="9"/>
  <c r="CG33" i="9"/>
  <c r="DC16" i="19" s="1"/>
  <c r="CH27" i="9"/>
  <c r="BP21" i="9"/>
  <c r="BW29" i="9"/>
  <c r="H29" i="9"/>
  <c r="AF27" i="9"/>
  <c r="P25" i="9"/>
  <c r="CP27" i="9"/>
  <c r="AQ33" i="9"/>
  <c r="CJ20" i="9"/>
  <c r="BT23" i="9"/>
  <c r="CM31" i="9"/>
  <c r="AH32" i="9"/>
  <c r="R21" i="9"/>
  <c r="AC21" i="9"/>
  <c r="M29" i="9"/>
  <c r="BR21" i="9"/>
  <c r="CR21" i="9"/>
  <c r="CL35" i="9"/>
  <c r="U34" i="9"/>
  <c r="AA32" i="9"/>
  <c r="AP33" i="9"/>
  <c r="O33" i="9"/>
  <c r="AI24" i="9"/>
  <c r="AJ27" i="9"/>
  <c r="AP34" i="9"/>
  <c r="BM29" i="9"/>
  <c r="AB35" i="9"/>
  <c r="AW31" i="9"/>
  <c r="H34" i="9"/>
  <c r="CD28" i="9"/>
  <c r="CQ32" i="9"/>
  <c r="K14" i="15"/>
  <c r="T29" i="9"/>
  <c r="AT24" i="9"/>
  <c r="CR33" i="9"/>
  <c r="Q22" i="9"/>
  <c r="AQ24" i="9"/>
  <c r="BK26" i="9"/>
  <c r="CC27" i="9"/>
  <c r="AJ26" i="9"/>
  <c r="AR31" i="9"/>
  <c r="W35" i="9"/>
  <c r="BC29" i="9"/>
  <c r="G26" i="9"/>
  <c r="BC20" i="9"/>
  <c r="BW24" i="9"/>
  <c r="BB21" i="9"/>
  <c r="BA20" i="9"/>
  <c r="AI33" i="9"/>
  <c r="CP30" i="9"/>
  <c r="BM22" i="9"/>
  <c r="CD34" i="9"/>
  <c r="AR35" i="9"/>
  <c r="CH20" i="9"/>
  <c r="CF27" i="9"/>
  <c r="BG33" i="9"/>
  <c r="BZ26" i="9"/>
  <c r="BD32" i="9"/>
  <c r="AN26" i="9"/>
  <c r="S32" i="9"/>
  <c r="CF25" i="9"/>
  <c r="CM23" i="9"/>
  <c r="CK20" i="9"/>
  <c r="AN31" i="9"/>
  <c r="BE32" i="9"/>
  <c r="CO26" i="9"/>
  <c r="T31" i="9"/>
  <c r="BU30" i="9"/>
  <c r="AC31" i="9"/>
  <c r="CO21" i="9"/>
  <c r="H28" i="9"/>
  <c r="AT29" i="9"/>
  <c r="AQ35" i="9"/>
  <c r="BX28" i="9"/>
  <c r="H23" i="9"/>
  <c r="AB34" i="9"/>
  <c r="BL30" i="9"/>
  <c r="BS29" i="9"/>
  <c r="AZ21" i="9"/>
  <c r="BL32" i="9"/>
  <c r="CG22" i="9"/>
  <c r="DC5" i="19" s="1"/>
  <c r="BX24" i="9"/>
  <c r="CI27" i="9"/>
  <c r="G28" i="9"/>
  <c r="CF23" i="9"/>
  <c r="CM34" i="9"/>
  <c r="BG28" i="9"/>
  <c r="BZ30" i="9"/>
  <c r="AL24" i="9"/>
  <c r="AG34" i="9"/>
  <c r="AY21" i="9"/>
  <c r="AV26" i="9"/>
  <c r="AV22" i="9"/>
  <c r="AB28" i="9"/>
  <c r="BK20" i="9"/>
  <c r="AN21" i="9"/>
  <c r="CA33" i="9"/>
  <c r="CI23" i="9"/>
  <c r="AG30" i="9"/>
  <c r="AT35" i="9"/>
  <c r="CQ29" i="9"/>
  <c r="U28" i="9"/>
  <c r="AZ27" i="9"/>
  <c r="CH22" i="9"/>
  <c r="BC22" i="9"/>
  <c r="AR21" i="9"/>
  <c r="BL25" i="9"/>
  <c r="M32" i="9"/>
  <c r="CC26" i="9"/>
  <c r="CQ30" i="9"/>
  <c r="CO24" i="9"/>
  <c r="AF30" i="9"/>
  <c r="W24" i="9"/>
  <c r="BW34" i="9"/>
  <c r="AN35" i="9"/>
  <c r="P30" i="9"/>
  <c r="AQ31" i="9"/>
  <c r="BW31" i="9"/>
  <c r="J31" i="9"/>
  <c r="S28" i="9"/>
  <c r="AY33" i="9"/>
  <c r="S26" i="9"/>
  <c r="BX35" i="9"/>
  <c r="N27" i="9"/>
  <c r="S30" i="9"/>
  <c r="W30" i="9"/>
  <c r="AP22" i="9"/>
  <c r="BW22" i="9"/>
  <c r="CI32" i="9"/>
  <c r="AO32" i="9"/>
  <c r="CL22" i="9"/>
  <c r="BF21" i="9"/>
  <c r="AW30" i="9"/>
  <c r="BN26" i="9"/>
  <c r="BF24" i="9"/>
  <c r="BI22" i="9"/>
  <c r="BO29" i="9"/>
  <c r="AW26" i="9"/>
  <c r="AB21" i="9"/>
  <c r="AW28" i="9"/>
  <c r="CN20" i="9"/>
  <c r="G35" i="9"/>
  <c r="L21" i="9"/>
  <c r="Z22" i="9"/>
  <c r="T25" i="9"/>
  <c r="AO22" i="9"/>
  <c r="AO25" i="9"/>
  <c r="CO29" i="9"/>
  <c r="BA31" i="9"/>
  <c r="Q32" i="9"/>
  <c r="BV21" i="9"/>
  <c r="BC21" i="9"/>
  <c r="Y23" i="9"/>
  <c r="BW35" i="9"/>
  <c r="AH27" i="9"/>
  <c r="BO25" i="9"/>
  <c r="G24" i="9"/>
  <c r="T32" i="9"/>
  <c r="BA27" i="9"/>
  <c r="BN35" i="9"/>
  <c r="BS33" i="9"/>
  <c r="L24" i="9"/>
  <c r="CA29" i="9"/>
  <c r="CN23" i="9"/>
  <c r="BU28" i="9"/>
  <c r="BK29" i="9"/>
  <c r="K29" i="9"/>
  <c r="L27" i="9"/>
  <c r="BH24" i="9"/>
  <c r="BR29" i="9"/>
  <c r="K20" i="9"/>
  <c r="Y33" i="9"/>
  <c r="AW27" i="9"/>
  <c r="BK25" i="9"/>
  <c r="BK22" i="9"/>
  <c r="AT23" i="9"/>
  <c r="CH31" i="9"/>
  <c r="BN23" i="9"/>
  <c r="BG32" i="9"/>
  <c r="CG32" i="9"/>
  <c r="DC15" i="19" s="1"/>
  <c r="CJ27" i="9"/>
  <c r="AS20" i="9"/>
  <c r="BT33" i="9"/>
  <c r="CK35" i="9"/>
  <c r="AX30" i="9"/>
  <c r="L32" i="9"/>
  <c r="T28" i="9"/>
  <c r="BN24" i="9"/>
  <c r="CI22" i="9"/>
  <c r="AQ29" i="9"/>
  <c r="BQ23" i="9"/>
  <c r="M23" i="9"/>
  <c r="AY25" i="9"/>
  <c r="CB20" i="9"/>
  <c r="AN30" i="9"/>
  <c r="BQ26" i="9"/>
  <c r="AS27" i="9"/>
  <c r="E20" i="9"/>
  <c r="CJ28" i="9"/>
  <c r="CD27" i="9"/>
  <c r="BB28" i="9"/>
  <c r="AV23" i="9"/>
  <c r="CR20" i="9"/>
  <c r="AU26" i="9"/>
  <c r="AM31" i="9"/>
  <c r="BS31" i="9"/>
  <c r="AQ25" i="9"/>
  <c r="AG25" i="9"/>
  <c r="CG24" i="9"/>
  <c r="DC7" i="19" s="1"/>
  <c r="AW34" i="9"/>
  <c r="AD30" i="9"/>
  <c r="AC24" i="9"/>
  <c r="CL28" i="9"/>
  <c r="K22" i="9"/>
  <c r="BZ25" i="9"/>
  <c r="AS32" i="9"/>
  <c r="BS32" i="9"/>
  <c r="CB33" i="9"/>
  <c r="BJ20" i="9"/>
  <c r="Y35" i="9"/>
  <c r="AP20" i="9"/>
  <c r="BO26" i="9"/>
  <c r="J24" i="9"/>
  <c r="I30" i="9"/>
  <c r="CA23" i="9"/>
  <c r="AP29" i="9"/>
  <c r="BU35" i="9"/>
  <c r="BO21" i="9"/>
  <c r="BF26" i="9"/>
  <c r="CC24" i="9"/>
  <c r="E22" i="9"/>
  <c r="AT20" i="9"/>
  <c r="Y24" i="9"/>
  <c r="AD22" i="9"/>
  <c r="CN28" i="9"/>
  <c r="CG31" i="9"/>
  <c r="DC14" i="19" s="1"/>
  <c r="F22" i="9"/>
  <c r="AJ35" i="9"/>
  <c r="AH24" i="9"/>
  <c r="BZ21" i="9"/>
  <c r="CD22" i="9"/>
  <c r="X30" i="9"/>
  <c r="CL31" i="9"/>
  <c r="AD34" i="9"/>
  <c r="BH28" i="9"/>
  <c r="BK32" i="9"/>
  <c r="AV31" i="9"/>
  <c r="AY24" i="9"/>
  <c r="AJ31" i="9"/>
  <c r="CK25" i="9"/>
  <c r="BL20" i="9"/>
  <c r="BD21" i="9"/>
  <c r="AF33" i="9"/>
  <c r="AK35" i="9"/>
  <c r="AU21" i="9"/>
  <c r="K25" i="9"/>
  <c r="E33" i="9"/>
  <c r="BI33" i="9"/>
  <c r="CF35" i="9"/>
  <c r="CK31" i="9"/>
  <c r="AU20" i="9"/>
  <c r="BF29" i="9"/>
  <c r="CN22" i="9"/>
  <c r="CG34" i="9"/>
  <c r="DC17" i="19" s="1"/>
  <c r="BR28" i="9"/>
  <c r="BJ28" i="9"/>
  <c r="BA29" i="9"/>
  <c r="H24" i="9"/>
  <c r="AZ28" i="9"/>
  <c r="CL27" i="9"/>
  <c r="CD23" i="9"/>
  <c r="AE24" i="9"/>
  <c r="CD31" i="9"/>
  <c r="Z21" i="9"/>
  <c r="BA32" i="9"/>
  <c r="AV29" i="9"/>
  <c r="T23" i="9"/>
  <c r="CB26" i="9"/>
  <c r="BS26" i="9"/>
  <c r="AK31" i="9"/>
  <c r="CJ22" i="9"/>
  <c r="E27" i="9"/>
  <c r="L31" i="9"/>
  <c r="O31" i="9"/>
  <c r="AJ32" i="9"/>
  <c r="BQ31" i="9"/>
  <c r="BO22" i="9"/>
  <c r="BP26" i="9"/>
  <c r="BP28" i="9"/>
  <c r="BY24" i="9"/>
  <c r="O27" i="9"/>
  <c r="BF23" i="9"/>
  <c r="AH34" i="9"/>
  <c r="AL23" i="9"/>
  <c r="AS35" i="9"/>
  <c r="BQ27" i="9"/>
  <c r="BJ23" i="9"/>
  <c r="BU27" i="9"/>
  <c r="X20" i="9"/>
  <c r="CH28" i="9"/>
  <c r="T33" i="9"/>
  <c r="E24" i="9"/>
  <c r="CI34" i="9"/>
  <c r="CF31" i="9"/>
  <c r="CF21" i="9"/>
  <c r="BR33" i="9"/>
  <c r="J35" i="9"/>
  <c r="BK33" i="9"/>
  <c r="T30" i="9"/>
  <c r="CL21" i="9"/>
  <c r="BK34" i="9"/>
  <c r="BW25" i="9"/>
  <c r="T35" i="9"/>
  <c r="AD27" i="9"/>
  <c r="CF30" i="9"/>
  <c r="CM22" i="9"/>
  <c r="AN28" i="9"/>
  <c r="R25" i="9"/>
  <c r="AS24" i="9"/>
  <c r="S20" i="9"/>
  <c r="AI23" i="9"/>
  <c r="AH31" i="9"/>
  <c r="BG20" i="9"/>
  <c r="AA35" i="9"/>
  <c r="BQ25" i="9"/>
  <c r="BP27" i="9"/>
  <c r="L35" i="9"/>
  <c r="CC34" i="9"/>
  <c r="M28" i="9"/>
  <c r="AQ26" i="9"/>
  <c r="BY29" i="9"/>
  <c r="AR22" i="9"/>
  <c r="W34" i="9"/>
  <c r="BC31" i="9"/>
  <c r="BP23" i="9"/>
  <c r="AY26" i="9"/>
  <c r="O35" i="9"/>
  <c r="AL31" i="9"/>
  <c r="BC26" i="9"/>
  <c r="CQ34" i="9"/>
  <c r="AR34" i="9"/>
  <c r="BJ21" i="9"/>
  <c r="BI25" i="9"/>
  <c r="AK33" i="9"/>
  <c r="P27" i="9"/>
  <c r="AI25" i="9"/>
  <c r="BD26" i="9"/>
  <c r="AA33" i="9"/>
  <c r="AE28" i="9"/>
  <c r="Z31" i="9"/>
  <c r="H32" i="9"/>
  <c r="CM33" i="9"/>
  <c r="CJ33" i="9"/>
  <c r="W31" i="9"/>
  <c r="CB35" i="9"/>
  <c r="BF32" i="9"/>
  <c r="AX24" i="9"/>
  <c r="J23" i="9"/>
  <c r="CF28" i="9"/>
  <c r="CP26" i="9"/>
  <c r="BA23" i="9"/>
  <c r="E35" i="9"/>
  <c r="U31" i="9"/>
  <c r="CQ31" i="9"/>
  <c r="G27" i="9"/>
  <c r="BI31" i="9"/>
  <c r="G31" i="9"/>
  <c r="BU20" i="9"/>
  <c r="BT25" i="9"/>
  <c r="F27" i="9"/>
  <c r="BI23" i="9"/>
  <c r="Y20" i="9"/>
  <c r="AI32" i="9"/>
  <c r="J34" i="9"/>
  <c r="CC25" i="9"/>
  <c r="U29" i="9"/>
  <c r="BC27" i="9"/>
  <c r="CR22" i="9"/>
  <c r="AC28" i="9"/>
  <c r="CE27" i="9"/>
  <c r="BM24" i="9"/>
  <c r="BZ27" i="9"/>
  <c r="AI35" i="9"/>
  <c r="AN24" i="9"/>
  <c r="CM20" i="9"/>
  <c r="AX25" i="9"/>
  <c r="AV33" i="9"/>
  <c r="AZ35" i="9"/>
  <c r="N29" i="9"/>
  <c r="AF28" i="9"/>
  <c r="Z26" i="9"/>
  <c r="AL21" i="9"/>
  <c r="AM33" i="9"/>
  <c r="O20" i="9"/>
  <c r="O23" i="9"/>
  <c r="AC23" i="9"/>
  <c r="BE35" i="9"/>
  <c r="CB22" i="9"/>
  <c r="AH21" i="9"/>
  <c r="BX30" i="9"/>
  <c r="BY33" i="9"/>
  <c r="W20" i="9"/>
  <c r="BE22" i="9"/>
  <c r="BY22" i="9"/>
  <c r="CI35" i="9"/>
  <c r="AC26" i="9"/>
  <c r="E29" i="9"/>
  <c r="AY22" i="9"/>
  <c r="AO26" i="9"/>
  <c r="BB35" i="9"/>
  <c r="CQ23" i="9"/>
  <c r="BU33" i="9"/>
  <c r="AG27" i="9"/>
  <c r="R28" i="9"/>
  <c r="F21" i="9"/>
  <c r="BQ22" i="9"/>
  <c r="BU29" i="9"/>
  <c r="F28" i="9"/>
  <c r="BC24" i="9"/>
  <c r="BG35" i="9"/>
  <c r="BH34" i="9"/>
  <c r="Q27" i="9"/>
  <c r="BI26" i="9"/>
  <c r="BT20" i="9"/>
  <c r="BU31" i="9"/>
  <c r="CC21" i="9"/>
  <c r="BW23" i="9"/>
  <c r="K33" i="9"/>
  <c r="L34" i="9"/>
  <c r="CA28" i="9"/>
  <c r="BB22" i="9"/>
  <c r="CI28" i="9"/>
  <c r="CM26" i="9"/>
  <c r="AY31" i="9"/>
  <c r="BY28" i="9"/>
  <c r="BJ34" i="9"/>
  <c r="AH23" i="9"/>
  <c r="BI29" i="9"/>
  <c r="AU27" i="9"/>
  <c r="X25" i="9"/>
  <c r="BA26" i="9"/>
  <c r="CA22" i="9"/>
  <c r="CH30" i="9"/>
  <c r="N35" i="9"/>
  <c r="CK22" i="9"/>
  <c r="N22" i="9"/>
  <c r="CM21" i="9"/>
  <c r="BF30" i="9"/>
  <c r="U22" i="9"/>
  <c r="CB31" i="9"/>
  <c r="AB33" i="9"/>
  <c r="BK24" i="9"/>
  <c r="CN35" i="9"/>
  <c r="AM21" i="9"/>
  <c r="CM35" i="9"/>
  <c r="H35" i="9"/>
  <c r="I26" i="9"/>
  <c r="AV34" i="9"/>
  <c r="BP32" i="9"/>
  <c r="AK21" i="9"/>
  <c r="G23" i="9"/>
  <c r="CI20" i="9"/>
  <c r="AU32" i="9"/>
  <c r="AW33" i="9"/>
  <c r="Q23" i="9"/>
  <c r="CM28" i="9"/>
  <c r="Z34" i="9"/>
  <c r="BE21" i="9"/>
  <c r="CO35" i="9"/>
  <c r="AW25" i="9"/>
  <c r="BM23" i="9"/>
  <c r="AG29" i="9"/>
  <c r="AJ22" i="9"/>
  <c r="BX31" i="9"/>
  <c r="CO23" i="9"/>
  <c r="CB27" i="9"/>
  <c r="I25" i="9"/>
  <c r="AM28" i="9"/>
  <c r="I34" i="9"/>
  <c r="CD21" i="9"/>
  <c r="N34" i="9"/>
  <c r="O21" i="9"/>
  <c r="AS33" i="9"/>
  <c r="CP28" i="9"/>
  <c r="BM28" i="9"/>
  <c r="CA26" i="9"/>
  <c r="CR26" i="9"/>
  <c r="BR31" i="9"/>
  <c r="BF31" i="9"/>
  <c r="AH29" i="9"/>
  <c r="BV30" i="9"/>
  <c r="AM27" i="9"/>
  <c r="AW23" i="9"/>
  <c r="R32" i="9"/>
  <c r="CF20" i="9"/>
  <c r="AC30" i="9"/>
  <c r="CC31" i="9"/>
  <c r="CL23" i="9"/>
  <c r="CA35" i="9"/>
  <c r="CE30" i="9"/>
  <c r="BD29" i="9"/>
  <c r="AD26" i="9"/>
  <c r="AB20" i="9"/>
  <c r="BB34" i="9"/>
  <c r="BM33" i="9"/>
  <c r="AP27" i="9"/>
  <c r="AM26" i="9"/>
  <c r="CC23" i="9"/>
  <c r="AI29" i="9"/>
  <c r="CQ22" i="9"/>
  <c r="R31" i="9"/>
  <c r="W28" i="9"/>
  <c r="AD32" i="9"/>
  <c r="AK27" i="9"/>
  <c r="BF33" i="9"/>
  <c r="AY30" i="9"/>
  <c r="AI26" i="9"/>
  <c r="AE23" i="9"/>
  <c r="AQ34" i="9"/>
  <c r="BG24" i="9"/>
  <c r="AB32" i="9"/>
  <c r="AT26" i="9"/>
  <c r="AC35" i="9"/>
  <c r="CR25" i="9"/>
  <c r="BR23" i="9"/>
  <c r="AU28" i="9"/>
  <c r="BO23" i="9"/>
  <c r="X31" i="9"/>
  <c r="AA22" i="9"/>
  <c r="BQ29" i="9"/>
  <c r="BU24" i="9"/>
  <c r="CR34" i="9"/>
  <c r="L29" i="9"/>
  <c r="BL34" i="9"/>
  <c r="CC32" i="9"/>
  <c r="AH33" i="9"/>
  <c r="CN32" i="9"/>
  <c r="AS34" i="9"/>
  <c r="R29" i="9"/>
  <c r="CR28" i="9"/>
  <c r="BG30" i="9"/>
  <c r="BR25" i="9"/>
  <c r="AN23" i="9"/>
  <c r="CN34" i="9"/>
  <c r="H21" i="9"/>
  <c r="AM24" i="9"/>
  <c r="F32" i="9"/>
  <c r="P22" i="9"/>
  <c r="T24" i="9"/>
  <c r="BR24" i="9"/>
  <c r="BT24" i="9"/>
  <c r="T27" i="9"/>
  <c r="AL22" i="9"/>
  <c r="BT32" i="9"/>
  <c r="AW32" i="9"/>
  <c r="CR30" i="9"/>
  <c r="BV23" i="9"/>
  <c r="N30" i="9"/>
  <c r="R27" i="9"/>
  <c r="CJ31" i="9"/>
  <c r="E23" i="9"/>
  <c r="E21" i="9"/>
  <c r="AR27" i="9"/>
  <c r="V20" i="9"/>
  <c r="BU25" i="9"/>
  <c r="AQ23" i="9"/>
  <c r="BM21" i="9"/>
  <c r="BZ29" i="9"/>
  <c r="V31" i="9"/>
  <c r="N28" i="9"/>
  <c r="CE28" i="9"/>
  <c r="BA24" i="9"/>
  <c r="CE20" i="9"/>
  <c r="AN33" i="9"/>
  <c r="BE34" i="9"/>
  <c r="CD30" i="9"/>
  <c r="Y34" i="9"/>
  <c r="AE35" i="9"/>
  <c r="I32" i="9"/>
  <c r="BI35" i="9"/>
  <c r="BG26" i="9"/>
  <c r="CK33" i="9"/>
  <c r="O30" i="9"/>
  <c r="R24" i="9"/>
  <c r="U24" i="9"/>
  <c r="CR35" i="9"/>
  <c r="M33" i="9"/>
  <c r="CR32" i="9"/>
  <c r="AP28" i="9"/>
  <c r="BC25" i="9"/>
  <c r="BP25" i="9"/>
  <c r="BX27" i="9"/>
  <c r="AI22" i="9"/>
  <c r="BF25" i="9"/>
  <c r="AO20" i="9"/>
  <c r="Z32" i="9"/>
  <c r="BA21" i="9"/>
  <c r="AY35" i="9"/>
  <c r="E34" i="9"/>
  <c r="AL27" i="9"/>
  <c r="BE26" i="9"/>
  <c r="AX32" i="9"/>
  <c r="BC32" i="9"/>
  <c r="CJ25" i="9"/>
  <c r="BI28" i="9"/>
  <c r="G29" i="9"/>
  <c r="AR29" i="9"/>
  <c r="BU23" i="9"/>
  <c r="CL25" i="9"/>
  <c r="BN22" i="9"/>
  <c r="X21" i="9"/>
  <c r="AY32" i="9"/>
  <c r="CB28" i="9"/>
  <c r="BH26" i="9"/>
  <c r="CK24" i="9"/>
  <c r="CM24" i="9"/>
  <c r="AL26" i="9"/>
  <c r="AZ34" i="9"/>
  <c r="AT30" i="9"/>
  <c r="J22" i="9"/>
  <c r="AX34" i="9"/>
  <c r="BJ32" i="9"/>
  <c r="V30" i="9"/>
  <c r="G20" i="9"/>
  <c r="AK23" i="9"/>
  <c r="CI33" i="9"/>
  <c r="AK34" i="9"/>
  <c r="AI20" i="9"/>
  <c r="H20" i="9"/>
  <c r="Z28" i="9"/>
  <c r="CB24" i="9"/>
  <c r="AZ25" i="9"/>
  <c r="O25" i="9"/>
  <c r="BS23" i="9"/>
  <c r="CL32" i="9"/>
  <c r="BY31" i="9"/>
  <c r="BV22" i="9"/>
  <c r="AZ31" i="9"/>
  <c r="AH28" i="9"/>
  <c r="BW28" i="9"/>
  <c r="BI24" i="9"/>
  <c r="F31" i="9"/>
  <c r="X34" i="9"/>
  <c r="U27" i="9"/>
  <c r="AI34" i="9"/>
  <c r="CL34" i="9"/>
  <c r="T34" i="9"/>
  <c r="N26" i="9"/>
  <c r="CA31" i="9"/>
  <c r="BP30" i="9"/>
  <c r="X35" i="9"/>
  <c r="CJ34" i="9"/>
  <c r="AG24" i="9"/>
  <c r="BV29" i="9"/>
  <c r="AP32" i="9"/>
  <c r="AV35" i="9"/>
  <c r="AN34" i="9"/>
  <c r="CF22" i="9"/>
  <c r="CG26" i="9"/>
  <c r="DC9" i="19" s="1"/>
  <c r="AW22" i="9"/>
  <c r="X28" i="9"/>
  <c r="AM30" i="9"/>
  <c r="BT35" i="9"/>
  <c r="G34" i="9"/>
  <c r="CO32" i="9"/>
  <c r="AC22" i="9"/>
  <c r="P31" i="9"/>
  <c r="P34" i="9"/>
  <c r="CL24" i="9"/>
  <c r="AV24" i="9"/>
  <c r="CQ26" i="9"/>
  <c r="X33" i="9"/>
  <c r="AL28" i="9"/>
  <c r="CD20" i="9"/>
  <c r="CK21" i="9"/>
  <c r="BJ22" i="9"/>
  <c r="AJ21" i="9"/>
  <c r="BB24" i="9"/>
  <c r="CM29" i="9"/>
  <c r="BE20" i="9"/>
  <c r="H27" i="9"/>
  <c r="BX32" i="9"/>
  <c r="CB32" i="9"/>
  <c r="AR32" i="9"/>
  <c r="BS27" i="9"/>
  <c r="AL34" i="9"/>
  <c r="AK25" i="9"/>
  <c r="AP26" i="9"/>
  <c r="Z27" i="9"/>
  <c r="F33" i="9"/>
  <c r="BO27" i="9"/>
  <c r="BJ24" i="9"/>
  <c r="AB24" i="9"/>
  <c r="BG22" i="9"/>
  <c r="AQ22" i="9"/>
  <c r="Z24" i="9"/>
  <c r="R20" i="9"/>
  <c r="AH22" i="9"/>
  <c r="E26" i="9"/>
  <c r="CK34" i="9"/>
  <c r="AG21" i="9"/>
  <c r="BH23" i="9"/>
  <c r="BP22" i="9"/>
  <c r="Z35" i="9"/>
  <c r="CI21" i="9"/>
  <c r="AA24" i="9"/>
  <c r="Q31" i="9"/>
  <c r="P32" i="9"/>
  <c r="CD35" i="9"/>
  <c r="BD28"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8" i="9"/>
  <c r="L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G666" i="14"/>
  <c r="J1692" i="21"/>
  <c r="G1692" i="21"/>
  <c r="H1882" i="22"/>
  <c r="BK55" i="9"/>
  <c r="F210" i="14"/>
  <c r="CD55" i="9"/>
  <c r="H362" i="14"/>
  <c r="I286" i="14"/>
  <c r="H1692" i="21"/>
  <c r="X55" i="9"/>
  <c r="AR55" i="9"/>
  <c r="BT55" i="9"/>
  <c r="F172" i="14"/>
  <c r="Q55" i="9"/>
  <c r="I210" i="14"/>
  <c r="F134" i="15"/>
  <c r="BC55" i="9"/>
  <c r="K55" i="9"/>
  <c r="G324" i="14"/>
  <c r="AI55" i="9"/>
  <c r="V55" i="9"/>
  <c r="AO55" i="9"/>
  <c r="AK55" i="9"/>
  <c r="H55" i="9"/>
  <c r="AP55" i="9"/>
  <c r="P55" i="9"/>
  <c r="AN55" i="9"/>
  <c r="AS55" i="9"/>
  <c r="G400" i="14"/>
  <c r="H400" i="14"/>
  <c r="AW55" i="9"/>
  <c r="G210" i="14"/>
  <c r="J1882" i="22"/>
  <c r="I134" i="14"/>
  <c r="AX55" i="9"/>
  <c r="BO55" i="9"/>
  <c r="F286" i="14"/>
  <c r="BE55" i="9"/>
  <c r="G96" i="14"/>
  <c r="CA55" i="9"/>
  <c r="CC55" i="9"/>
  <c r="CN55" i="9"/>
  <c r="O55" i="9"/>
  <c r="H248" i="14"/>
  <c r="BM55" i="9"/>
  <c r="F514" i="14"/>
  <c r="L55" i="9"/>
  <c r="F172" i="15"/>
  <c r="G628" i="14"/>
  <c r="BZ55" i="9"/>
  <c r="BX55" i="9"/>
  <c r="AB55" i="9"/>
  <c r="I324" i="14"/>
  <c r="I362" i="14"/>
  <c r="F1692" i="21"/>
  <c r="CL55" i="9"/>
  <c r="I172" i="14"/>
  <c r="E55" i="9"/>
  <c r="CB55" i="9"/>
  <c r="CH55" i="9"/>
  <c r="BI55" i="9"/>
  <c r="G248" i="14"/>
  <c r="AZ55" i="9"/>
  <c r="I666" i="14"/>
  <c r="Z55" i="9"/>
  <c r="H628" i="14"/>
  <c r="J96" i="14"/>
  <c r="AY55" i="9"/>
  <c r="H210" i="14"/>
  <c r="S55" i="9"/>
  <c r="I514" i="14"/>
  <c r="BS55" i="9"/>
  <c r="G362" i="14"/>
  <c r="J514" i="14"/>
  <c r="J248" i="14"/>
  <c r="I400" i="14"/>
  <c r="CI55" i="9"/>
  <c r="G134" i="15"/>
  <c r="AM55" i="9"/>
  <c r="U55" i="9"/>
  <c r="J666" i="14"/>
  <c r="AQ55" i="9"/>
  <c r="W55" i="9"/>
  <c r="F248" i="14"/>
  <c r="N55" i="9"/>
  <c r="AH55" i="9"/>
  <c r="BR55" i="9"/>
  <c r="BW55" i="9"/>
  <c r="G286" i="14"/>
  <c r="AL55" i="9"/>
  <c r="H172" i="14"/>
  <c r="BD55" i="9"/>
  <c r="H134" i="15"/>
  <c r="BG55" i="9"/>
  <c r="AV55" i="9"/>
  <c r="J400" i="14"/>
  <c r="BQ55" i="9"/>
  <c r="AJ55" i="9"/>
  <c r="AT55" i="9"/>
  <c r="BV55" i="9"/>
  <c r="G172" i="14"/>
  <c r="G172" i="15"/>
  <c r="J172" i="14"/>
  <c r="M55" i="9"/>
  <c r="I628" i="14"/>
  <c r="CO55" i="9"/>
  <c r="CK55" i="9"/>
  <c r="I172" i="15"/>
  <c r="G704" i="14"/>
  <c r="BU55" i="9"/>
  <c r="G1882" i="22"/>
  <c r="I704" i="14"/>
  <c r="Y55" i="9"/>
  <c r="G55" i="9"/>
  <c r="AG55" i="9"/>
  <c r="BB55" i="9"/>
  <c r="J286" i="14"/>
  <c r="AC55" i="9"/>
  <c r="CJ55" i="9"/>
  <c r="BL55" i="9"/>
  <c r="J704" i="14"/>
  <c r="AF55" i="9"/>
  <c r="H172" i="15"/>
  <c r="CM55" i="9"/>
  <c r="BN55" i="9"/>
  <c r="G514" i="14"/>
  <c r="AE55" i="9"/>
  <c r="H514" i="14"/>
  <c r="T55" i="9"/>
  <c r="H704" i="14"/>
  <c r="BA55" i="9"/>
  <c r="H324" i="14"/>
  <c r="F1882" i="22"/>
  <c r="F400" i="14"/>
  <c r="H666" i="14"/>
  <c r="I96" i="14"/>
  <c r="H96" i="14"/>
  <c r="F704" i="14"/>
  <c r="R55" i="9"/>
  <c r="I134" i="15"/>
  <c r="BH55" i="9"/>
  <c r="J628" i="14"/>
  <c r="G134" i="14"/>
  <c r="AD55" i="9"/>
  <c r="F628" i="14"/>
  <c r="CQ55" i="9"/>
  <c r="AA55" i="9"/>
  <c r="BP55" i="9"/>
  <c r="J210" i="14"/>
  <c r="J172" i="15"/>
  <c r="F324" i="14"/>
  <c r="F96" i="14"/>
  <c r="F666" i="14"/>
  <c r="CG55" i="9"/>
  <c r="I1882" i="22"/>
  <c r="J134" i="14"/>
  <c r="F134" i="14"/>
  <c r="BY55" i="9"/>
  <c r="CR55" i="9"/>
  <c r="CE55" i="9"/>
  <c r="BF55" i="9"/>
  <c r="BJ55" i="9"/>
  <c r="CF55" i="9"/>
  <c r="F362" i="14"/>
  <c r="I1692" i="21"/>
  <c r="J55" i="9"/>
  <c r="AU55" i="9"/>
  <c r="H134" i="14"/>
  <c r="H286" i="14"/>
  <c r="J362" i="14"/>
  <c r="I248" i="14"/>
  <c r="J324" i="14"/>
  <c r="J134" i="15"/>
  <c r="F55" i="9"/>
  <c r="CP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654" i="21"/>
  <c r="G1578" i="22"/>
  <c r="H970" i="22"/>
  <c r="H1578" i="22"/>
  <c r="I1540" i="22"/>
  <c r="G1654" i="21"/>
  <c r="G1008" i="22"/>
  <c r="J1654" i="21"/>
  <c r="F1844" i="22"/>
  <c r="F1426" i="22"/>
  <c r="J1616" i="21"/>
  <c r="H1616" i="21"/>
  <c r="H1122" i="22"/>
  <c r="I1426" i="22"/>
  <c r="I1616" i="21"/>
  <c r="J1844" i="22"/>
  <c r="G970" i="21"/>
  <c r="F1008" i="22"/>
  <c r="G1844" i="22"/>
  <c r="F970" i="22"/>
  <c r="I970" i="21"/>
  <c r="G1426" i="22"/>
  <c r="G1616" i="21"/>
  <c r="I1008" i="22"/>
  <c r="H1654" i="21"/>
  <c r="J1578" i="22"/>
  <c r="G1350" i="21"/>
  <c r="H1008" i="22"/>
  <c r="F1350" i="21"/>
  <c r="H1350" i="21"/>
  <c r="J1426" i="22"/>
  <c r="H1426" i="22"/>
  <c r="H970" i="21"/>
  <c r="G1540" i="22"/>
  <c r="F970" i="21"/>
  <c r="I1350" i="21"/>
  <c r="H1844" i="22"/>
  <c r="G1122" i="22"/>
  <c r="I1654" i="21"/>
  <c r="J970" i="22"/>
  <c r="F1122" i="22"/>
  <c r="I1578" i="22"/>
  <c r="G970" i="22"/>
  <c r="J1008" i="22"/>
  <c r="J1122" i="22"/>
  <c r="I970" i="22"/>
  <c r="F1540" i="22"/>
  <c r="J1350" i="21"/>
  <c r="F1616" i="21"/>
  <c r="I1122" i="22"/>
  <c r="H1540" i="22"/>
  <c r="F1578" i="22"/>
  <c r="J1540" i="22"/>
  <c r="J970" i="21"/>
  <c r="I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666" i="22"/>
  <c r="I210" i="5"/>
  <c r="F1008" i="21"/>
  <c r="I96" i="22"/>
  <c r="G58" i="22"/>
  <c r="I134" i="21"/>
  <c r="H20" i="21"/>
  <c r="F58" i="13"/>
  <c r="F96" i="18"/>
  <c r="I1008" i="21"/>
  <c r="I1350" i="22"/>
  <c r="H134" i="21"/>
  <c r="I58" i="15"/>
  <c r="G1084" i="22"/>
  <c r="I780" i="21"/>
  <c r="J1464" i="22"/>
  <c r="G438" i="14"/>
  <c r="J1236" i="22"/>
  <c r="I1692" i="22"/>
  <c r="I324" i="15"/>
  <c r="H362" i="22"/>
  <c r="G932" i="21"/>
  <c r="J286" i="15"/>
  <c r="H1502" i="21"/>
  <c r="F590" i="21"/>
  <c r="F20" i="15"/>
  <c r="J134" i="21"/>
  <c r="F932" i="21"/>
  <c r="F1806" i="22"/>
  <c r="H1198" i="21"/>
  <c r="J1236" i="21"/>
  <c r="H1692" i="22"/>
  <c r="F400" i="22"/>
  <c r="J780" i="22"/>
  <c r="G1464" i="21"/>
  <c r="J20" i="21"/>
  <c r="I96" i="13"/>
  <c r="I552" i="22"/>
  <c r="F932" i="22"/>
  <c r="G362" i="21"/>
  <c r="H20" i="5"/>
  <c r="J20" i="14"/>
  <c r="H590" i="14"/>
  <c r="H58" i="5"/>
  <c r="F780" i="22"/>
  <c r="G400" i="22"/>
  <c r="I1730" i="22"/>
  <c r="G1654" i="22"/>
  <c r="G590" i="21"/>
  <c r="F438" i="14"/>
  <c r="H666" i="21"/>
  <c r="J58" i="18"/>
  <c r="I438" i="14"/>
  <c r="H818" i="22"/>
  <c r="F894" i="22"/>
  <c r="I1312" i="21"/>
  <c r="H210" i="21"/>
  <c r="I514" i="21"/>
  <c r="J1806" i="22"/>
  <c r="G172" i="22"/>
  <c r="H1388" i="21"/>
  <c r="F58" i="15"/>
  <c r="G134" i="5"/>
  <c r="I666" i="22"/>
  <c r="I58" i="14"/>
  <c r="H20" i="14"/>
  <c r="I20" i="13"/>
  <c r="H894" i="21"/>
  <c r="G1312" i="22"/>
  <c r="F1540" i="21"/>
  <c r="H96" i="22"/>
  <c r="F1084" i="21"/>
  <c r="J1388" i="21"/>
  <c r="G666" i="21"/>
  <c r="F20" i="5"/>
  <c r="H172" i="21"/>
  <c r="I1616" i="22"/>
  <c r="I58" i="21"/>
  <c r="F1198" i="22"/>
  <c r="I210" i="22"/>
  <c r="H20" i="13"/>
  <c r="J324" i="22"/>
  <c r="F1084" i="22"/>
  <c r="J1198" i="22"/>
  <c r="H1806" i="22"/>
  <c r="G780" i="21"/>
  <c r="J400" i="22"/>
  <c r="I134" i="18"/>
  <c r="G856" i="22"/>
  <c r="J438" i="14"/>
  <c r="I96" i="18"/>
  <c r="F1312" i="22"/>
  <c r="H704" i="22"/>
  <c r="G286" i="22"/>
  <c r="G1160" i="22"/>
  <c r="J96" i="22"/>
  <c r="I210" i="15"/>
  <c r="F362" i="22"/>
  <c r="G590" i="22"/>
  <c r="J894" i="21"/>
  <c r="I1578" i="21"/>
  <c r="G476" i="22"/>
  <c r="F742" i="22"/>
  <c r="H818" i="21"/>
  <c r="G1198" i="22"/>
  <c r="G248" i="15"/>
  <c r="G96" i="5"/>
  <c r="I704" i="22"/>
  <c r="H248" i="21"/>
  <c r="F856" i="21"/>
  <c r="I172" i="5"/>
  <c r="G1274" i="21"/>
  <c r="I818" i="21"/>
  <c r="H1274" i="22"/>
  <c r="H1046" i="22"/>
  <c r="H20" i="22"/>
  <c r="G1160" i="21"/>
  <c r="I1464" i="22"/>
  <c r="G1464" i="22"/>
  <c r="H172" i="5"/>
  <c r="J134" i="22"/>
  <c r="G742" i="21"/>
  <c r="G628" i="22"/>
  <c r="H210" i="5"/>
  <c r="F742" i="21"/>
  <c r="H1312" i="21"/>
  <c r="J666" i="21"/>
  <c r="H400" i="21"/>
  <c r="F20" i="18"/>
  <c r="F628" i="21"/>
  <c r="G172" i="21"/>
  <c r="I1160" i="22"/>
  <c r="H1046" i="21"/>
  <c r="I362" i="22"/>
  <c r="I1388" i="21"/>
  <c r="J1312" i="22"/>
  <c r="I780" i="22"/>
  <c r="G58" i="5"/>
  <c r="H1464" i="21"/>
  <c r="J400" i="21"/>
  <c r="G818" i="21"/>
  <c r="H210" i="22"/>
  <c r="F96" i="22"/>
  <c r="I1502" i="21"/>
  <c r="G58" i="14"/>
  <c r="F20" i="14"/>
  <c r="I552" i="14"/>
  <c r="H134" i="5"/>
  <c r="J172" i="18"/>
  <c r="J58" i="13"/>
  <c r="I932" i="22"/>
  <c r="H1084" i="21"/>
  <c r="H58" i="13"/>
  <c r="I476" i="14"/>
  <c r="I134" i="22"/>
  <c r="F210" i="5"/>
  <c r="I932" i="21"/>
  <c r="J210" i="5"/>
  <c r="I1046" i="21"/>
  <c r="F628" i="22"/>
  <c r="G704" i="21"/>
  <c r="F1046" i="22"/>
  <c r="F1692" i="22"/>
  <c r="I172" i="21"/>
  <c r="G96" i="15"/>
  <c r="J552" i="14"/>
  <c r="G1046" i="21"/>
  <c r="J932" i="22"/>
  <c r="G552" i="21"/>
  <c r="F780" i="21"/>
  <c r="I248" i="21"/>
  <c r="F286" i="21"/>
  <c r="I400" i="22"/>
  <c r="G134" i="21"/>
  <c r="H1236" i="21"/>
  <c r="J20" i="15"/>
  <c r="F210" i="21"/>
  <c r="J96" i="15"/>
  <c r="G20" i="22"/>
  <c r="H552" i="21"/>
  <c r="I894" i="22"/>
  <c r="G552" i="14"/>
  <c r="F1768" i="22"/>
  <c r="G1388" i="22"/>
  <c r="F1502" i="22"/>
  <c r="F1350" i="22"/>
  <c r="I590" i="22"/>
  <c r="H58" i="22"/>
  <c r="G780" i="22"/>
  <c r="F704" i="22"/>
  <c r="I286" i="22"/>
  <c r="F1654" i="22"/>
  <c r="H552" i="14"/>
  <c r="H514" i="22"/>
  <c r="J1350" i="22"/>
  <c r="H400" i="22"/>
  <c r="F1312" i="21"/>
  <c r="H134" i="18"/>
  <c r="I1464" i="21"/>
  <c r="G476" i="21"/>
  <c r="I1502" i="22"/>
  <c r="F248" i="22"/>
  <c r="I58" i="18"/>
  <c r="H1388" i="22"/>
  <c r="J476" i="22"/>
  <c r="H666" i="22"/>
  <c r="G1426" i="21"/>
  <c r="G1350" i="22"/>
  <c r="I1160" i="21"/>
  <c r="H590" i="22"/>
  <c r="H286" i="22"/>
  <c r="J666" i="22"/>
  <c r="F1122" i="21"/>
  <c r="J1046" i="21"/>
  <c r="H210" i="15"/>
  <c r="I20" i="5"/>
  <c r="I1806" i="22"/>
  <c r="J58" i="15"/>
  <c r="J1540" i="21"/>
  <c r="G172" i="18"/>
  <c r="J818" i="22"/>
  <c r="G1312" i="21"/>
  <c r="H590" i="21"/>
  <c r="F894" i="21"/>
  <c r="J856" i="22"/>
  <c r="I438" i="21"/>
  <c r="F1160" i="21"/>
  <c r="J1578" i="21"/>
  <c r="J894" i="22"/>
  <c r="I438" i="22"/>
  <c r="J780" i="21"/>
  <c r="F58" i="18"/>
  <c r="I96" i="5"/>
  <c r="H932" i="21"/>
  <c r="I172" i="18"/>
  <c r="F324" i="21"/>
  <c r="G1008" i="21"/>
  <c r="I628" i="21"/>
  <c r="H1274" i="21"/>
  <c r="F1730" i="22"/>
  <c r="F476" i="21"/>
  <c r="I400" i="21"/>
  <c r="G20" i="15"/>
  <c r="F1426" i="21"/>
  <c r="I20" i="21"/>
  <c r="G58" i="18"/>
  <c r="F1236" i="21"/>
  <c r="G96" i="18"/>
  <c r="J628" i="21"/>
  <c r="H476" i="21"/>
  <c r="J818" i="21"/>
  <c r="F96" i="13"/>
  <c r="J1730" i="22"/>
  <c r="J134" i="5"/>
  <c r="G248" i="21"/>
  <c r="H1540" i="21"/>
  <c r="H628" i="21"/>
  <c r="H856" i="21"/>
  <c r="G172" i="5"/>
  <c r="I58" i="13"/>
  <c r="G666" i="22"/>
  <c r="F20" i="21"/>
  <c r="J704" i="21"/>
  <c r="F172" i="5"/>
  <c r="G58" i="13"/>
  <c r="F324" i="15"/>
  <c r="J20" i="5"/>
  <c r="F1464" i="21"/>
  <c r="J1312" i="21"/>
  <c r="G96" i="21"/>
  <c r="J1084" i="21"/>
  <c r="H96" i="15"/>
  <c r="G1084" i="21"/>
  <c r="I58" i="5"/>
  <c r="J1160" i="21"/>
  <c r="H1768" i="22"/>
  <c r="F134" i="5"/>
  <c r="G1768" i="22"/>
  <c r="J1008" i="21"/>
  <c r="G20" i="13"/>
  <c r="H1654" i="22"/>
  <c r="I514" i="22"/>
  <c r="I590" i="21"/>
  <c r="G400" i="21"/>
  <c r="F58" i="21"/>
  <c r="J248" i="15"/>
  <c r="F324" i="22"/>
  <c r="F96" i="21"/>
  <c r="H1198" i="22"/>
  <c r="G1502" i="22"/>
  <c r="H780" i="22"/>
  <c r="I1426" i="21"/>
  <c r="G20" i="18"/>
  <c r="I894" i="21"/>
  <c r="J362" i="22"/>
  <c r="H58" i="15"/>
  <c r="J1502" i="21"/>
  <c r="F514" i="21"/>
  <c r="F20" i="22"/>
  <c r="G286" i="21"/>
  <c r="G20" i="5"/>
  <c r="J96" i="21"/>
  <c r="J58" i="21"/>
  <c r="J590" i="14"/>
  <c r="H438" i="14"/>
  <c r="J58" i="22"/>
  <c r="G1046" i="22"/>
  <c r="J856" i="21"/>
  <c r="H1730" i="22"/>
  <c r="I324" i="21"/>
  <c r="H134" i="22"/>
  <c r="F818" i="21"/>
  <c r="I818" i="22"/>
  <c r="I134" i="5"/>
  <c r="H438" i="21"/>
  <c r="H286" i="15"/>
  <c r="F1388" i="22"/>
  <c r="H172" i="18"/>
  <c r="G628" i="21"/>
  <c r="J20" i="13"/>
  <c r="F286" i="15"/>
  <c r="G210" i="21"/>
  <c r="J96" i="5"/>
  <c r="I362" i="21"/>
  <c r="I1312" i="22"/>
  <c r="H1578" i="21"/>
  <c r="J210" i="15"/>
  <c r="J476" i="14"/>
  <c r="F1274" i="21"/>
  <c r="H514" i="21"/>
  <c r="G438" i="22"/>
  <c r="G1540" i="21"/>
  <c r="H1084" i="22"/>
  <c r="J476" i="21"/>
  <c r="F210" i="15"/>
  <c r="J1616" i="22"/>
  <c r="F476" i="22"/>
  <c r="I590" i="14"/>
  <c r="J210" i="22"/>
  <c r="F248" i="21"/>
  <c r="H1502" i="22"/>
  <c r="J1160" i="22"/>
  <c r="J514" i="21"/>
  <c r="I1084" i="21"/>
  <c r="F552" i="22"/>
  <c r="G1692" i="22"/>
  <c r="F1198" i="21"/>
  <c r="F248" i="15"/>
  <c r="J362" i="21"/>
  <c r="G1730" i="22"/>
  <c r="G58" i="21"/>
  <c r="H894" i="22"/>
  <c r="G1198" i="21"/>
  <c r="F58" i="22"/>
  <c r="G324" i="22"/>
  <c r="G514" i="22"/>
  <c r="H20" i="18"/>
  <c r="F704" i="21"/>
  <c r="G1236" i="22"/>
  <c r="J438" i="21"/>
  <c r="J514" i="22"/>
  <c r="G552" i="22"/>
  <c r="G1616" i="22"/>
  <c r="H1160" i="22"/>
  <c r="I248" i="15"/>
  <c r="F590" i="14"/>
  <c r="J58" i="14"/>
  <c r="I742" i="22"/>
  <c r="J96" i="13"/>
  <c r="F134" i="22"/>
  <c r="H58" i="21"/>
  <c r="H438" i="22"/>
  <c r="G1806" i="22"/>
  <c r="G1578" i="21"/>
  <c r="I1274" i="22"/>
  <c r="I1654" i="22"/>
  <c r="J1692" i="22"/>
  <c r="I856" i="22"/>
  <c r="H742" i="21"/>
  <c r="I1540" i="21"/>
  <c r="J324" i="21"/>
  <c r="F172" i="18"/>
  <c r="F666" i="21"/>
  <c r="F210" i="22"/>
  <c r="H628" i="22"/>
  <c r="J134" i="18"/>
  <c r="G1388" i="21"/>
  <c r="F172" i="22"/>
  <c r="F438" i="22"/>
  <c r="G210" i="22"/>
  <c r="H20" i="15"/>
  <c r="J1122" i="21"/>
  <c r="G1502" i="21"/>
  <c r="G286" i="15"/>
  <c r="H704" i="21"/>
  <c r="J96" i="18"/>
  <c r="J704" i="22"/>
  <c r="H1350" i="22"/>
  <c r="G590" i="14"/>
  <c r="G894" i="22"/>
  <c r="G476" i="14"/>
  <c r="G58" i="15"/>
  <c r="F20" i="13"/>
  <c r="H96" i="13"/>
  <c r="G932" i="22"/>
  <c r="G210" i="15"/>
  <c r="H286" i="21"/>
  <c r="G248" i="22"/>
  <c r="G742" i="22"/>
  <c r="J1768" i="22"/>
  <c r="H172" i="22"/>
  <c r="F400" i="21"/>
  <c r="H476" i="14"/>
  <c r="J628" i="22"/>
  <c r="I1236" i="21"/>
  <c r="I552" i="21"/>
  <c r="F818" i="22"/>
  <c r="H1236" i="22"/>
  <c r="H476" i="22"/>
  <c r="F438" i="21"/>
  <c r="I96" i="21"/>
  <c r="J1388" i="22"/>
  <c r="I1274" i="21"/>
  <c r="G1122" i="21"/>
  <c r="G210" i="5"/>
  <c r="I20" i="14"/>
  <c r="H1008" i="21"/>
  <c r="I1046" i="22"/>
  <c r="G514" i="21"/>
  <c r="I1236" i="22"/>
  <c r="J210" i="21"/>
  <c r="I476" i="22"/>
  <c r="F552" i="21"/>
  <c r="I1198" i="22"/>
  <c r="G20" i="14"/>
  <c r="J58" i="5"/>
  <c r="H780" i="21"/>
  <c r="G704" i="22"/>
  <c r="I20" i="15"/>
  <c r="I628" i="22"/>
  <c r="I324" i="22"/>
  <c r="G324" i="21"/>
  <c r="G96" i="13"/>
  <c r="F362" i="21"/>
  <c r="J590" i="21"/>
  <c r="F286" i="22"/>
  <c r="G96" i="22"/>
  <c r="G894" i="21"/>
  <c r="I286" i="15"/>
  <c r="F134" i="21"/>
  <c r="J1654" i="22"/>
  <c r="H248" i="15"/>
  <c r="H324" i="15"/>
  <c r="I20" i="18"/>
  <c r="J1198" i="21"/>
  <c r="F1388" i="21"/>
  <c r="F134" i="18"/>
  <c r="H362" i="21"/>
  <c r="J172" i="22"/>
  <c r="H1122" i="21"/>
  <c r="G362" i="22"/>
  <c r="F58" i="5"/>
  <c r="G134" i="22"/>
  <c r="H1312" i="22"/>
  <c r="I856" i="21"/>
  <c r="H58" i="18"/>
  <c r="J1274" i="21"/>
  <c r="J438" i="22"/>
  <c r="I248" i="22"/>
  <c r="H742" i="22"/>
  <c r="H248" i="22"/>
  <c r="F96" i="5"/>
  <c r="F476" i="14"/>
  <c r="I666" i="21"/>
  <c r="J172" i="5"/>
  <c r="H856" i="22"/>
  <c r="H1616" i="22"/>
  <c r="G818" i="22"/>
  <c r="J248" i="21"/>
  <c r="J1502" i="22"/>
  <c r="J1464" i="21"/>
  <c r="H1160" i="21"/>
  <c r="J1274" i="22"/>
  <c r="G1274" i="22"/>
  <c r="G856" i="21"/>
  <c r="J1046" i="22"/>
  <c r="J172" i="21"/>
  <c r="H552" i="22"/>
  <c r="I1198" i="21"/>
  <c r="J742" i="22"/>
  <c r="G324" i="15"/>
  <c r="I1122" i="21"/>
  <c r="F1616" i="22"/>
  <c r="F1502" i="21"/>
  <c r="J286" i="22"/>
  <c r="J932" i="21"/>
  <c r="J552" i="21"/>
  <c r="I1084" i="22"/>
  <c r="F1464" i="22"/>
  <c r="J324" i="15"/>
  <c r="F1274" i="22"/>
  <c r="J286" i="21"/>
  <c r="J552" i="22"/>
  <c r="G438" i="21"/>
  <c r="J590" i="22"/>
  <c r="I1388" i="22"/>
  <c r="H96" i="18"/>
  <c r="J1426" i="21"/>
  <c r="F58" i="14"/>
  <c r="F1236" i="22"/>
  <c r="I704" i="21"/>
  <c r="I210" i="21"/>
  <c r="H324" i="22"/>
  <c r="G20" i="21"/>
  <c r="H932" i="22"/>
  <c r="H96" i="5"/>
  <c r="F1160" i="22"/>
  <c r="H96" i="21"/>
  <c r="I58" i="22"/>
  <c r="F514" i="22"/>
  <c r="I742" i="21"/>
  <c r="F1578" i="21"/>
  <c r="F552" i="14"/>
  <c r="G1236" i="21"/>
  <c r="J20" i="22"/>
  <c r="J248" i="22"/>
  <c r="F96" i="15"/>
  <c r="H1426" i="21"/>
  <c r="H58" i="14"/>
  <c r="F856" i="22"/>
  <c r="G134" i="18"/>
  <c r="H324" i="21"/>
  <c r="I476" i="21"/>
  <c r="F172" i="21"/>
  <c r="J742" i="21"/>
  <c r="I286" i="21"/>
  <c r="F1046" i="21"/>
  <c r="I96" i="15"/>
  <c r="J1084" i="22"/>
  <c r="F590" i="22"/>
  <c r="I172" i="22"/>
  <c r="I1768" i="22"/>
  <c r="H1464" i="22"/>
  <c r="I20" i="22"/>
  <c r="J20" i="18"/>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<sst xmlns="http://schemas.openxmlformats.org/spreadsheetml/2006/main" count="3707" uniqueCount="532">
  <si>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</si>
  <si>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</si>
  <si>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</si>
  <si>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</si>
  <si>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</si>
  <si>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</si>
  <si>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</si>
  <si>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</si>
  <si>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</si>
  <si>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</si>
  <si>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</si>
  <si>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</si>
  <si>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</si>
  <si>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</si>
  <si>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</si>
  <si>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</si>
  <si>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</si>
  <si>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</si>
  <si>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</si>
  <si>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</si>
  <si>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</si>
  <si>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</si>
  <si>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</si>
  <si>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</si>
  <si>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</si>
  <si>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</si>
  <si>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</si>
  <si>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</si>
  <si>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</si>
  <si>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</si>
  <si>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</si>
  <si>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</si>
  <si>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</si>
  <si>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</si>
  <si>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</si>
  <si>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</si>
  <si>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</si>
  <si>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</si>
  <si>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</si>
  <si>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</si>
  <si>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</si>
  <si>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</si>
  <si>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</si>
  <si>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</si>
  <si>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</si>
  <si>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</si>
  <si>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</si>
  <si>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</si>
  <si>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</si>
  <si>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</si>
  <si>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</si>
  <si>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</si>
  <si>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</si>
  <si>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</si>
  <si>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</si>
  <si>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</si>
  <si>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</si>
  <si>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</si>
  <si>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</si>
  <si>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</si>
  <si>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</si>
  <si>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</si>
  <si>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</si>
  <si>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</si>
  <si>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</si>
  <si>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</si>
  <si>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</si>
  <si>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</si>
  <si>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</si>
  <si>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</si>
  <si>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</si>
  <si>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</si>
  <si>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</si>
  <si>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</si>
  <si>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</si>
  <si>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</si>
  <si>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</si>
  <si>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</si>
  <si>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</si>
  <si>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</si>
  <si>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</si>
  <si>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</si>
  <si>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</si>
  <si>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</si>
  <si>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</si>
  <si>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</si>
  <si>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</si>
  <si>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</si>
  <si>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</si>
  <si>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</si>
  <si>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</si>
  <si>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</si>
  <si>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</si>
  <si>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</si>
  <si>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</si>
  <si>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</si>
  <si>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</si>
  <si>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</si>
  <si>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</si>
  <si>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</si>
  <si>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</si>
  <si>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</si>
  <si>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</si>
  <si>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</si>
  <si>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</si>
  <si>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</si>
  <si>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</si>
  <si>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</si>
  <si>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</si>
  <si>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</si>
  <si>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</si>
  <si>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</si>
  <si>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</si>
  <si>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</si>
  <si>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</si>
  <si>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</si>
  <si>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</si>
  <si>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</si>
  <si>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</si>
  <si>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</si>
  <si>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</si>
  <si>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</si>
  <si>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</si>
  <si>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</si>
  <si>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</si>
  <si>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</si>
  <si>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</si>
  <si>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</si>
  <si>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</si>
  <si>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</si>
  <si>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</si>
  <si>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</si>
  <si>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</si>
  <si>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</si>
  <si>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</si>
  <si>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</si>
  <si>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</si>
  <si>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</si>
  <si>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</si>
  <si>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</si>
  <si>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</si>
  <si>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</si>
  <si>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</si>
  <si>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</si>
  <si>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</si>
  <si>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</si>
  <si>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</si>
  <si>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</si>
  <si>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</si>
  <si>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</si>
  <si>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</si>
  <si>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</si>
  <si>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</si>
  <si>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</si>
  <si>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</si>
  <si>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</si>
  <si>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</si>
  <si>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</si>
  <si>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</si>
  <si>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</si>
  <si>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</si>
  <si>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</si>
  <si>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</si>
  <si>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</si>
  <si>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</si>
  <si>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</si>
  <si>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</si>
  <si>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</si>
  <si>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</si>
  <si>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</si>
  <si>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</si>
  <si>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</si>
  <si>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</si>
  <si>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</si>
  <si>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</si>
  <si>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</si>
  <si>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</si>
  <si>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</si>
  <si>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</si>
  <si>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</si>
  <si>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</si>
  <si>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</si>
  <si>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</si>
  <si>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</si>
  <si>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</si>
  <si>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</si>
  <si>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</si>
  <si>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</si>
  <si>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</si>
  <si>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</si>
  <si>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</si>
  <si>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</si>
  <si>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</si>
  <si>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</si>
  <si>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</si>
  <si>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</si>
  <si>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</si>
  <si>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</si>
  <si>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</si>
  <si>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</si>
  <si>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</si>
  <si>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</si>
  <si>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</si>
  <si>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</si>
  <si>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</si>
  <si>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</si>
  <si>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</si>
  <si>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</si>
  <si>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</si>
  <si>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</si>
  <si>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</si>
  <si>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</si>
  <si>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</si>
  <si>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</si>
  <si>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</si>
  <si>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</si>
  <si>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</si>
  <si>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</si>
  <si>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</si>
  <si>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</si>
  <si>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</si>
  <si>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</si>
  <si>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</si>
  <si>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</si>
  <si>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</si>
  <si>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</si>
  <si>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</si>
  <si>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</si>
  <si>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</si>
  <si>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</si>
  <si>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</si>
  <si>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</si>
  <si>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</si>
  <si>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</si>
  <si>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</si>
  <si>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</si>
  <si>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</si>
  <si>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</si>
  <si>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</si>
  <si>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</si>
  <si>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</si>
  <si>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</si>
  <si>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</si>
  <si>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</si>
  <si>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</si>
  <si>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</si>
  <si>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</si>
  <si>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</si>
  <si>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</si>
  <si>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</si>
  <si>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</si>
  <si>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</si>
  <si>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</si>
  <si>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</si>
  <si>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</si>
  <si>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</si>
  <si>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</si>
  <si>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</si>
  <si>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</si>
  <si>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</si>
  <si>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</si>
  <si>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</si>
  <si>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</si>
  <si>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</si>
  <si>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</si>
  <si>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</si>
  <si>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</si>
  <si>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</si>
  <si>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</si>
  <si>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</si>
  <si>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</si>
  <si>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</si>
  <si>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</si>
  <si>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</si>
  <si>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</si>
  <si>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</si>
  <si>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</si>
  <si>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</si>
  <si>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</si>
  <si>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</si>
  <si>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</si>
  <si>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</si>
  <si>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</si>
  <si>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</si>
  <si>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</si>
  <si>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</si>
  <si>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</si>
  <si>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</si>
  <si>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</si>
  <si>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</si>
  <si>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</si>
  <si>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</si>
  <si>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</si>
  <si>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</si>
  <si>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</si>
  <si>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</si>
  <si>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</si>
  <si>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</si>
  <si>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</si>
  <si>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</si>
  <si>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</si>
  <si>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</si>
  <si>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</si>
  <si>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</si>
  <si>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</si>
  <si>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</si>
  <si>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</si>
  <si>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</si>
  <si>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</si>
  <si>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</si>
  <si>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</si>
  <si>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</si>
  <si>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</si>
  <si>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</si>
  <si>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</si>
  <si>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</si>
  <si>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</si>
  <si>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</si>
  <si>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</si>
  <si>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</si>
  <si>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</si>
  <si>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</si>
  <si>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</si>
  <si>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</si>
  <si>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</si>
  <si>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</si>
  <si>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</si>
  <si>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</si>
  <si>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</si>
  <si>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</si>
  <si>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</si>
  <si>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</si>
  <si>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</si>
  <si>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</si>
  <si>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</si>
  <si>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</si>
  <si>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</si>
  <si>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</si>
  <si>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</si>
  <si>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</si>
  <si>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</si>
  <si>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</si>
  <si>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</si>
  <si>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</si>
  <si>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</si>
  <si>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</si>
  <si>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</si>
  <si>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</si>
  <si>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</si>
  <si>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</si>
  <si>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</si>
  <si>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</si>
  <si>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</si>
  <si>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</si>
  <si>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</si>
  <si>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</si>
  <si>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</si>
  <si>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</si>
  <si>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</si>
  <si>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</si>
  <si>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</si>
  <si>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</si>
  <si>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</si>
  <si>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</si>
  <si>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</si>
  <si>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</si>
  <si>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</si>
  <si>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</si>
  <si>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</si>
  <si>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</si>
  <si>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</si>
  <si>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</si>
  <si>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</si>
  <si>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</si>
  <si>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</si>
  <si>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</si>
  <si>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</si>
  <si>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</si>
  <si>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</si>
  <si>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</si>
  <si>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</si>
  <si>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</si>
  <si>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</si>
  <si>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</si>
  <si>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</si>
  <si>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</si>
  <si>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</si>
  <si>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</si>
  <si>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</si>
  <si>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</si>
  <si>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</si>
  <si>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</si>
  <si>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</si>
  <si>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</si>
  <si>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</si>
  <si>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</si>
  <si>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</si>
  <si>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</si>
  <si>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</si>
  <si>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</si>
  <si>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</si>
  <si>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</si>
  <si>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</si>
  <si>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</si>
  <si>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</si>
  <si>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</si>
  <si>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</si>
  <si>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</si>
  <si>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</si>
  <si>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</si>
  <si>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</si>
  <si>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</si>
  <si>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</si>
  <si>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</si>
  <si>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</si>
  <si>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</si>
  <si>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</si>
  <si>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</si>
  <si>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</si>
  <si>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</si>
  <si>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</si>
  <si>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</si>
  <si>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</si>
  <si>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</si>
  <si>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</si>
  <si>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</si>
  <si>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</si>
  <si>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</si>
  <si>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</si>
  <si>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</si>
  <si>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</si>
  <si>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</si>
  <si>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</si>
  <si>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</si>
  <si>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</si>
  <si>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</si>
  <si>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</si>
  <si>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</si>
  <si>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</si>
  <si>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</si>
  <si>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</si>
  <si>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</si>
  <si>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</si>
  <si>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</si>
  <si>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</si>
  <si>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</si>
  <si>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</si>
  <si>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</si>
  <si>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</si>
  <si>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</si>
  <si>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</si>
  <si>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</si>
  <si>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</si>
  <si>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</si>
  <si>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</si>
  <si>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</si>
  <si>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</si>
  <si>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</si>
  <si>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</si>
  <si>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</si>
  <si>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</si>
  <si>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</si>
  <si>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</si>
  <si>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</si>
  <si>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</si>
  <si>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</si>
  <si>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</si>
  <si>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</si>
  <si>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</si>
  <si>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</si>
  <si>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</si>
  <si>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</si>
  <si>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</si>
  <si>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</si>
  <si>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</si>
  <si>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</si>
  <si>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</si>
  <si>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</si>
  <si>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</si>
  <si>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</si>
  <si>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</si>
  <si>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</si>
  <si>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https://www.comunidad.madrid/hospital/fundacionalcorcon</t>
  </si>
  <si>
    <t>https://www.comunidad.madrid/hospital/fundacionalcorcon/ciudadanos</t>
  </si>
  <si>
    <t>https://www.comunidad.madrid/hospital/fundacionalcorcon/profesionales</t>
  </si>
  <si>
    <t>https://www.comunidad.madrid/hospital/fundacionalcorcon/comunicacion</t>
  </si>
  <si>
    <t>https://www.comunidad.madrid/hospital/fundacionalcorcon/nosotros</t>
  </si>
  <si>
    <t>https://www.comunidad.madrid/hospital/fundacionalcorcon/profesionales/area-enfermeria</t>
  </si>
  <si>
    <t>https://www.comunidad.madrid/hospital/fundacionalcorcon/ciudadanos/cartera-servicios</t>
  </si>
  <si>
    <t>https://www.comunidad.madrid/hospital/fundacionalcorcon/profesionales/docencia</t>
  </si>
  <si>
    <t>https://www.comunidad.madrid/hospital/fundacionalcorcon/profesionales/biobanco</t>
  </si>
  <si>
    <t>https://www.comunidad.madrid/hospital/fundacionalcorcon/nosotros/videoteca</t>
  </si>
  <si>
    <t>https://www.comunidad.madrid/hospital/fundacionalcorcon/sitemap</t>
  </si>
  <si>
    <t>https://www.comunidad.madrid/hospital/fundacionalcorcon/comunicacion/noticias</t>
  </si>
  <si>
    <t>https://www.comunidad.madrid/hospital/fundacionalcorcon/profesionales/banco-huesos</t>
  </si>
  <si>
    <t>https://www.comunidad.madrid/hospital/fundacionalcorcon/buscar?search_api_fulltext=covid&amp;nombre=</t>
  </si>
  <si>
    <t>https://www.comunidad.madrid/hospital/fundacionalcorcon/aviso-legal-privacidad</t>
  </si>
  <si>
    <t xml:space="preserve">Home </t>
  </si>
  <si>
    <t>Ciudadanos</t>
  </si>
  <si>
    <t>Profesionales</t>
  </si>
  <si>
    <t>Nosotros</t>
  </si>
  <si>
    <t>Docencia</t>
  </si>
  <si>
    <t>Biobanco</t>
  </si>
  <si>
    <t>Videoteca</t>
  </si>
  <si>
    <t>Comunicación</t>
  </si>
  <si>
    <t>Área enfermería</t>
  </si>
  <si>
    <t>Cartera servicios</t>
  </si>
  <si>
    <t>Banco de huesos</t>
  </si>
  <si>
    <t>Aviso legal</t>
  </si>
  <si>
    <t>Página Web</t>
  </si>
  <si>
    <t>https://www.comunidad.madrid/hospital/fundacionalcorcon/declaracion-accesibilidad</t>
  </si>
  <si>
    <t>Accesibilidad</t>
  </si>
  <si>
    <t>Home</t>
  </si>
  <si>
    <t>Home - Ciudadanos</t>
  </si>
  <si>
    <t>Home - Profesionales</t>
  </si>
  <si>
    <t>Home - Comunicación</t>
  </si>
  <si>
    <t>Home - Nosotros</t>
  </si>
  <si>
    <t>Home - Mapa web</t>
  </si>
  <si>
    <t>Home - Búsqueda</t>
  </si>
  <si>
    <t>Home - Accesibilidad</t>
  </si>
  <si>
    <t>Home - Profesionales - Área enfermería</t>
  </si>
  <si>
    <t>Home - Ciudadanos - Cartera de servicios</t>
  </si>
  <si>
    <t>Home - Profesionales - Docencia</t>
  </si>
  <si>
    <t>Home - Profesionales - Biobanco</t>
  </si>
  <si>
    <t>Home - Nosotros - Videoteca</t>
  </si>
  <si>
    <t>Home - Comunicación - Noticias de actualidad</t>
  </si>
  <si>
    <t>Home - Profesionales - Banco de huesos</t>
  </si>
  <si>
    <t>Home - Aviso legal - Privacidad</t>
  </si>
  <si>
    <t>Hospital Fundación Alcorcón</t>
  </si>
  <si>
    <t>Se analizan las páginas del dominio https://www.comunidad.madrid/hospital/fundacionalcorcon</t>
  </si>
  <si>
    <t>Facilitar información sobre el Hospital, sus instalaciones y servicios</t>
  </si>
  <si>
    <t>Noticias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</si>
</sst>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545">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6" t="s">
        <v>470</v>
      </c>
      <c r="C9" s="246"/>
      <c r="D9" s="246"/>
      <c r="E9" s="246"/>
      <c r="F9" s="246"/>
      <c r="G9" s="246"/>
      <c r="H9" s="246"/>
      <c r="I9" s="246"/>
      <c r="J9" s="246"/>
      <c r="K9" s="246"/>
      <c r="L9" s="246"/>
      <c r="M9" s="246"/>
      <c r="N9" s="246"/>
    </row>
    <row r="10" spans="1:64" ht="13.5" customHeight="1"/>
    <row r="11" spans="1:64" ht="86.25" customHeight="1">
      <c r="B11" s="246" t="s">
        <v>279</v>
      </c>
      <c r="C11" s="246"/>
      <c r="D11" s="246"/>
      <c r="E11" s="246"/>
      <c r="F11" s="246"/>
      <c r="G11" s="246"/>
      <c r="H11" s="246"/>
      <c r="I11" s="246"/>
      <c r="J11" s="246"/>
      <c r="K11" s="246"/>
      <c r="L11" s="246"/>
      <c r="M11" s="246"/>
      <c r="N11" s="246"/>
    </row>
    <row r="12" spans="1:64" ht="13.5" customHeight="1"/>
    <row r="13" spans="1:64" ht="319.5" customHeight="1">
      <c r="B13" s="246" t="s">
        <v>469</v>
      </c>
      <c r="C13" s="246"/>
      <c r="D13" s="246"/>
      <c r="E13" s="246"/>
      <c r="F13" s="246"/>
      <c r="G13" s="246"/>
      <c r="H13" s="246"/>
      <c r="I13" s="246"/>
      <c r="J13" s="246"/>
      <c r="K13" s="246"/>
      <c r="L13" s="246"/>
      <c r="M13" s="246"/>
      <c r="N13" s="246"/>
    </row>
    <row r="15" spans="1:64" ht="274.5" customHeight="1">
      <c r="B15" s="247" t="s">
        <v>473</v>
      </c>
      <c r="C15" s="247"/>
      <c r="D15" s="247"/>
      <c r="E15" s="247"/>
      <c r="F15" s="247"/>
      <c r="G15" s="247"/>
      <c r="H15" s="247"/>
      <c r="I15" s="247"/>
      <c r="J15" s="247"/>
      <c r="K15" s="247"/>
      <c r="L15" s="247"/>
      <c r="M15" s="247"/>
      <c r="N15" s="247"/>
    </row>
    <row r="17" spans="2:14" ht="29.25" customHeight="1">
      <c r="B17" s="248" t="s">
        <v>272</v>
      </c>
      <c r="C17" s="248"/>
      <c r="D17" s="248"/>
      <c r="E17" s="248"/>
      <c r="F17" s="248"/>
      <c r="G17" s="248"/>
      <c r="H17" s="248"/>
      <c r="I17" s="248"/>
      <c r="J17" s="248"/>
      <c r="K17" s="248"/>
      <c r="L17" s="248"/>
      <c r="M17" s="248"/>
      <c r="N17" s="248"/>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6" t="s">
        <v>322</v>
      </c>
      <c r="C8" s="266"/>
      <c r="D8" s="266"/>
      <c r="E8" s="266"/>
      <c r="F8" s="266"/>
      <c r="G8" s="266"/>
      <c r="H8" s="266"/>
      <c r="I8" s="266"/>
      <c r="J8" s="266"/>
      <c r="K8" s="266"/>
      <c r="L8" s="266"/>
      <c r="M8" s="266"/>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3" t="s">
        <v>152</v>
      </c>
      <c r="C11" s="264"/>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 xml:space="preserve">Home </v>
      </c>
      <c r="C19" s="114" t="str" cm="1">
        <f t="array" ref="C19">IFERROR(INDEX('03.Muestra'!$F$8:$F$42,SMALL(IF("Página Web"='03.Muestra'!$D$8:$D$42,ROW('03.Muestra'!$F$8:$F$42)-MIN(ROW('03.Muestra'!$D$8:$D$42))+1,""),ROW()-18)),"")</f>
        <v>https://www.comunidad.madrid/hospital/fundacionalcorcon</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https://www.comunidad.madrid/hospital/fundacionalcorcon/ciudadanos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https://www.comunidad.madrid/hospital/fundacionalcorcon/profesionales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https://www.comunidad.madrid/hospital/fundacionalcorcon/comunicacion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https://www.comunidad.madrid/hospital/fundacionalcorcon/nosotros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Área enfermería</v>
      </c>
      <c r="C24" s="114" t="str" cm="1">
        <f t="array" ref="C24">IFERROR(INDEX('03.Muestra'!$F$8:$F$42,SMALL(IF("Página Web"='03.Muestra'!$D$8:$D$42,ROW('03.Muestra'!$F$8:$F$42)-MIN(ROW('03.Muestra'!$D$8:$D$42))+1,""),ROW()-18)),"")</f>
        <v>https://www.comunidad.madrid/hospital/fundacionalcorcon/profesionales/area-enfermeria</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Cartera servicios</v>
      </c>
      <c r="C25" s="114" t="str" cm="1">
        <f t="array" ref="C25">IFERROR(INDEX('03.Muestra'!$F$8:$F$42,SMALL(IF("Página Web"='03.Muestra'!$D$8:$D$42,ROW('03.Muestra'!$F$8:$F$42)-MIN(ROW('03.Muestra'!$D$8:$D$42))+1,""),ROW()-18)),"")</f>
        <v>https://www.comunidad.madrid/hospital/fundacionalcorcon/ciudadanos/cartera-servicios</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https://www.comunidad.madrid/hospital/fundacionalcorcon/profesionales/docencia</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Biobanco</v>
      </c>
      <c r="C27" s="114" t="str" cm="1">
        <f t="array" ref="C27">IFERROR(INDEX('03.Muestra'!$F$8:$F$42,SMALL(IF("Página Web"='03.Muestra'!$D$8:$D$42,ROW('03.Muestra'!$F$8:$F$42)-MIN(ROW('03.Muestra'!$D$8:$D$42))+1,""),ROW()-18)),"")</f>
        <v>https://www.comunidad.madrid/hospital/fundacionalcorcon/profesionales/biobanco</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Videoteca</v>
      </c>
      <c r="C28" s="114" t="str" cm="1">
        <f t="array" ref="C28">IFERROR(INDEX('03.Muestra'!$F$8:$F$42,SMALL(IF("Página Web"='03.Muestra'!$D$8:$D$42,ROW('03.Muestra'!$F$8:$F$42)-MIN(ROW('03.Muestra'!$D$8:$D$42))+1,""),ROW()-18)),"")</f>
        <v>https://www.comunidad.madrid/hospital/fundacionalcorcon/nosotros/videoteca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https://www.comunidad.madrid/hospital/fundacionalcorcon/sitemap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https://www.comunidad.madrid/hospital/fundacionalcorcon/comunicacion/noticias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Banco de huesos</v>
      </c>
      <c r="C31" s="114" t="str" cm="1">
        <f t="array" ref="C31">IFERROR(INDEX('03.Muestra'!$F$8:$F$42,SMALL(IF("Página Web"='03.Muestra'!$D$8:$D$42,ROW('03.Muestra'!$F$8:$F$42)-MIN(ROW('03.Muestra'!$D$8:$D$42))+1,""),ROW()-18)),"")</f>
        <v>https://www.comunidad.madrid/hospital/fundacionalcorcon/profesionales/banco-huesos</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https://www.comunidad.madrid/hospital/fundacionalcorcon/buscar?search_api_fulltext=covid&amp;nombre=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https://www.comunidad.madrid/hospital/fundacionalcorcon/aviso-legal-privacidad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https://www.comunidad.madrid/hospital/fundacionalcorcon/declaracion-accesibilidad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 xml:space="preserve">Home </v>
      </c>
      <c r="C57" s="114" t="str" cm="1">
        <f t="array" ref="C57">IFERROR(INDEX('03.Muestra'!$F$8:$F$42,SMALL(IF("Página Web"='03.Muestra'!$D$8:$D$42,ROW('03.Muestra'!$F$8:$F$42)-MIN(ROW('03.Muestra'!$D$8:$D$42))+1,""),ROW()-56)),"")</f>
        <v>https://www.comunidad.madrid/hospital/fundacionalcorcon</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https://www.comunidad.madrid/hospital/fundacionalcorcon/ciudadanos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https://www.comunidad.madrid/hospital/fundacionalcorcon/profesionales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https://www.comunidad.madrid/hospital/fundacionalcorcon/comunicacion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https://www.comunidad.madrid/hospital/fundacionalcorcon/nosotros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Área enfermería</v>
      </c>
      <c r="C62" s="114" t="str" cm="1">
        <f t="array" ref="C62">IFERROR(INDEX('03.Muestra'!$F$8:$F$42,SMALL(IF("Página Web"='03.Muestra'!$D$8:$D$42,ROW('03.Muestra'!$F$8:$F$42)-MIN(ROW('03.Muestra'!$D$8:$D$42))+1,""),ROW()-56)),"")</f>
        <v>https://www.comunidad.madrid/hospital/fundacionalcorcon/profesionales/area-enfermeria</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Cartera servicios</v>
      </c>
      <c r="C63" s="114" t="str" cm="1">
        <f t="array" ref="C63">IFERROR(INDEX('03.Muestra'!$F$8:$F$42,SMALL(IF("Página Web"='03.Muestra'!$D$8:$D$42,ROW('03.Muestra'!$F$8:$F$42)-MIN(ROW('03.Muestra'!$D$8:$D$42))+1,""),ROW()-56)),"")</f>
        <v>https://www.comunidad.madrid/hospital/fundacionalcorcon/ciudadanos/cartera-servicios</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https://www.comunidad.madrid/hospital/fundacionalcorcon/profesionales/docencia</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Biobanco</v>
      </c>
      <c r="C65" s="114" t="str" cm="1">
        <f t="array" ref="C65">IFERROR(INDEX('03.Muestra'!$F$8:$F$42,SMALL(IF("Página Web"='03.Muestra'!$D$8:$D$42,ROW('03.Muestra'!$F$8:$F$42)-MIN(ROW('03.Muestra'!$D$8:$D$42))+1,""),ROW()-56)),"")</f>
        <v>https://www.comunidad.madrid/hospital/fundacionalcorcon/profesionales/biobanco</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Videoteca</v>
      </c>
      <c r="C66" s="114" t="str" cm="1">
        <f t="array" ref="C66">IFERROR(INDEX('03.Muestra'!$F$8:$F$42,SMALL(IF("Página Web"='03.Muestra'!$D$8:$D$42,ROW('03.Muestra'!$F$8:$F$42)-MIN(ROW('03.Muestra'!$D$8:$D$42))+1,""),ROW()-56)),"")</f>
        <v>https://www.comunidad.madrid/hospital/fundacionalcorcon/nosotros/videoteca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https://www.comunidad.madrid/hospital/fundacionalcorcon/sitemap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https://www.comunidad.madrid/hospital/fundacionalcorcon/comunicacion/noticias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Banco de huesos</v>
      </c>
      <c r="C69" s="114" t="str" cm="1">
        <f t="array" ref="C69">IFERROR(INDEX('03.Muestra'!$F$8:$F$42,SMALL(IF("Página Web"='03.Muestra'!$D$8:$D$42,ROW('03.Muestra'!$F$8:$F$42)-MIN(ROW('03.Muestra'!$D$8:$D$42))+1,""),ROW()-56)),"")</f>
        <v>https://www.comunidad.madrid/hospital/fundacionalcorcon/profesionales/banco-huesos</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https://www.comunidad.madrid/hospital/fundacionalcorcon/buscar?search_api_fulltext=covid&amp;nombre=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https://www.comunidad.madrid/hospital/fundacionalcorcon/aviso-legal-privacidad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https://www.comunidad.madrid/hospital/fundacionalcorcon/declaracion-accesibilidad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 xml:space="preserve">Home </v>
      </c>
      <c r="C95" s="114" t="str" cm="1">
        <f t="array" ref="C95">IFERROR(INDEX('03.Muestra'!$F$8:$F$42,SMALL(IF("Página Web"='03.Muestra'!$D$8:$D$42,ROW('03.Muestra'!$F$8:$F$42)-MIN(ROW('03.Muestra'!$D$8:$D$42))+1,""),ROW()-94)),"")</f>
        <v>https://www.comunidad.madrid/hospital/fundacionalcorcon</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https://www.comunidad.madrid/hospital/fundacionalcorcon/ciudadanos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https://www.comunidad.madrid/hospital/fundacionalcorcon/profesionales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https://www.comunidad.madrid/hospital/fundacionalcorcon/comunicacion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https://www.comunidad.madrid/hospital/fundacionalcorcon/nosotros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Área enfermería</v>
      </c>
      <c r="C100" s="114" t="str" cm="1">
        <f t="array" ref="C100">IFERROR(INDEX('03.Muestra'!$F$8:$F$42,SMALL(IF("Página Web"='03.Muestra'!$D$8:$D$42,ROW('03.Muestra'!$F$8:$F$42)-MIN(ROW('03.Muestra'!$D$8:$D$42))+1,""),ROW()-94)),"")</f>
        <v>https://www.comunidad.madrid/hospital/fundacionalcorcon/profesionales/area-enfermeria</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Cartera servicios</v>
      </c>
      <c r="C101" s="114" t="str" cm="1">
        <f t="array" ref="C101">IFERROR(INDEX('03.Muestra'!$F$8:$F$42,SMALL(IF("Página Web"='03.Muestra'!$D$8:$D$42,ROW('03.Muestra'!$F$8:$F$42)-MIN(ROW('03.Muestra'!$D$8:$D$42))+1,""),ROW()-94)),"")</f>
        <v>https://www.comunidad.madrid/hospital/fundacionalcorcon/ciudadanos/cartera-servicios</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https://www.comunidad.madrid/hospital/fundacionalcorcon/profesionales/docencia</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Biobanco</v>
      </c>
      <c r="C103" s="114" t="str" cm="1">
        <f t="array" ref="C103">IFERROR(INDEX('03.Muestra'!$F$8:$F$42,SMALL(IF("Página Web"='03.Muestra'!$D$8:$D$42,ROW('03.Muestra'!$F$8:$F$42)-MIN(ROW('03.Muestra'!$D$8:$D$42))+1,""),ROW()-94)),"")</f>
        <v>https://www.comunidad.madrid/hospital/fundacionalcorcon/profesionales/biobanco</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Videoteca</v>
      </c>
      <c r="C104" s="114" t="str" cm="1">
        <f t="array" ref="C104">IFERROR(INDEX('03.Muestra'!$F$8:$F$42,SMALL(IF("Página Web"='03.Muestra'!$D$8:$D$42,ROW('03.Muestra'!$F$8:$F$42)-MIN(ROW('03.Muestra'!$D$8:$D$42))+1,""),ROW()-94)),"")</f>
        <v>https://www.comunidad.madrid/hospital/fundacionalcorcon/nosotros/videoteca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https://www.comunidad.madrid/hospital/fundacionalcorcon/sitemap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https://www.comunidad.madrid/hospital/fundacionalcorcon/comunicacion/noticias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Banco de huesos</v>
      </c>
      <c r="C107" s="114" t="str" cm="1">
        <f t="array" ref="C107">IFERROR(INDEX('03.Muestra'!$F$8:$F$42,SMALL(IF("Página Web"='03.Muestra'!$D$8:$D$42,ROW('03.Muestra'!$F$8:$F$42)-MIN(ROW('03.Muestra'!$D$8:$D$42))+1,""),ROW()-94)),"")</f>
        <v>https://www.comunidad.madrid/hospital/fundacionalcorcon/profesionales/banco-huesos</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https://www.comunidad.madrid/hospital/fundacionalcorcon/buscar?search_api_fulltext=covid&amp;nombre=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https://www.comunidad.madrid/hospital/fundacionalcorcon/aviso-legal-privacidad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https://www.comunidad.madrid/hospital/fundacionalcorcon/declaracion-accesibilidad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 xml:space="preserve">Home </v>
      </c>
      <c r="C133" s="114" t="str" cm="1">
        <f t="array" ref="C133">IFERROR(INDEX('03.Muestra'!$F$8:$F$42,SMALL(IF("Página Web"='03.Muestra'!$D$8:$D$42,ROW('03.Muestra'!$F$8:$F$42)-MIN(ROW('03.Muestra'!$D$8:$D$42))+1,""),ROW()-132)),"")</f>
        <v>https://www.comunidad.madrid/hospital/fundacionalcorcon</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https://www.comunidad.madrid/hospital/fundacionalcorcon/ciudadanos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https://www.comunidad.madrid/hospital/fundacionalcorcon/profesionales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https://www.comunidad.madrid/hospital/fundacionalcorcon/comunicacion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https://www.comunidad.madrid/hospital/fundacionalcorcon/nosotros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Área enfermería</v>
      </c>
      <c r="C138" s="114" t="str" cm="1">
        <f t="array" ref="C138">IFERROR(INDEX('03.Muestra'!$F$8:$F$42,SMALL(IF("Página Web"='03.Muestra'!$D$8:$D$42,ROW('03.Muestra'!$F$8:$F$42)-MIN(ROW('03.Muestra'!$D$8:$D$42))+1,""),ROW()-132)),"")</f>
        <v>https://www.comunidad.madrid/hospital/fundacionalcorcon/profesionales/area-enfermeria</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Cartera servicios</v>
      </c>
      <c r="C139" s="114" t="str" cm="1">
        <f t="array" ref="C139">IFERROR(INDEX('03.Muestra'!$F$8:$F$42,SMALL(IF("Página Web"='03.Muestra'!$D$8:$D$42,ROW('03.Muestra'!$F$8:$F$42)-MIN(ROW('03.Muestra'!$D$8:$D$42))+1,""),ROW()-132)),"")</f>
        <v>https://www.comunidad.madrid/hospital/fundacionalcorcon/ciudadanos/cartera-servicios</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https://www.comunidad.madrid/hospital/fundacionalcorcon/profesionales/docencia</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Biobanco</v>
      </c>
      <c r="C141" s="114" t="str" cm="1">
        <f t="array" ref="C141">IFERROR(INDEX('03.Muestra'!$F$8:$F$42,SMALL(IF("Página Web"='03.Muestra'!$D$8:$D$42,ROW('03.Muestra'!$F$8:$F$42)-MIN(ROW('03.Muestra'!$D$8:$D$42))+1,""),ROW()-132)),"")</f>
        <v>https://www.comunidad.madrid/hospital/fundacionalcorcon/profesionales/biobanco</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Videoteca</v>
      </c>
      <c r="C142" s="114" t="str" cm="1">
        <f t="array" ref="C142">IFERROR(INDEX('03.Muestra'!$F$8:$F$42,SMALL(IF("Página Web"='03.Muestra'!$D$8:$D$42,ROW('03.Muestra'!$F$8:$F$42)-MIN(ROW('03.Muestra'!$D$8:$D$42))+1,""),ROW()-132)),"")</f>
        <v>https://www.comunidad.madrid/hospital/fundacionalcorcon/nosotros/videoteca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https://www.comunidad.madrid/hospital/fundacionalcorcon/sitemap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https://www.comunidad.madrid/hospital/fundacionalcorcon/comunicacion/noticias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Banco de huesos</v>
      </c>
      <c r="C145" s="114" t="str" cm="1">
        <f t="array" ref="C145">IFERROR(INDEX('03.Muestra'!$F$8:$F$42,SMALL(IF("Página Web"='03.Muestra'!$D$8:$D$42,ROW('03.Muestra'!$F$8:$F$42)-MIN(ROW('03.Muestra'!$D$8:$D$42))+1,""),ROW()-132)),"")</f>
        <v>https://www.comunidad.madrid/hospital/fundacionalcorcon/profesionales/banco-huesos</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https://www.comunidad.madrid/hospital/fundacionalcorcon/buscar?search_api_fulltext=covid&amp;nombre=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https://www.comunidad.madrid/hospital/fundacionalcorcon/aviso-legal-privacidad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https://www.comunidad.madrid/hospital/fundacionalcorcon/declaracion-accesibilidad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 xml:space="preserve">Home </v>
      </c>
      <c r="C171" s="114" t="str" cm="1">
        <f t="array" ref="C171">IFERROR(INDEX('03.Muestra'!$F$8:$F$42,SMALL(IF("Página Web"='03.Muestra'!$D$8:$D$42,ROW('03.Muestra'!$F$8:$F$42)-MIN(ROW('03.Muestra'!$D$8:$D$42))+1,""),ROW()-170)),"")</f>
        <v>https://www.comunidad.madrid/hospital/fundacionalcorcon</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https://www.comunidad.madrid/hospital/fundacionalcorcon/ciudadanos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https://www.comunidad.madrid/hospital/fundacionalcorcon/profesionales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https://www.comunidad.madrid/hospital/fundacionalcorcon/comunicacion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https://www.comunidad.madrid/hospital/fundacionalcorcon/nosotros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Área enfermería</v>
      </c>
      <c r="C176" s="114" t="str" cm="1">
        <f t="array" ref="C176">IFERROR(INDEX('03.Muestra'!$F$8:$F$42,SMALL(IF("Página Web"='03.Muestra'!$D$8:$D$42,ROW('03.Muestra'!$F$8:$F$42)-MIN(ROW('03.Muestra'!$D$8:$D$42))+1,""),ROW()-170)),"")</f>
        <v>https://www.comunidad.madrid/hospital/fundacionalcorcon/profesionales/area-enfermeria</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Cartera servicios</v>
      </c>
      <c r="C177" s="114" t="str" cm="1">
        <f t="array" ref="C177">IFERROR(INDEX('03.Muestra'!$F$8:$F$42,SMALL(IF("Página Web"='03.Muestra'!$D$8:$D$42,ROW('03.Muestra'!$F$8:$F$42)-MIN(ROW('03.Muestra'!$D$8:$D$42))+1,""),ROW()-170)),"")</f>
        <v>https://www.comunidad.madrid/hospital/fundacionalcorcon/ciudadanos/cartera-servicios</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https://www.comunidad.madrid/hospital/fundacionalcorcon/profesionales/docencia</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Biobanco</v>
      </c>
      <c r="C179" s="114" t="str" cm="1">
        <f t="array" ref="C179">IFERROR(INDEX('03.Muestra'!$F$8:$F$42,SMALL(IF("Página Web"='03.Muestra'!$D$8:$D$42,ROW('03.Muestra'!$F$8:$F$42)-MIN(ROW('03.Muestra'!$D$8:$D$42))+1,""),ROW()-170)),"")</f>
        <v>https://www.comunidad.madrid/hospital/fundacionalcorcon/profesionales/biobanco</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Videoteca</v>
      </c>
      <c r="C180" s="114" t="str" cm="1">
        <f t="array" ref="C180">IFERROR(INDEX('03.Muestra'!$F$8:$F$42,SMALL(IF("Página Web"='03.Muestra'!$D$8:$D$42,ROW('03.Muestra'!$F$8:$F$42)-MIN(ROW('03.Muestra'!$D$8:$D$42))+1,""),ROW()-170)),"")</f>
        <v>https://www.comunidad.madrid/hospital/fundacionalcorcon/nosotros/videoteca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https://www.comunidad.madrid/hospital/fundacionalcorcon/sitemap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https://www.comunidad.madrid/hospital/fundacionalcorcon/comunicacion/noticias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Banco de huesos</v>
      </c>
      <c r="C183" s="114" t="str" cm="1">
        <f t="array" ref="C183">IFERROR(INDEX('03.Muestra'!$F$8:$F$42,SMALL(IF("Página Web"='03.Muestra'!$D$8:$D$42,ROW('03.Muestra'!$F$8:$F$42)-MIN(ROW('03.Muestra'!$D$8:$D$42))+1,""),ROW()-170)),"")</f>
        <v>https://www.comunidad.madrid/hospital/fundacionalcorcon/profesionales/banco-huesos</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https://www.comunidad.madrid/hospital/fundacionalcorcon/buscar?search_api_fulltext=covid&amp;nombre=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https://www.comunidad.madrid/hospital/fundacionalcorcon/aviso-legal-privacidad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https://www.comunidad.madrid/hospital/fundacionalcorcon/declaracion-accesibilidad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 xml:space="preserve">Home </v>
      </c>
      <c r="C209" s="114" t="str" cm="1">
        <f t="array" ref="C209">IFERROR(INDEX('03.Muestra'!$F$8:$F$42,SMALL(IF("Página Web"='03.Muestra'!$D$8:$D$42,ROW('03.Muestra'!$F$8:$F$42)-MIN(ROW('03.Muestra'!$D$8:$D$42))+1,""),ROW()-208)),"")</f>
        <v>https://www.comunidad.madrid/hospital/fundacionalcorcon</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https://www.comunidad.madrid/hospital/fundacionalcorcon/ciudadanos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https://www.comunidad.madrid/hospital/fundacionalcorcon/profesionales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https://www.comunidad.madrid/hospital/fundacionalcorcon/comunicacion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https://www.comunidad.madrid/hospital/fundacionalcorcon/nosotros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Área enfermería</v>
      </c>
      <c r="C214" s="114" t="str" cm="1">
        <f t="array" ref="C214">IFERROR(INDEX('03.Muestra'!$F$8:$F$42,SMALL(IF("Página Web"='03.Muestra'!$D$8:$D$42,ROW('03.Muestra'!$F$8:$F$42)-MIN(ROW('03.Muestra'!$D$8:$D$42))+1,""),ROW()-208)),"")</f>
        <v>https://www.comunidad.madrid/hospital/fundacionalcorcon/profesionales/area-enfermeria</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Cartera servicios</v>
      </c>
      <c r="C215" s="114" t="str" cm="1">
        <f t="array" ref="C215">IFERROR(INDEX('03.Muestra'!$F$8:$F$42,SMALL(IF("Página Web"='03.Muestra'!$D$8:$D$42,ROW('03.Muestra'!$F$8:$F$42)-MIN(ROW('03.Muestra'!$D$8:$D$42))+1,""),ROW()-208)),"")</f>
        <v>https://www.comunidad.madrid/hospital/fundacionalcorcon/ciudadanos/cartera-servicios</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https://www.comunidad.madrid/hospital/fundacionalcorcon/profesionales/docencia</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Biobanco</v>
      </c>
      <c r="C217" s="114" t="str" cm="1">
        <f t="array" ref="C217">IFERROR(INDEX('03.Muestra'!$F$8:$F$42,SMALL(IF("Página Web"='03.Muestra'!$D$8:$D$42,ROW('03.Muestra'!$F$8:$F$42)-MIN(ROW('03.Muestra'!$D$8:$D$42))+1,""),ROW()-208)),"")</f>
        <v>https://www.comunidad.madrid/hospital/fundacionalcorcon/profesionales/biobanco</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Videoteca</v>
      </c>
      <c r="C218" s="114" t="str" cm="1">
        <f t="array" ref="C218">IFERROR(INDEX('03.Muestra'!$F$8:$F$42,SMALL(IF("Página Web"='03.Muestra'!$D$8:$D$42,ROW('03.Muestra'!$F$8:$F$42)-MIN(ROW('03.Muestra'!$D$8:$D$42))+1,""),ROW()-208)),"")</f>
        <v>https://www.comunidad.madrid/hospital/fundacionalcorcon/nosotros/videoteca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https://www.comunidad.madrid/hospital/fundacionalcorcon/sitemap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https://www.comunidad.madrid/hospital/fundacionalcorcon/comunicacion/noticias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Banco de huesos</v>
      </c>
      <c r="C221" s="114" t="str" cm="1">
        <f t="array" ref="C221">IFERROR(INDEX('03.Muestra'!$F$8:$F$42,SMALL(IF("Página Web"='03.Muestra'!$D$8:$D$42,ROW('03.Muestra'!$F$8:$F$42)-MIN(ROW('03.Muestra'!$D$8:$D$42))+1,""),ROW()-208)),"")</f>
        <v>https://www.comunidad.madrid/hospital/fundacionalcorcon/profesionales/banco-huesos</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https://www.comunidad.madrid/hospital/fundacionalcorcon/buscar?search_api_fulltext=covid&amp;nombre=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https://www.comunidad.madrid/hospital/fundacionalcorcon/aviso-legal-privacidad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https://www.comunidad.madrid/hospital/fundacionalcorcon/declaracion-accesibilidad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8">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8">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6">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6">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4">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4">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zoomScale="65" zoomScaleNormal="6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16</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64</v>
      </c>
      <c r="H13" s="53">
        <f ca="1">IF(($G$15+$K$15)=0,0,G13/($G$15+$K$15))</f>
        <v>0.8</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 xml:space="preserve">Home </v>
      </c>
      <c r="C19" s="114" t="str" cm="1">
        <f t="array" ref="C19">IFERROR(INDEX('03.Muestra'!$F$8:$F$42,SMALL(IF("Página Web"='03.Muestra'!$D$8:$D$42,ROW('03.Muestra'!$F$8:$F$42)-MIN(ROW('03.Muestra'!$D$8:$D$42))+1,""),ROW()-18)),"")</f>
        <v>https://www.comunidad.madrid/hospital/fundacionalcorcon</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https://www.comunidad.madrid/hospital/fundacionalcorcon/ciudadanos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https://www.comunidad.madrid/hospital/fundacionalcorcon/profesionales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https://www.comunidad.madrid/hospital/fundacionalcorcon/comunicacion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https://www.comunidad.madrid/hospital/fundacionalcorcon/nosotros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Área enfermería</v>
      </c>
      <c r="C24" s="114" t="str" cm="1">
        <f t="array" ref="C24">IFERROR(INDEX('03.Muestra'!$F$8:$F$42,SMALL(IF("Página Web"='03.Muestra'!$D$8:$D$42,ROW('03.Muestra'!$F$8:$F$42)-MIN(ROW('03.Muestra'!$D$8:$D$42))+1,""),ROW()-18)),"")</f>
        <v>https://www.comunidad.madrid/hospital/fundacionalcorcon/profesionales/area-enfermeria</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Cartera servicios</v>
      </c>
      <c r="C25" s="114" t="str" cm="1">
        <f t="array" ref="C25">IFERROR(INDEX('03.Muestra'!$F$8:$F$42,SMALL(IF("Página Web"='03.Muestra'!$D$8:$D$42,ROW('03.Muestra'!$F$8:$F$42)-MIN(ROW('03.Muestra'!$D$8:$D$42))+1,""),ROW()-18)),"")</f>
        <v>https://www.comunidad.madrid/hospital/fundacionalcorcon/ciudadanos/cartera-servicios</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https://www.comunidad.madrid/hospital/fundacionalcorcon/profesionales/docencia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Biobanco</v>
      </c>
      <c r="C27" s="114" t="str" cm="1">
        <f t="array" ref="C27">IFERROR(INDEX('03.Muestra'!$F$8:$F$42,SMALL(IF("Página Web"='03.Muestra'!$D$8:$D$42,ROW('03.Muestra'!$F$8:$F$42)-MIN(ROW('03.Muestra'!$D$8:$D$42))+1,""),ROW()-18)),"")</f>
        <v>https://www.comunidad.madrid/hospital/fundacionalcorcon/profesionales/biobanco</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Videoteca</v>
      </c>
      <c r="C28" s="114" t="str" cm="1">
        <f t="array" ref="C28">IFERROR(INDEX('03.Muestra'!$F$8:$F$42,SMALL(IF("Página Web"='03.Muestra'!$D$8:$D$42,ROW('03.Muestra'!$F$8:$F$42)-MIN(ROW('03.Muestra'!$D$8:$D$42))+1,""),ROW()-18)),"")</f>
        <v>https://www.comunidad.madrid/hospital/fundacionalcorcon/nosotros/videoteca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https://www.comunidad.madrid/hospital/fundacionalcorcon/sitemap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https://www.comunidad.madrid/hospital/fundacionalcorcon/comunicacion/noticias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Banco de huesos</v>
      </c>
      <c r="C31" s="114" t="str" cm="1">
        <f t="array" ref="C31">IFERROR(INDEX('03.Muestra'!$F$8:$F$42,SMALL(IF("Página Web"='03.Muestra'!$D$8:$D$42,ROW('03.Muestra'!$F$8:$F$42)-MIN(ROW('03.Muestra'!$D$8:$D$42))+1,""),ROW()-18)),"")</f>
        <v>https://www.comunidad.madrid/hospital/fundacionalcorcon/profesionales/banco-huesos</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https://www.comunidad.madrid/hospital/fundacionalcorcon/buscar?search_api_fulltext=covid&amp;nombre=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https://www.comunidad.madrid/hospital/fundacionalcorcon/aviso-legal-privacidad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https://www.comunidad.madrid/hospital/fundacionalcorcon/declaracion-accesibilidad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 xml:space="preserve">Home </v>
      </c>
      <c r="C57" s="114" t="str" cm="1">
        <f t="array" ref="C57">IFERROR(INDEX('03.Muestra'!$F$8:$F$42,SMALL(IF("Página Web"='03.Muestra'!$D$8:$D$42,ROW('03.Muestra'!$F$8:$F$42)-MIN(ROW('03.Muestra'!$D$8:$D$42))+1,""),ROW()-56)),"")</f>
        <v>https://www.comunidad.madrid/hospital/fundacionalcorcon</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https://www.comunidad.madrid/hospital/fundacionalcorcon/ciudadanos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https://www.comunidad.madrid/hospital/fundacionalcorcon/profesionales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https://www.comunidad.madrid/hospital/fundacionalcorcon/comunicacion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https://www.comunidad.madrid/hospital/fundacionalcorcon/nosotros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Área enfermería</v>
      </c>
      <c r="C62" s="114" t="str" cm="1">
        <f t="array" ref="C62">IFERROR(INDEX('03.Muestra'!$F$8:$F$42,SMALL(IF("Página Web"='03.Muestra'!$D$8:$D$42,ROW('03.Muestra'!$F$8:$F$42)-MIN(ROW('03.Muestra'!$D$8:$D$42))+1,""),ROW()-56)),"")</f>
        <v>https://www.comunidad.madrid/hospital/fundacionalcorcon/profesionales/area-enfermeria</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Cartera servicios</v>
      </c>
      <c r="C63" s="114" t="str" cm="1">
        <f t="array" ref="C63">IFERROR(INDEX('03.Muestra'!$F$8:$F$42,SMALL(IF("Página Web"='03.Muestra'!$D$8:$D$42,ROW('03.Muestra'!$F$8:$F$42)-MIN(ROW('03.Muestra'!$D$8:$D$42))+1,""),ROW()-56)),"")</f>
        <v>https://www.comunidad.madrid/hospital/fundacionalcorcon/ciudadanos/cartera-servicios</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https://www.comunidad.madrid/hospital/fundacionalcorcon/profesionales/docencia</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Biobanco</v>
      </c>
      <c r="C65" s="114" t="str" cm="1">
        <f t="array" ref="C65">IFERROR(INDEX('03.Muestra'!$F$8:$F$42,SMALL(IF("Página Web"='03.Muestra'!$D$8:$D$42,ROW('03.Muestra'!$F$8:$F$42)-MIN(ROW('03.Muestra'!$D$8:$D$42))+1,""),ROW()-56)),"")</f>
        <v>https://www.comunidad.madrid/hospital/fundacionalcorcon/profesionales/biobanco</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Videoteca</v>
      </c>
      <c r="C66" s="114" t="str" cm="1">
        <f t="array" ref="C66">IFERROR(INDEX('03.Muestra'!$F$8:$F$42,SMALL(IF("Página Web"='03.Muestra'!$D$8:$D$42,ROW('03.Muestra'!$F$8:$F$42)-MIN(ROW('03.Muestra'!$D$8:$D$42))+1,""),ROW()-56)),"")</f>
        <v>https://www.comunidad.madrid/hospital/fundacionalcorcon/nosotros/videoteca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https://www.comunidad.madrid/hospital/fundacionalcorcon/sitemap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https://www.comunidad.madrid/hospital/fundacionalcorcon/comunicacion/noticias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Banco de huesos</v>
      </c>
      <c r="C69" s="114" t="str" cm="1">
        <f t="array" ref="C69">IFERROR(INDEX('03.Muestra'!$F$8:$F$42,SMALL(IF("Página Web"='03.Muestra'!$D$8:$D$42,ROW('03.Muestra'!$F$8:$F$42)-MIN(ROW('03.Muestra'!$D$8:$D$42))+1,""),ROW()-56)),"")</f>
        <v>https://www.comunidad.madrid/hospital/fundacionalcorcon/profesionales/banco-huesos</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https://www.comunidad.madrid/hospital/fundacionalcorcon/buscar?search_api_fulltext=covid&amp;nombre=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https://www.comunidad.madrid/hospital/fundacionalcorcon/aviso-legal-privacidad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https://www.comunidad.madrid/hospital/fundacionalcorcon/declaracion-accesibilidad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 xml:space="preserve">Home </v>
      </c>
      <c r="C95" s="114" t="str" cm="1">
        <f t="array" ref="C95">IFERROR(INDEX('03.Muestra'!$F$8:$F$42,SMALL(IF("Página Web"='03.Muestra'!$D$8:$D$42,ROW('03.Muestra'!$F$8:$F$42)-MIN(ROW('03.Muestra'!$D$8:$D$42))+1,""),ROW()-94)),"")</f>
        <v>https://www.comunidad.madrid/hospital/fundacionalcorcon</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https://www.comunidad.madrid/hospital/fundacionalcorcon/ciudadanos</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16</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https://www.comunidad.madrid/hospital/fundacionalcorcon/profesionales</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https://www.comunidad.madrid/hospital/fundacionalcorcon/comunicacion</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https://www.comunidad.madrid/hospital/fundacionalcorcon/nosotros</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Área enfermería</v>
      </c>
      <c r="C100" s="114" t="str" cm="1">
        <f t="array" ref="C100">IFERROR(INDEX('03.Muestra'!$F$8:$F$42,SMALL(IF("Página Web"='03.Muestra'!$D$8:$D$42,ROW('03.Muestra'!$F$8:$F$42)-MIN(ROW('03.Muestra'!$D$8:$D$42))+1,""),ROW()-94)),"")</f>
        <v>https://www.comunidad.madrid/hospital/fundacionalcorcon/profesionales/area-enfermeria</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Cartera servicios</v>
      </c>
      <c r="C101" s="114" t="str" cm="1">
        <f t="array" ref="C101">IFERROR(INDEX('03.Muestra'!$F$8:$F$42,SMALL(IF("Página Web"='03.Muestra'!$D$8:$D$42,ROW('03.Muestra'!$F$8:$F$42)-MIN(ROW('03.Muestra'!$D$8:$D$42))+1,""),ROW()-94)),"")</f>
        <v>https://www.comunidad.madrid/hospital/fundacionalcorcon/ciudadanos/cartera-servicios</v>
      </c>
      <c r="D101" s="130" t="s">
        <v>28</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https://www.comunidad.madrid/hospital/fundacionalcorcon/profesionales/docencia</v>
      </c>
      <c r="D102" s="130" t="s">
        <v>28</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Biobanco</v>
      </c>
      <c r="C103" s="114" t="str" cm="1">
        <f t="array" ref="C103">IFERROR(INDEX('03.Muestra'!$F$8:$F$42,SMALL(IF("Página Web"='03.Muestra'!$D$8:$D$42,ROW('03.Muestra'!$F$8:$F$42)-MIN(ROW('03.Muestra'!$D$8:$D$42))+1,""),ROW()-94)),"")</f>
        <v>https://www.comunidad.madrid/hospital/fundacionalcorcon/profesionales/biobanco</v>
      </c>
      <c r="D103" s="130" t="s">
        <v>28</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Videoteca</v>
      </c>
      <c r="C104" s="114" t="str" cm="1">
        <f t="array" ref="C104">IFERROR(INDEX('03.Muestra'!$F$8:$F$42,SMALL(IF("Página Web"='03.Muestra'!$D$8:$D$42,ROW('03.Muestra'!$F$8:$F$42)-MIN(ROW('03.Muestra'!$D$8:$D$42))+1,""),ROW()-94)),"")</f>
        <v>https://www.comunidad.madrid/hospital/fundacionalcorcon/nosotros/videoteca</v>
      </c>
      <c r="D104" s="130" t="s">
        <v>28</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https://www.comunidad.madrid/hospital/fundacionalcorcon/sitemap</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https://www.comunidad.madrid/hospital/fundacionalcorcon/comunicacion/noticias</v>
      </c>
      <c r="D106" s="130" t="s">
        <v>28</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Banco de huesos</v>
      </c>
      <c r="C107" s="114" t="str" cm="1">
        <f t="array" ref="C107">IFERROR(INDEX('03.Muestra'!$F$8:$F$42,SMALL(IF("Página Web"='03.Muestra'!$D$8:$D$42,ROW('03.Muestra'!$F$8:$F$42)-MIN(ROW('03.Muestra'!$D$8:$D$42))+1,""),ROW()-94)),"")</f>
        <v>https://www.comunidad.madrid/hospital/fundacionalcorcon/profesionales/banco-huesos</v>
      </c>
      <c r="D107" s="130" t="s">
        <v>28</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https://www.comunidad.madrid/hospital/fundacionalcorcon/buscar?search_api_fulltext=covid&amp;nombre=</v>
      </c>
      <c r="D108" s="130" t="s">
        <v>28</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https://www.comunidad.madrid/hospital/fundacionalcorcon/aviso-legal-privacidad</v>
      </c>
      <c r="D109" s="130" t="s">
        <v>28</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https://www.comunidad.madrid/hospital/fundacionalcorcon/declaracion-accesibilidad</v>
      </c>
      <c r="D110" s="130" t="s">
        <v>28</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 xml:space="preserve">Home </v>
      </c>
      <c r="C133" s="114" t="str" cm="1">
        <f t="array" ref="C133">IFERROR(INDEX('03.Muestra'!$F$8:$F$42,SMALL(IF("Página Web"='03.Muestra'!$D$8:$D$42,ROW('03.Muestra'!$F$8:$F$42)-MIN(ROW('03.Muestra'!$D$8:$D$42))+1,""),ROW()-132)),"")</f>
        <v>https://www.comunidad.madrid/hospital/fundacionalcorcon</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https://www.comunidad.madrid/hospital/fundacionalcorcon/ciudadanos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https://www.comunidad.madrid/hospital/fundacionalcorcon/profesionales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https://www.comunidad.madrid/hospital/fundacionalcorcon/comunicacion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https://www.comunidad.madrid/hospital/fundacionalcorcon/nosotros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Área enfermería</v>
      </c>
      <c r="C138" s="114" t="str" cm="1">
        <f t="array" ref="C138">IFERROR(INDEX('03.Muestra'!$F$8:$F$42,SMALL(IF("Página Web"='03.Muestra'!$D$8:$D$42,ROW('03.Muestra'!$F$8:$F$42)-MIN(ROW('03.Muestra'!$D$8:$D$42))+1,""),ROW()-132)),"")</f>
        <v>https://www.comunidad.madrid/hospital/fundacionalcorcon/profesionales/area-enfermeria</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Cartera servicios</v>
      </c>
      <c r="C139" s="114" t="str" cm="1">
        <f t="array" ref="C139">IFERROR(INDEX('03.Muestra'!$F$8:$F$42,SMALL(IF("Página Web"='03.Muestra'!$D$8:$D$42,ROW('03.Muestra'!$F$8:$F$42)-MIN(ROW('03.Muestra'!$D$8:$D$42))+1,""),ROW()-132)),"")</f>
        <v>https://www.comunidad.madrid/hospital/fundacionalcorcon/ciudadanos/cartera-servicios</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https://www.comunidad.madrid/hospital/fundacionalcorcon/profesionales/docencia</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Biobanco</v>
      </c>
      <c r="C141" s="114" t="str" cm="1">
        <f t="array" ref="C141">IFERROR(INDEX('03.Muestra'!$F$8:$F$42,SMALL(IF("Página Web"='03.Muestra'!$D$8:$D$42,ROW('03.Muestra'!$F$8:$F$42)-MIN(ROW('03.Muestra'!$D$8:$D$42))+1,""),ROW()-132)),"")</f>
        <v>https://www.comunidad.madrid/hospital/fundacionalcorcon/profesionales/biobanco</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Videoteca</v>
      </c>
      <c r="C142" s="114" t="str" cm="1">
        <f t="array" ref="C142">IFERROR(INDEX('03.Muestra'!$F$8:$F$42,SMALL(IF("Página Web"='03.Muestra'!$D$8:$D$42,ROW('03.Muestra'!$F$8:$F$42)-MIN(ROW('03.Muestra'!$D$8:$D$42))+1,""),ROW()-132)),"")</f>
        <v>https://www.comunidad.madrid/hospital/fundacionalcorcon/nosotros/videoteca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https://www.comunidad.madrid/hospital/fundacionalcorcon/sitemap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https://www.comunidad.madrid/hospital/fundacionalcorcon/comunicacion/noticias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Banco de huesos</v>
      </c>
      <c r="C145" s="114" t="str" cm="1">
        <f t="array" ref="C145">IFERROR(INDEX('03.Muestra'!$F$8:$F$42,SMALL(IF("Página Web"='03.Muestra'!$D$8:$D$42,ROW('03.Muestra'!$F$8:$F$42)-MIN(ROW('03.Muestra'!$D$8:$D$42))+1,""),ROW()-132)),"")</f>
        <v>https://www.comunidad.madrid/hospital/fundacionalcorcon/profesionales/banco-huesos</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https://www.comunidad.madrid/hospital/fundacionalcorcon/buscar?search_api_fulltext=covid&amp;nombre=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https://www.comunidad.madrid/hospital/fundacionalcorcon/aviso-legal-privacidad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https://www.comunidad.madrid/hospital/fundacionalcorcon/declaracion-accesibilidad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 xml:space="preserve">Home </v>
      </c>
      <c r="C171" s="114" t="str" cm="1">
        <f t="array" ref="C171">IFERROR(INDEX('03.Muestra'!$F$8:$F$42,SMALL(IF("Página Web"='03.Muestra'!$D$8:$D$42,ROW('03.Muestra'!$F$8:$F$42)-MIN(ROW('03.Muestra'!$D$8:$D$42))+1,""),ROW()-170)),"")</f>
        <v>https://www.comunidad.madrid/hospital/fundacionalcorcon</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https://www.comunidad.madrid/hospital/fundacionalcorcon/ciudadanos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https://www.comunidad.madrid/hospital/fundacionalcorcon/profesionales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https://www.comunidad.madrid/hospital/fundacionalcorcon/comunicacion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https://www.comunidad.madrid/hospital/fundacionalcorcon/nosotros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Área enfermería</v>
      </c>
      <c r="C176" s="114" t="str" cm="1">
        <f t="array" ref="C176">IFERROR(INDEX('03.Muestra'!$F$8:$F$42,SMALL(IF("Página Web"='03.Muestra'!$D$8:$D$42,ROW('03.Muestra'!$F$8:$F$42)-MIN(ROW('03.Muestra'!$D$8:$D$42))+1,""),ROW()-170)),"")</f>
        <v>https://www.comunidad.madrid/hospital/fundacionalcorcon/profesionales/area-enfermeria</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Cartera servicios</v>
      </c>
      <c r="C177" s="114" t="str" cm="1">
        <f t="array" ref="C177">IFERROR(INDEX('03.Muestra'!$F$8:$F$42,SMALL(IF("Página Web"='03.Muestra'!$D$8:$D$42,ROW('03.Muestra'!$F$8:$F$42)-MIN(ROW('03.Muestra'!$D$8:$D$42))+1,""),ROW()-170)),"")</f>
        <v>https://www.comunidad.madrid/hospital/fundacionalcorcon/ciudadanos/cartera-servicios</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https://www.comunidad.madrid/hospital/fundacionalcorcon/profesionales/docencia</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Biobanco</v>
      </c>
      <c r="C179" s="114" t="str" cm="1">
        <f t="array" ref="C179">IFERROR(INDEX('03.Muestra'!$F$8:$F$42,SMALL(IF("Página Web"='03.Muestra'!$D$8:$D$42,ROW('03.Muestra'!$F$8:$F$42)-MIN(ROW('03.Muestra'!$D$8:$D$42))+1,""),ROW()-170)),"")</f>
        <v>https://www.comunidad.madrid/hospital/fundacionalcorcon/profesionales/biobanco</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Videoteca</v>
      </c>
      <c r="C180" s="114" t="str" cm="1">
        <f t="array" ref="C180">IFERROR(INDEX('03.Muestra'!$F$8:$F$42,SMALL(IF("Página Web"='03.Muestra'!$D$8:$D$42,ROW('03.Muestra'!$F$8:$F$42)-MIN(ROW('03.Muestra'!$D$8:$D$42))+1,""),ROW()-170)),"")</f>
        <v>https://www.comunidad.madrid/hospital/fundacionalcorcon/nosotros/videoteca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https://www.comunidad.madrid/hospital/fundacionalcorcon/sitemap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https://www.comunidad.madrid/hospital/fundacionalcorcon/comunicacion/noticias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Banco de huesos</v>
      </c>
      <c r="C183" s="114" t="str" cm="1">
        <f t="array" ref="C183">IFERROR(INDEX('03.Muestra'!$F$8:$F$42,SMALL(IF("Página Web"='03.Muestra'!$D$8:$D$42,ROW('03.Muestra'!$F$8:$F$42)-MIN(ROW('03.Muestra'!$D$8:$D$42))+1,""),ROW()-170)),"")</f>
        <v>https://www.comunidad.madrid/hospital/fundacionalcorcon/profesionales/banco-huesos</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https://www.comunidad.madrid/hospital/fundacionalcorcon/buscar?search_api_fulltext=covid&amp;nombre=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https://www.comunidad.madrid/hospital/fundacionalcorcon/aviso-legal-privacidad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https://www.comunidad.madrid/hospital/fundacionalcorcon/declaracion-accesibilidad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election activeCell="N2" sqref="N2"/>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7" t="s">
        <v>40</v>
      </c>
      <c r="L6" s="267"/>
      <c r="M6" s="267"/>
      <c r="N6" s="67"/>
      <c r="O6" s="267" t="s">
        <v>41</v>
      </c>
      <c r="P6" s="267"/>
      <c r="Q6" s="267"/>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8" t="s">
        <v>152</v>
      </c>
      <c r="D7" s="269"/>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0" t="s">
        <v>361</v>
      </c>
      <c r="D8" s="271"/>
      <c r="E8" s="46" t="str">
        <f ca="1">CONCATENATE(COUNTIF(E55:CR55,"CONFORME")," (",ROUND(COUNTIF(E55:CR55,"CONFORME")*100/COUNTA($E$19:CR$19),2)," %)")</f>
        <v>25 (27,17 %)</v>
      </c>
      <c r="F8" s="140" t="str">
        <f ca="1">CONCATENATE(COUNTIF(E55:CR55,"NO CONFORME")," (",ROUND(COUNTIF(E55:CR55,"NO CONFORME")*100/COUNTA($E$19:CR$19),2)," %)")</f>
        <v>17 (18,48 %)</v>
      </c>
      <c r="G8" s="47" t="str">
        <f ca="1">CONCATENATE(COUNTIF(E55:CR55,"N/A")," (",ROUND(COUNTIF(E55:CR55,"N/A")*100/COUNTA($E$19:CR$19),2)," %)")</f>
        <v>50 (54,35 %)</v>
      </c>
      <c r="H8" s="47">
        <f ca="1">COUNTIF(E55:CR55,"ERROR")</f>
        <v>0</v>
      </c>
      <c r="I8" s="48">
        <f ca="1">COUNTIF(E55:CR55,"EN CURSO")</f>
        <v>0</v>
      </c>
      <c r="J8" s="236">
        <f ca="1">SUM(VALUE(LEFT(E8,SEARCH(" ",E8)-1)),VALUE(LEFT(F8,SEARCH(" ",F8)-1)))</f>
        <v>42</v>
      </c>
      <c r="K8" s="52" t="s">
        <v>47</v>
      </c>
      <c r="L8" s="46">
        <f ca="1">COUNTIF( $E$20:INDIRECT("$CR$" &amp;  SUM(19,COUNTIFS(B20:B54,"&lt;&gt;"))),"Pasa")+ COUNTIF($E$61:INDIRECT("$AW$" &amp;  SUM(60,COUNTIFS(B61:B95,"&lt;&gt;"))),"Pasa")</f>
        <v>388</v>
      </c>
      <c r="M8" s="53">
        <f ca="1">IF(($L$11+$P$11)=0,0,L8/($L$11+$P$11))</f>
        <v>0.26358695652173914</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6" t="s">
        <v>154</v>
      </c>
      <c r="D9" s="277"/>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151</v>
      </c>
      <c r="M9" s="53">
        <f ca="1">IF(($L$11+$P$11)=0,0,L9/($L$11+$P$11))</f>
        <v>0.10258152173913043</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1" t="s">
        <v>340</v>
      </c>
      <c r="D10" s="282"/>
      <c r="E10" s="241" t="str">
        <f ca="1">CONCATENATE(ROUND(E11/137*100,2)," %")</f>
        <v>18,25 %</v>
      </c>
      <c r="F10" s="241" t="str">
        <f ca="1">CONCATENATE(ROUND(F11/137*100,2)," %")</f>
        <v>12,41 %</v>
      </c>
      <c r="G10" s="241" t="str">
        <f ca="1">CONCATENATE(ROUND(G11/137*100,2)," %")</f>
        <v>69,34 %</v>
      </c>
      <c r="H10" s="241" t="str">
        <f ca="1">CONCATENATE(ROUND(H11/137*100,2)," %")</f>
        <v>0 %</v>
      </c>
      <c r="I10" s="243" t="str">
        <f ca="1">CONCATENATE(ROUND(I11/137*100,2)," %")</f>
        <v>0 %</v>
      </c>
      <c r="J10" s="244"/>
      <c r="K10" s="52" t="s">
        <v>31</v>
      </c>
      <c r="L10" s="46">
        <f ca="1">COUNTIF( $E$20:INDIRECT("$CR$" &amp;  SUM(19,COUNTIFS(B20:B54,"&lt;&gt;"))),"N/A")+COUNTIF($E$61:INDIRECT("$AW$" &amp;  SUM(60,COUNTIFS(B61:B95,"&lt;&gt;"))),"N/A")</f>
        <v>933</v>
      </c>
      <c r="M10" s="53">
        <f ca="1">IF(($L$11+$P$11)=0,0,L10/($L$11+$P$11))</f>
        <v>0.63383152173913049</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5"/>
      <c r="D11" s="275"/>
      <c r="E11" s="242">
        <f ca="1">SUM(VALUE(LEFT(E8,SEARCH(" ",E8)-1)),VALUE(LEFT(E9,SEARCH(" ",E9)-1)))</f>
        <v>25</v>
      </c>
      <c r="F11" s="242">
        <f ca="1">SUM(VALUE(LEFT(F8,SEARCH(" ",F8)-1)),VALUE(LEFT(F9,SEARCH(" ",F9)-1)))</f>
        <v>17</v>
      </c>
      <c r="G11" s="242">
        <f ca="1">SUM(VALUE(LEFT(G8,SEARCH(" ",G8)-1)),VALUE(LEFT(G9,SEARCH(" ",G9)-1)))</f>
        <v>95</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8" t="s">
        <v>339</v>
      </c>
      <c r="G13" s="279"/>
      <c r="H13" s="279"/>
      <c r="I13" s="280"/>
      <c r="J13" s="91"/>
      <c r="K13" s="278" t="s">
        <v>273</v>
      </c>
      <c r="L13" s="280"/>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2">
        <f ca="1">IF(AND(D14&lt;&gt;"Evaluación en curso",D14&lt;&gt;"Evaluación con errores",D14&lt;&gt;""), IF(J8=0,"", ROUND(((COUNT(B20:B54)/(COUNT(B20:B54)+COUNT(B61:B95)))*IF(J8=0,0,LEFT(E8,SEARCH(" ",E8)-1)/J8)+(COUNT(B61:B95)/(COUNT(B20:B54)+COUNT(B61:B95)))*IF(J9=0,0,LEFT(E9,SEARCH(" ",E9)-1)/J9))*10,2)),"")</f>
        <v>5.95</v>
      </c>
      <c r="G14" s="273"/>
      <c r="H14" s="273"/>
      <c r="I14" s="274"/>
      <c r="J14" s="91"/>
      <c r="K14" s="272" t="str">
        <f>'03.Muestra'!D52</f>
        <v>SI</v>
      </c>
      <c r="L14" s="274"/>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6" t="s">
        <v>361</v>
      </c>
      <c r="C17" s="287"/>
      <c r="D17" s="288"/>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3" t="s">
        <v>50</v>
      </c>
      <c r="C18" s="284"/>
      <c r="D18" s="285"/>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 xml:space="preserve">Home </v>
      </c>
      <c r="D20" s="98" t="str" cm="1">
        <f t="array" ref="D20">IFERROR(INDEX('03.Muestra'!$F$8:$F$42,SMALL(IF("Página Web"='03.Muestra'!$D$8:$D$42,ROW('03.Muestra'!$F$8:$F$42)-MIN(ROW('03.Muestra'!$D$8:$D$42))+1,""),ROW()-19)),"")</f>
        <v>https://www.comunidad.madrid/hospital/fundacionalcorcon</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https://www.comunidad.madrid/hospital/fundacionalcorcon/ciudadanos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Pasa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https://www.comunidad.madrid/hospital/fundacionalcorcon/profesionales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Falla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https://www.comunidad.madrid/hospital/fundacionalcorcon/comunicacion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Falla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https://www.comunidad.madrid/hospital/fundacionalcorcon/nosotros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Área enfermería</v>
      </c>
      <c r="D25" s="98" t="str" cm="1">
        <f t="array" ref="D25">IFERROR(INDEX('03.Muestra'!$F$8:$F$42,SMALL(IF("Página Web"='03.Muestra'!$D$8:$D$42,ROW('03.Muestra'!$F$8:$F$42)-MIN(ROW('03.Muestra'!$D$8:$D$42))+1,""),ROW()-19)),"")</f>
        <v>https://www.comunidad.madrid/hospital/fundacionalcorcon/profesionales/area-enfermeria</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Pasa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Cartera servicios</v>
      </c>
      <c r="D26" s="98" t="str" cm="1">
        <f t="array" ref="D26">IFERROR(INDEX('03.Muestra'!$F$8:$F$42,SMALL(IF("Página Web"='03.Muestra'!$D$8:$D$42,ROW('03.Muestra'!$F$8:$F$42)-MIN(ROW('03.Muestra'!$D$8:$D$42))+1,""),ROW()-19)),"")</f>
        <v>https://www.comunidad.madrid/hospital/fundacionalcorcon/ciudadanos/cartera-servicios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Pasa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Pasa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https://www.comunidad.madrid/hospital/fundacionalcorcon/profesionales/docencia</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Pasa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Biobanco</v>
      </c>
      <c r="D28" s="98" t="str" cm="1">
        <f t="array" ref="D28">IFERROR(INDEX('03.Muestra'!$F$8:$F$42,SMALL(IF("Página Web"='03.Muestra'!$D$8:$D$42,ROW('03.Muestra'!$F$8:$F$42)-MIN(ROW('03.Muestra'!$D$8:$D$42))+1,""),ROW()-19)),"")</f>
        <v>https://www.comunidad.madrid/hospital/fundacionalcorcon/profesionales/biobanco</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Pasa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Videoteca</v>
      </c>
      <c r="D29" s="98" t="str" cm="1">
        <f t="array" ref="D29">IFERROR(INDEX('03.Muestra'!$F$8:$F$42,SMALL(IF("Página Web"='03.Muestra'!$D$8:$D$42,ROW('03.Muestra'!$F$8:$F$42)-MIN(ROW('03.Muestra'!$D$8:$D$42))+1,""),ROW()-19)),"")</f>
        <v>https://www.comunidad.madrid/hospital/fundacionalcorcon/nosotros/videoteca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Pasa</v>
      </c>
      <c r="AB29" s="215" t="str" cm="1">
        <f t="array" aca="1" ref="AB29" ca="1">IF($B29="","",IF(ISBLANK(INDIRECT("R7.Video!D"&amp;SUM(18,38*1,10))),"",INDIRECT("R7.Video!D"&amp;SUM(18,38*1,10))))</f>
        <v>Pasa</v>
      </c>
      <c r="AC29" s="215" t="str" cm="1">
        <f t="array" aca="1" ref="AC29" ca="1">IF($B29="","",IF(ISBLANK(INDIRECT("R7.Video!D"&amp;SUM(18,38*2,10))),"",INDIRECT("R7.Video!D"&amp;SUM(18,38*2,10))))</f>
        <v>N/A</v>
      </c>
      <c r="AD29" s="215" t="str" cm="1">
        <f t="array" aca="1" ref="AD29" ca="1">IF($B29="","",IF(ISBLANK(INDIRECT("R7.Video!D"&amp;SUM(18,38*3,10))),"",INDIRECT("R7.Video!D"&amp;SUM(18,38*3,10))))</f>
        <v>Pasa</v>
      </c>
      <c r="AE29" s="215" t="str" cm="1">
        <f t="array" aca="1" ref="AE29" ca="1">IF($B29="","",IF(ISBLANK(INDIRECT("R7.Video!D"&amp;SUM(18,38*4,10))),"",INDIRECT("R7.Video!D"&amp;SUM(18,38*4,10))))</f>
        <v>Falla</v>
      </c>
      <c r="AF29" s="215" t="str" cm="1">
        <f t="array" aca="1" ref="AF29" ca="1">IF($B29="","",IF(ISBLANK(INDIRECT("R7.Video!D"&amp;SUM(18,38*5,10))),"",INDIRECT("R7.Video!D"&amp;SUM(18,38*5,10))))</f>
        <v>Falla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Pasa</v>
      </c>
      <c r="AM29" s="215" t="str" cm="1">
        <f t="array" aca="1" ref="AM29" ca="1">IF($B29="","",IF(ISBLANK(INDIRECT("R9.Web!D"&amp;SUM(18,38*3,10))),"",INDIRECT("R9.Web!D"&amp;SUM(18,38*3,10))))</f>
        <v>Falla</v>
      </c>
      <c r="AN29" s="215" t="str" cm="1">
        <f t="array" aca="1" ref="AN29" ca="1">IF($B29="","",IF(ISBLANK(INDIRECT("R9.Web!D"&amp;SUM(18,38*4,10))),"",INDIRECT("R9.Web!D"&amp;SUM(18,38*4,10))))</f>
        <v>Falla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Falla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web</v>
      </c>
      <c r="D30" s="98" t="str" cm="1">
        <f t="array" ref="D30">IFERROR(INDEX('03.Muestra'!$F$8:$F$42,SMALL(IF("Página Web"='03.Muestra'!$D$8:$D$42,ROW('03.Muestra'!$F$8:$F$42)-MIN(ROW('03.Muestra'!$D$8:$D$42))+1,""),ROW()-19)),"")</f>
        <v>https://www.comunidad.madrid/hospital/fundacionalcorcon/sitemap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Pasa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https://www.comunidad.madrid/hospital/fundacionalcorcon/comunicacion/noticias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Pasa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Banco de huesos</v>
      </c>
      <c r="D32" s="98" t="str" cm="1">
        <f t="array" ref="D32">IFERROR(INDEX('03.Muestra'!$F$8:$F$42,SMALL(IF("Página Web"='03.Muestra'!$D$8:$D$42,ROW('03.Muestra'!$F$8:$F$42)-MIN(ROW('03.Muestra'!$D$8:$D$42))+1,""),ROW()-19)),"")</f>
        <v>https://www.comunidad.madrid/hospital/fundacionalcorcon/profesionales/banco-huesos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Pasa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https://www.comunidad.madrid/hospital/fundacionalcorcon/buscar?search_api_fulltext=covid&amp;nombre=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Pasa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Aviso legal</v>
      </c>
      <c r="D34" s="98" t="str" cm="1">
        <f t="array" ref="D34">IFERROR(INDEX('03.Muestra'!$F$8:$F$42,SMALL(IF("Página Web"='03.Muestra'!$D$8:$D$42,ROW('03.Muestra'!$F$8:$F$42)-MIN(ROW('03.Muestra'!$D$8:$D$42))+1,""),ROW()-19)),"")</f>
        <v>https://www.comunidad.madrid/hospital/fundacionalcorcon/aviso-legal-privacidad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Falla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Pasa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Accesibilidad</v>
      </c>
      <c r="D35" s="98" t="str" cm="1">
        <f t="array" ref="D35">IFERROR(INDEX('03.Muestra'!$F$8:$F$42,SMALL(IF("Página Web"='03.Muestra'!$D$8:$D$42,ROW('03.Muestra'!$F$8:$F$42)-MIN(ROW('03.Muestra'!$D$8:$D$42))+1,""),ROW()-19)),"")</f>
        <v>https://www.comunidad.madrid/hospital/fundacionalcorcon/declaracion-accesibilidad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Pasa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Pasa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Falla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89" t="s">
        <v>154</v>
      </c>
      <c r="C58" s="289"/>
      <c r="D58" s="28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3" t="s">
        <v>50</v>
      </c>
      <c r="C59" s="284"/>
      <c r="D59" s="28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2" t="s">
        <v>89</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479</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4" t="s">
        <v>361</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476</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 xml:space="preserve">Home </v>
      </c>
      <c r="V3" s="148" t="str">
        <f>IF(T3&lt;&gt;"","Página web","")</f>
        <v>Página web</v>
      </c>
      <c r="W3" s="148" t="str">
        <f t="array" ref="W3:W37">IFERROR(INDEX('03.Muestra'!$E$8:$E$42,SMALL(IF("Página Web"='03.Muestra'!$D$8:$D$42,ROW('03.Muestra'!$E$8:$E$42)-MIN(ROW('03.Muestra'!$D$8:$D$42))+1,""),ROW()-2)),"")</f>
        <v>Página inicio</v>
      </c>
      <c r="X3" s="148" t="str">
        <f>RESULTADOS!D20</f>
        <v>https://www.comunidad.madrid/hospital/fundacionalcorcon</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Pasa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https://www.comunidad.madrid/hospital/fundacionalcorcon/ciudadanos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Pasa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Pasa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https://www.comunidad.madrid/hospital/fundacionalcorcon/profesionales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Falla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https://www.comunidad.madrid/hospital/fundacionalcorcon/comunicacion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Falla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https://www.comunidad.madrid/hospital/fundacionalcorcon/nosotros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Falla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Área enfermería</v>
      </c>
      <c r="V8" s="148" t="str">
        <f t="shared" si="0"/>
        <v>Página web</v>
      </c>
      <c r="W8" s="148" t="str">
        <v>Aleatoria</v>
      </c>
      <c r="X8" s="148" t="str">
        <f>RESULTADOS!D25</f>
        <v>https://www.comunidad.madrid/hospital/fundacionalcorcon/profesionales/area-enfermeria</v>
      </c>
      <c r="Y8" s="148" t="str">
        <v>Home - Profesionales - Área enfermería</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Falla</v>
      </c>
      <c r="BZ8" s="146" t="str">
        <f ca="1">RESULTADOS!BD25</f>
        <v>Pasa</v>
      </c>
      <c r="CA8" s="146" t="str">
        <f ca="1">RESULTADOS!BE25</f>
        <v>N/A</v>
      </c>
      <c r="CB8" s="146" t="str">
        <f ca="1">RESULTADOS!BF25</f>
        <v>N/A</v>
      </c>
      <c r="CC8" s="146" t="str">
        <f ca="1">RESULTADOS!BG25</f>
        <v>Pasa</v>
      </c>
      <c r="CD8" s="146" t="str">
        <f ca="1">RESULTADOS!BH25</f>
        <v>N/A</v>
      </c>
      <c r="CE8" s="146" t="str">
        <f ca="1">RESULTADOS!BI25</f>
        <v>N/A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Pasa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Cartera servicios</v>
      </c>
      <c r="V9" s="148" t="str">
        <f t="shared" si="0"/>
        <v>Página web</v>
      </c>
      <c r="W9" s="148" t="str">
        <v>Pagina tipo</v>
      </c>
      <c r="X9" s="148" t="str">
        <f>RESULTADOS!D26</f>
        <v>https://www.comunidad.madrid/hospital/fundacionalcorcon/ciudadanos/cartera-servicios</v>
      </c>
      <c r="Y9" s="148" t="str">
        <v>Home - Ciudadanos - Cartera de servicios</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Pasa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Pasa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Pasa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Fundación Alcorcón</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https://www.comunidad.madrid/hospital/fundacionalcorcon/profesionales/docencia</v>
      </c>
      <c r="Y10" s="148" t="str">
        <v>Home - Profesionales - Docencia</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Falla</v>
      </c>
      <c r="BZ10" s="146" t="str">
        <f ca="1">RESULTADOS!BD27</f>
        <v>Pasa</v>
      </c>
      <c r="CA10" s="146" t="str">
        <f ca="1">RESULTADOS!BE27</f>
        <v>N/A</v>
      </c>
      <c r="CB10" s="146" t="str">
        <f ca="1">RESULTADOS!BF27</f>
        <v>N/A</v>
      </c>
      <c r="CC10" s="146" t="str">
        <f ca="1">RESULTADOS!BG27</f>
        <v>Pasa</v>
      </c>
      <c r="CD10" s="146" t="str">
        <f ca="1">RESULTADOS!BH27</f>
        <v>N/A</v>
      </c>
      <c r="CE10" s="146" t="str">
        <f ca="1">RESULTADOS!BI27</f>
        <v>N/A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Pasa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https://www.comunidad.madrid/hospital/fundacionalcorcon</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Biobanco</v>
      </c>
      <c r="V11" s="148" t="str">
        <f t="shared" si="0"/>
        <v>Página web</v>
      </c>
      <c r="W11" s="148" t="str">
        <v>Aleatoria</v>
      </c>
      <c r="X11" s="148" t="str">
        <f>RESULTADOS!D28</f>
        <v>https://www.comunidad.madrid/hospital/fundacionalcorcon/profesionales/biobanco</v>
      </c>
      <c r="Y11" s="148" t="str">
        <v>Home - Profesionales - Biobanco</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Falla</v>
      </c>
      <c r="BZ11" s="146" t="str">
        <f ca="1">RESULTADOS!BD28</f>
        <v>Pasa</v>
      </c>
      <c r="CA11" s="146" t="str">
        <f ca="1">RESULTADOS!BE28</f>
        <v>N/A</v>
      </c>
      <c r="CB11" s="146" t="str">
        <f ca="1">RESULTADOS!BF28</f>
        <v>N/A</v>
      </c>
      <c r="CC11" s="146" t="str">
        <f ca="1">RESULTADOS!BG28</f>
        <v>Pasa</v>
      </c>
      <c r="CD11" s="146" t="str">
        <f ca="1">RESULTADOS!BH28</f>
        <v>N/A</v>
      </c>
      <c r="CE11" s="146" t="str">
        <f ca="1">RESULTADOS!BI28</f>
        <v>N/A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https://www.comunidad.madrid/hospital/fundacionalcorcon</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Videoteca</v>
      </c>
      <c r="V12" s="148" t="str">
        <f t="shared" si="0"/>
        <v>Página web</v>
      </c>
      <c r="W12" s="148" t="str">
        <v>Pagina tipo</v>
      </c>
      <c r="X12" s="148" t="str">
        <f>RESULTADOS!D29</f>
        <v>https://www.comunidad.madrid/hospital/fundacionalcorcon/nosotros/videoteca</v>
      </c>
      <c r="Y12" s="148" t="str">
        <v>Home - Nosotros - Videoteca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Pasa</v>
      </c>
      <c r="AX12" s="146" t="str">
        <f ca="1">RESULTADOS!AB29</f>
        <v>Pasa</v>
      </c>
      <c r="AY12" s="146" t="str">
        <f ca="1">RESULTADOS!AC29</f>
        <v>N/A</v>
      </c>
      <c r="AZ12" s="146" t="str">
        <f ca="1">RESULTADOS!AD29</f>
        <v>Pasa</v>
      </c>
      <c r="BA12" s="146" t="str">
        <f ca="1">RESULTADOS!AE29</f>
        <v>Falla</v>
      </c>
      <c r="BB12" s="146" t="str">
        <f ca="1">RESULTADOS!AF29</f>
        <v>Falla</v>
      </c>
      <c r="BC12" s="146" t="str">
        <f ca="1">RESULTADOS!AG29</f>
        <v>N/A</v>
      </c>
      <c r="BD12" s="146" t="str">
        <f ca="1">RESULTADOS!AH29</f>
        <v>N/A</v>
      </c>
      <c r="BE12" s="146" t="str">
        <f ca="1">RESULTADOS!AI29</f>
        <v>N/A</v>
      </c>
      <c r="BF12" s="146" t="str">
        <f ca="1">RESULTADOS!AJ29</f>
        <v>Pasa</v>
      </c>
      <c r="BG12" s="146" t="str">
        <f ca="1">RESULTADOS!AK29</f>
        <v>N/A</v>
      </c>
      <c r="BH12" s="146" t="str">
        <f ca="1">RESULTADOS!AL29</f>
        <v>Pasa</v>
      </c>
      <c r="BI12" s="146" t="str">
        <f ca="1">RESULTADOS!AM29</f>
        <v>Falla</v>
      </c>
      <c r="BJ12" s="146" t="str">
        <f ca="1">RESULTADOS!AN29</f>
        <v>Falla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Pasa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Falla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Facilitar información sobre el Hospital, sus instalaciones y servicios</v>
      </c>
      <c r="E13" s="144" t="s">
        <v>298</v>
      </c>
      <c r="F13" s="147" t="str">
        <f>'02.Tecnologías'!I10</f>
        <v>No</v>
      </c>
      <c r="G13" s="147">
        <f>'02.Tecnologías'!K23</f>
        <v>0</v>
      </c>
      <c r="H13" s="147">
        <f>'02.Tecnologías'!L23</f>
        <v>0</v>
      </c>
      <c r="I13" s="206"/>
      <c r="J13" s="206"/>
      <c r="K13" s="40" t="s">
        <v>150</v>
      </c>
      <c r="L13" s="208" t="str">
        <f ca="1">RESULTADOS!E8</f>
        <v>25 (27,17 %)</v>
      </c>
      <c r="M13" s="208" t="str">
        <f ca="1">RESULTADOS!F8</f>
        <v>17 (18,48 %)</v>
      </c>
      <c r="N13" s="208" t="str">
        <f ca="1">RESULTADOS!G8</f>
        <v>50 (54,35 %)</v>
      </c>
      <c r="O13" s="148">
        <f ca="1">RESULTADOS!H8</f>
        <v>0</v>
      </c>
      <c r="P13" s="148">
        <f ca="1">RESULTADOS!I8</f>
        <v>0</v>
      </c>
      <c r="T13" s="148">
        <f>RESULTADOS!B30</f>
        <v>11</v>
      </c>
      <c r="U13" s="148" t="str">
        <f>RESULTADOS!C30</f>
        <v>Mapa web</v>
      </c>
      <c r="V13" s="148" t="str">
        <f t="shared" si="0"/>
        <v>Página web</v>
      </c>
      <c r="W13" s="148" t="str">
        <v>Mapa web</v>
      </c>
      <c r="X13" s="148" t="str">
        <f>RESULTADOS!D30</f>
        <v>https://www.comunidad.madrid/hospital/fundacionalcorcon/sitemap</v>
      </c>
      <c r="Y13" s="148" t="str">
        <v>Home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Pasa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Pasa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44970</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Pagina tipo</v>
      </c>
      <c r="X14" s="148" t="str">
        <f>RESULTADOS!D31</f>
        <v>https://www.comunidad.madrid/hospital/fundacionalcorcon/comunicacion/noticias</v>
      </c>
      <c r="Y14" s="148" t="str">
        <v>Home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Pasa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Pasa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Banco de huesos</v>
      </c>
      <c r="V15" s="148" t="str">
        <f t="shared" si="0"/>
        <v>Página web</v>
      </c>
      <c r="W15" s="148" t="str">
        <v>Pagina tipo</v>
      </c>
      <c r="X15" s="148" t="str">
        <f>RESULTADOS!D32</f>
        <v>https://www.comunidad.madrid/hospital/fundacionalcorcon/profesionales/banco-huesos</v>
      </c>
      <c r="Y15" s="148" t="str">
        <v>Home - Profesionales - Banco de huesos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Pasa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https://www.comunidad.madrid/hospital/fundacionalcorcon/buscar?search_api_fulltext=covid&amp;nombre=</v>
      </c>
      <c r="Y16" s="148" t="str">
        <v>Home - Búsqueda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Pasa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Aviso legal</v>
      </c>
      <c r="V17" s="148" t="str">
        <f t="shared" si="0"/>
        <v>Página web</v>
      </c>
      <c r="W17" s="148" t="str">
        <v>Legal</v>
      </c>
      <c r="X17" s="148" t="str">
        <f>RESULTADOS!D34</f>
        <v>https://www.comunidad.madrid/hospital/fundacionalcorcon/aviso-legal-privacidad</v>
      </c>
      <c r="Y17" s="148" t="str">
        <v>Home - Aviso legal - Privacidad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Falla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Pasa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Pasa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388</v>
      </c>
      <c r="M18" s="216">
        <f ca="1">RESULTADOS!M8</f>
        <v>0.26358695652173914</v>
      </c>
      <c r="T18" s="148">
        <f>RESULTADOS!B35</f>
        <v>16</v>
      </c>
      <c r="U18" s="148" t="str">
        <f>RESULTADOS!C35</f>
        <v>Accesibilidad</v>
      </c>
      <c r="V18" s="148" t="str">
        <f t="shared" si="0"/>
        <v>Página web</v>
      </c>
      <c r="W18" s="148" t="str">
        <v>Declaración accesibilidad</v>
      </c>
      <c r="X18" s="148" t="str">
        <f>RESULTADOS!D35</f>
        <v>https://www.comunidad.madrid/hospital/fundacionalcorcon/declaracion-accesibilidad</v>
      </c>
      <c r="Y18" s="148" t="str">
        <v>Home - Accesibilidad</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Pasa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Pasa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Pasa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Falla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151</v>
      </c>
      <c r="M19" s="216">
        <f ca="1">RESULTADOS!M9</f>
        <v>0.10258152173913043</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933</v>
      </c>
      <c r="M20" s="216">
        <f ca="1">RESULTADOS!M10</f>
        <v>0.63383152173913049</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5.95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A16" zoomScale="85" zoomScaleNormal="85" workbookViewId="0">
      <selection activeCell="C35" sqref="C35"/>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528</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482</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529</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530</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44970</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1" t="s">
        <v>291</v>
      </c>
      <c r="C6" s="251"/>
      <c r="D6" s="251"/>
      <c r="E6" s="251"/>
      <c r="F6" s="251"/>
      <c r="G6" s="251"/>
      <c r="H6" s="251"/>
      <c r="I6" s="251"/>
      <c r="J6" s="251"/>
      <c r="K6" s="251"/>
      <c r="L6" s="251"/>
    </row>
    <row r="7" spans="1:60" ht="33.200000000000003" customHeight="1" thickTop="1">
      <c r="B7" s="252" t="s">
        <v>292</v>
      </c>
      <c r="C7" s="252"/>
      <c r="D7" s="252"/>
      <c r="E7" s="252"/>
      <c r="F7" s="252"/>
      <c r="G7" s="252"/>
      <c r="H7" s="252"/>
      <c r="I7" s="252"/>
      <c r="J7" s="252"/>
      <c r="K7" s="252"/>
      <c r="L7" s="252"/>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3" t="s">
        <v>309</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topLeftCell="C1" zoomScale="70" zoomScaleNormal="70" workbookViewId="0">
      <selection activeCell="C20" sqref="C20"/>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497</v>
      </c>
      <c r="D8" s="72" t="s">
        <v>509</v>
      </c>
      <c r="E8" s="72" t="s">
        <v>62</v>
      </c>
      <c r="F8" s="158" t="s">
        <v>482</v>
      </c>
      <c r="G8" s="72" t="s">
        <v>512</v>
      </c>
      <c r="H8" s="187" t="s">
        <v>20</v>
      </c>
      <c r="I8" s="19"/>
      <c r="J8" s="19"/>
      <c r="K8" s="19"/>
      <c r="L8" s="19"/>
      <c r="M8" s="19"/>
      <c r="N8" s="19"/>
      <c r="O8" s="19"/>
      <c r="P8" s="19"/>
      <c r="Q8" s="19"/>
      <c r="R8" s="19"/>
      <c r="S8" s="19"/>
      <c r="T8" s="19"/>
      <c r="U8" s="19"/>
      <c r="V8" s="19"/>
      <c r="W8" s="19"/>
      <c r="X8" s="19"/>
      <c r="Y8" s="19"/>
    </row>
    <row r="9" spans="1:64" ht="18.2" customHeight="1">
      <c r="B9" s="70">
        <v>2</v>
      </c>
      <c r="C9" s="71" t="s">
        <v>498</v>
      </c>
      <c r="D9" s="72" t="s">
        <v>509</v>
      </c>
      <c r="E9" s="72" t="s">
        <v>79</v>
      </c>
      <c r="F9" s="158" t="s">
        <v>483</v>
      </c>
      <c r="G9" s="72" t="s">
        <v>513</v>
      </c>
      <c r="H9" s="132"/>
      <c r="I9" s="19"/>
      <c r="J9" s="19"/>
      <c r="K9" s="19"/>
      <c r="L9" s="19"/>
      <c r="M9" s="19"/>
      <c r="N9" s="19"/>
      <c r="O9" s="19"/>
      <c r="P9" s="19"/>
      <c r="Q9" s="19"/>
      <c r="R9" s="19"/>
      <c r="S9" s="19"/>
      <c r="T9" s="19"/>
      <c r="U9" s="19"/>
      <c r="V9" s="19"/>
      <c r="W9" s="19"/>
      <c r="X9" s="19"/>
      <c r="Y9" s="19"/>
    </row>
    <row r="10" spans="1:64" ht="18.2" customHeight="1">
      <c r="B10" s="70">
        <v>3</v>
      </c>
      <c r="C10" s="71" t="s">
        <v>499</v>
      </c>
      <c r="D10" s="72" t="s">
        <v>509</v>
      </c>
      <c r="E10" s="72" t="s">
        <v>79</v>
      </c>
      <c r="F10" s="158" t="s">
        <v>484</v>
      </c>
      <c r="G10" s="72" t="s">
        <v>514</v>
      </c>
      <c r="H10" s="132"/>
      <c r="I10" s="19"/>
      <c r="J10" s="19"/>
      <c r="K10" s="19"/>
      <c r="L10" s="19"/>
      <c r="M10" s="19"/>
      <c r="N10" s="19"/>
      <c r="O10" s="19"/>
      <c r="P10" s="19"/>
      <c r="Q10" s="19"/>
      <c r="R10" s="19"/>
      <c r="S10" s="19"/>
      <c r="T10" s="19"/>
      <c r="U10" s="19"/>
      <c r="V10" s="19"/>
      <c r="W10" s="19"/>
      <c r="X10" s="19"/>
      <c r="Y10" s="19"/>
    </row>
    <row r="11" spans="1:64" ht="18.2" customHeight="1">
      <c r="B11" s="70">
        <v>4</v>
      </c>
      <c r="C11" s="71" t="s">
        <v>504</v>
      </c>
      <c r="D11" s="72" t="s">
        <v>509</v>
      </c>
      <c r="E11" s="72" t="s">
        <v>79</v>
      </c>
      <c r="F11" s="158" t="s">
        <v>485</v>
      </c>
      <c r="G11" s="72" t="s">
        <v>515</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500</v>
      </c>
      <c r="D12" s="72" t="s">
        <v>509</v>
      </c>
      <c r="E12" s="72" t="s">
        <v>79</v>
      </c>
      <c r="F12" s="158" t="s">
        <v>486</v>
      </c>
      <c r="G12" s="72" t="s">
        <v>516</v>
      </c>
      <c r="H12" s="132"/>
      <c r="I12" s="19"/>
      <c r="J12" s="19"/>
      <c r="K12" s="19"/>
      <c r="L12" s="19"/>
      <c r="M12" s="19"/>
      <c r="N12" s="19"/>
      <c r="O12" s="19"/>
      <c r="P12" s="19"/>
      <c r="Q12" s="19"/>
      <c r="R12" s="19"/>
      <c r="S12" s="19"/>
      <c r="T12" s="19"/>
      <c r="U12" s="19"/>
      <c r="V12" s="19"/>
      <c r="W12" s="19"/>
      <c r="X12" s="19"/>
      <c r="Y12" s="19"/>
    </row>
    <row r="13" spans="1:64" ht="18.2" customHeight="1">
      <c r="B13" s="70">
        <v>6</v>
      </c>
      <c r="C13" s="71" t="s">
        <v>505</v>
      </c>
      <c r="D13" s="72" t="s">
        <v>509</v>
      </c>
      <c r="E13" s="72" t="s">
        <v>66</v>
      </c>
      <c r="F13" s="158" t="s">
        <v>487</v>
      </c>
      <c r="G13" s="72" t="s">
        <v>520</v>
      </c>
      <c r="H13" s="132"/>
      <c r="I13" s="19"/>
      <c r="J13" s="19"/>
      <c r="K13" s="19"/>
      <c r="L13" s="19"/>
      <c r="M13" s="19"/>
      <c r="N13" s="19"/>
      <c r="O13" s="19"/>
      <c r="P13" s="19"/>
      <c r="Q13" s="19"/>
      <c r="R13" s="19"/>
      <c r="S13" s="19"/>
      <c r="T13" s="19"/>
      <c r="V13" s="19"/>
      <c r="W13" s="19"/>
      <c r="X13" s="19"/>
      <c r="Y13" s="19"/>
    </row>
    <row r="14" spans="1:64" ht="18.2" customHeight="1">
      <c r="B14" s="70">
        <v>7</v>
      </c>
      <c r="C14" s="71" t="s">
        <v>506</v>
      </c>
      <c r="D14" s="72" t="s">
        <v>509</v>
      </c>
      <c r="E14" s="72" t="s">
        <v>79</v>
      </c>
      <c r="F14" s="158" t="s">
        <v>488</v>
      </c>
      <c r="G14" s="72" t="s">
        <v>521</v>
      </c>
      <c r="H14" s="132"/>
      <c r="I14" s="19"/>
      <c r="J14" s="19"/>
      <c r="K14" s="19"/>
      <c r="L14" s="19"/>
      <c r="M14" s="19"/>
      <c r="N14" s="19"/>
      <c r="O14" s="19"/>
      <c r="P14" s="19"/>
      <c r="Q14" s="19"/>
      <c r="R14" s="19"/>
      <c r="S14" s="19"/>
      <c r="T14" s="19"/>
      <c r="U14" s="19"/>
      <c r="V14" s="19"/>
      <c r="W14" s="19"/>
      <c r="X14" s="19"/>
      <c r="Y14" s="19"/>
    </row>
    <row r="15" spans="1:64" ht="18.2" customHeight="1">
      <c r="B15" s="70">
        <v>8</v>
      </c>
      <c r="C15" s="71" t="s">
        <v>501</v>
      </c>
      <c r="D15" s="72" t="s">
        <v>509</v>
      </c>
      <c r="E15" s="72" t="s">
        <v>79</v>
      </c>
      <c r="F15" s="158" t="s">
        <v>489</v>
      </c>
      <c r="G15" s="72" t="s">
        <v>522</v>
      </c>
      <c r="H15" s="132"/>
      <c r="I15" s="19"/>
      <c r="J15" s="19"/>
      <c r="K15" s="19"/>
      <c r="L15" s="19"/>
      <c r="M15" s="19"/>
      <c r="N15" s="19"/>
      <c r="O15" s="19"/>
      <c r="P15" s="19"/>
      <c r="Q15" s="19"/>
      <c r="R15" s="19"/>
      <c r="S15" s="19"/>
      <c r="T15" s="19"/>
      <c r="U15" s="19"/>
      <c r="V15" s="19"/>
      <c r="W15" s="19"/>
      <c r="X15" s="19"/>
      <c r="Y15" s="19"/>
    </row>
    <row r="16" spans="1:64" ht="18.2" customHeight="1">
      <c r="B16" s="70">
        <v>9</v>
      </c>
      <c r="C16" s="71" t="s">
        <v>502</v>
      </c>
      <c r="D16" s="72" t="s">
        <v>509</v>
      </c>
      <c r="E16" s="72" t="s">
        <v>66</v>
      </c>
      <c r="F16" s="158" t="s">
        <v>490</v>
      </c>
      <c r="G16" s="72" t="s">
        <v>523</v>
      </c>
      <c r="H16" s="132"/>
      <c r="I16" s="19"/>
      <c r="J16" s="19"/>
      <c r="K16" s="19"/>
      <c r="L16" s="19"/>
      <c r="M16" s="19"/>
      <c r="N16" s="19"/>
      <c r="O16" s="19"/>
      <c r="P16" s="19"/>
      <c r="Q16" s="19"/>
      <c r="R16" s="19"/>
      <c r="S16" s="19"/>
      <c r="T16" s="19"/>
      <c r="U16" s="19"/>
      <c r="V16" s="19"/>
      <c r="W16" s="19"/>
      <c r="X16" s="19"/>
      <c r="Y16" s="19"/>
    </row>
    <row r="17" spans="2:25" ht="18.2" customHeight="1">
      <c r="B17" s="70">
        <v>10</v>
      </c>
      <c r="C17" s="71" t="s">
        <v>503</v>
      </c>
      <c r="D17" s="72" t="s">
        <v>509</v>
      </c>
      <c r="E17" s="72" t="s">
        <v>79</v>
      </c>
      <c r="F17" s="158" t="s">
        <v>491</v>
      </c>
      <c r="G17" s="72" t="s">
        <v>524</v>
      </c>
      <c r="H17" s="132"/>
      <c r="I17" s="19"/>
      <c r="J17" s="19"/>
      <c r="K17" s="19"/>
      <c r="L17" s="19"/>
      <c r="M17" s="19"/>
      <c r="N17" s="19"/>
      <c r="O17" s="19"/>
      <c r="P17" s="19"/>
      <c r="Q17" s="19"/>
      <c r="R17" s="19"/>
      <c r="S17" s="19"/>
      <c r="T17" s="19"/>
      <c r="U17" s="19"/>
      <c r="V17" s="19"/>
      <c r="W17" s="19"/>
      <c r="X17" s="19"/>
      <c r="Y17" s="19"/>
    </row>
    <row r="18" spans="2:25" ht="18.2" customHeight="1">
      <c r="B18" s="70">
        <v>11</v>
      </c>
      <c r="C18" s="71" t="s">
        <v>70</v>
      </c>
      <c r="D18" s="72" t="s">
        <v>509</v>
      </c>
      <c r="E18" s="72" t="s">
        <v>70</v>
      </c>
      <c r="F18" s="158" t="s">
        <v>492</v>
      </c>
      <c r="G18" s="72" t="s">
        <v>517</v>
      </c>
      <c r="H18" s="132"/>
      <c r="I18" s="19"/>
      <c r="J18" s="19"/>
      <c r="K18" s="19"/>
      <c r="L18" s="19"/>
      <c r="M18" s="19"/>
      <c r="N18" s="19"/>
      <c r="O18" s="19"/>
      <c r="P18" s="19"/>
      <c r="Q18" s="19"/>
      <c r="R18" s="19"/>
      <c r="S18" s="19"/>
      <c r="T18" s="19"/>
      <c r="U18" s="19"/>
      <c r="V18" s="19"/>
      <c r="W18" s="19"/>
      <c r="X18" s="19"/>
      <c r="Y18" s="19"/>
    </row>
    <row r="19" spans="2:25" ht="18.2" customHeight="1">
      <c r="B19" s="70">
        <v>12</v>
      </c>
      <c r="C19" s="71" t="s">
        <v>531</v>
      </c>
      <c r="D19" s="72" t="s">
        <v>509</v>
      </c>
      <c r="E19" s="72" t="s">
        <v>79</v>
      </c>
      <c r="F19" s="158" t="s">
        <v>493</v>
      </c>
      <c r="G19" s="72" t="s">
        <v>525</v>
      </c>
      <c r="H19" s="132"/>
      <c r="I19" s="19"/>
      <c r="J19" s="19"/>
      <c r="K19" s="19"/>
      <c r="L19" s="19"/>
      <c r="M19" s="19"/>
      <c r="N19" s="19"/>
      <c r="O19" s="19"/>
      <c r="P19" s="19"/>
      <c r="Q19" s="19"/>
      <c r="R19" s="19"/>
      <c r="S19" s="19"/>
      <c r="T19" s="19"/>
      <c r="U19" s="19"/>
      <c r="V19" s="19"/>
      <c r="W19" s="19"/>
      <c r="X19" s="19"/>
      <c r="Y19" s="19"/>
    </row>
    <row r="20" spans="2:25" ht="18.2" customHeight="1">
      <c r="B20" s="70">
        <v>13</v>
      </c>
      <c r="C20" s="71" t="s">
        <v>507</v>
      </c>
      <c r="D20" s="72" t="s">
        <v>509</v>
      </c>
      <c r="E20" s="72" t="s">
        <v>79</v>
      </c>
      <c r="F20" s="158" t="s">
        <v>494</v>
      </c>
      <c r="G20" s="72" t="s">
        <v>526</v>
      </c>
      <c r="H20" s="132"/>
      <c r="I20" s="19"/>
      <c r="J20" s="19"/>
      <c r="K20" s="19"/>
      <c r="L20" s="19"/>
      <c r="M20" s="19"/>
      <c r="N20" s="19"/>
      <c r="O20" s="19"/>
      <c r="P20" s="19"/>
      <c r="Q20" s="19"/>
      <c r="R20" s="19"/>
      <c r="S20" s="19"/>
      <c r="T20" s="19"/>
      <c r="U20" s="19"/>
      <c r="V20" s="19"/>
      <c r="W20" s="19"/>
      <c r="X20" s="19"/>
      <c r="Y20" s="19"/>
    </row>
    <row r="21" spans="2:25" ht="18.2" customHeight="1">
      <c r="B21" s="70">
        <v>14</v>
      </c>
      <c r="C21" s="71" t="s">
        <v>76</v>
      </c>
      <c r="D21" s="72" t="s">
        <v>509</v>
      </c>
      <c r="E21" s="72" t="s">
        <v>76</v>
      </c>
      <c r="F21" s="158" t="s">
        <v>495</v>
      </c>
      <c r="G21" s="72" t="s">
        <v>518</v>
      </c>
      <c r="H21" s="132"/>
      <c r="I21" s="19"/>
      <c r="J21" s="19"/>
      <c r="K21" s="19"/>
      <c r="L21" s="19"/>
      <c r="M21" s="19"/>
      <c r="N21" s="19"/>
      <c r="O21" s="19"/>
      <c r="P21" s="19"/>
      <c r="Q21" s="19"/>
      <c r="R21" s="19"/>
      <c r="S21" s="19"/>
      <c r="T21" s="19"/>
      <c r="U21" s="19"/>
      <c r="V21" s="19"/>
      <c r="W21" s="19"/>
      <c r="X21" s="19"/>
      <c r="Y21" s="19"/>
    </row>
    <row r="22" spans="2:25" ht="18.2" customHeight="1">
      <c r="B22" s="70">
        <v>15</v>
      </c>
      <c r="C22" s="71" t="s">
        <v>508</v>
      </c>
      <c r="D22" s="72" t="s">
        <v>509</v>
      </c>
      <c r="E22" s="72" t="s">
        <v>74</v>
      </c>
      <c r="F22" s="158" t="s">
        <v>496</v>
      </c>
      <c r="G22" s="72" t="s">
        <v>527</v>
      </c>
      <c r="H22" s="132"/>
      <c r="I22" s="19"/>
      <c r="J22" s="19"/>
      <c r="K22" s="19"/>
      <c r="L22" s="19"/>
      <c r="M22" s="19"/>
      <c r="N22" s="19"/>
      <c r="O22" s="19"/>
      <c r="P22" s="19"/>
      <c r="Q22" s="19"/>
      <c r="R22" s="19"/>
      <c r="S22" s="19"/>
      <c r="T22" s="19"/>
      <c r="U22" s="19"/>
      <c r="V22" s="19"/>
      <c r="W22" s="19"/>
      <c r="X22" s="19"/>
      <c r="Y22" s="19"/>
    </row>
    <row r="23" spans="2:25" ht="18.2" customHeight="1">
      <c r="B23" s="70">
        <v>16</v>
      </c>
      <c r="C23" s="71" t="s">
        <v>511</v>
      </c>
      <c r="D23" s="72" t="s">
        <v>509</v>
      </c>
      <c r="E23" s="72" t="s">
        <v>77</v>
      </c>
      <c r="F23" s="158" t="s">
        <v>510</v>
      </c>
      <c r="G23" s="72" t="s">
        <v>519</v>
      </c>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544" priority="2">
      <formula>LEN(TRIM(F44))&gt;0</formula>
    </cfRule>
  </conditionalFormatting>
  <conditionalFormatting sqref="D52">
    <cfRule type="cellIs" dxfId="1543" priority="3" operator="equal">
      <formula>"SI"</formula>
    </cfRule>
    <cfRule type="cellIs" dxfId="1542"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 xml:space="preserve">Home </v>
      </c>
      <c r="C19" s="220" t="str" cm="1">
        <f t="array" ref="C19">IFERROR(INDEX('03.Muestra'!$F$8:$F$42,SMALL(IF("Página Web"='03.Muestra'!$D$8:$D$42,ROW('03.Muestra'!$F$8:$F$42)-MIN(ROW('03.Muestra'!$D$8:$D$42))+1,""),ROW()-18)),"")</f>
        <v>https://www.comunidad.madrid/hospital/fundacionalcorcon</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https://www.comunidad.madrid/hospital/fundacionalcorcon/ciudadanos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https://www.comunidad.madrid/hospital/fundacionalcorcon/profesionales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https://www.comunidad.madrid/hospital/fundacionalcorcon/comunicacion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https://www.comunidad.madrid/hospital/fundacionalcorcon/nosotros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Área enfermería</v>
      </c>
      <c r="C24" s="220" t="str" cm="1">
        <f t="array" ref="C24">IFERROR(INDEX('03.Muestra'!$F$8:$F$42,SMALL(IF("Página Web"='03.Muestra'!$D$8:$D$42,ROW('03.Muestra'!$F$8:$F$42)-MIN(ROW('03.Muestra'!$D$8:$D$42))+1,""),ROW()-18)),"")</f>
        <v>https://www.comunidad.madrid/hospital/fundacionalcorcon/profesionales/area-enfermeria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Cartera servicios</v>
      </c>
      <c r="C25" s="220" t="str" cm="1">
        <f t="array" ref="C25">IFERROR(INDEX('03.Muestra'!$F$8:$F$42,SMALL(IF("Página Web"='03.Muestra'!$D$8:$D$42,ROW('03.Muestra'!$F$8:$F$42)-MIN(ROW('03.Muestra'!$D$8:$D$42))+1,""),ROW()-18)),"")</f>
        <v>https://www.comunidad.madrid/hospital/fundacionalcorcon/ciudadanos/cartera-servicios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https://www.comunidad.madrid/hospital/fundacionalcorcon/profesionales/docencia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Biobanco</v>
      </c>
      <c r="C27" s="220" t="str" cm="1">
        <f t="array" ref="C27">IFERROR(INDEX('03.Muestra'!$F$8:$F$42,SMALL(IF("Página Web"='03.Muestra'!$D$8:$D$42,ROW('03.Muestra'!$F$8:$F$42)-MIN(ROW('03.Muestra'!$D$8:$D$42))+1,""),ROW()-18)),"")</f>
        <v>https://www.comunidad.madrid/hospital/fundacionalcorcon/profesionales/biobanco</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Videoteca</v>
      </c>
      <c r="C28" s="220" t="str" cm="1">
        <f t="array" ref="C28">IFERROR(INDEX('03.Muestra'!$F$8:$F$42,SMALL(IF("Página Web"='03.Muestra'!$D$8:$D$42,ROW('03.Muestra'!$F$8:$F$42)-MIN(ROW('03.Muestra'!$D$8:$D$42))+1,""),ROW()-18)),"")</f>
        <v>https://www.comunidad.madrid/hospital/fundacionalcorcon/nosotros/videoteca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web</v>
      </c>
      <c r="C29" s="220" t="str" cm="1">
        <f t="array" ref="C29">IFERROR(INDEX('03.Muestra'!$F$8:$F$42,SMALL(IF("Página Web"='03.Muestra'!$D$8:$D$42,ROW('03.Muestra'!$F$8:$F$42)-MIN(ROW('03.Muestra'!$D$8:$D$42))+1,""),ROW()-18)),"")</f>
        <v>https://www.comunidad.madrid/hospital/fundacionalcorcon/sitemap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https://www.comunidad.madrid/hospital/fundacionalcorcon/comunicacion/noticias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Banco de huesos</v>
      </c>
      <c r="C31" s="220" t="str" cm="1">
        <f t="array" ref="C31">IFERROR(INDEX('03.Muestra'!$F$8:$F$42,SMALL(IF("Página Web"='03.Muestra'!$D$8:$D$42,ROW('03.Muestra'!$F$8:$F$42)-MIN(ROW('03.Muestra'!$D$8:$D$42))+1,""),ROW()-18)),"")</f>
        <v>https://www.comunidad.madrid/hospital/fundacionalcorcon/profesionales/banco-huesos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https://www.comunidad.madrid/hospital/fundacionalcorcon/buscar?search_api_fulltext=covid&amp;nombre=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Aviso legal</v>
      </c>
      <c r="C33" s="220" t="str" cm="1">
        <f t="array" ref="C33">IFERROR(INDEX('03.Muestra'!$F$8:$F$42,SMALL(IF("Página Web"='03.Muestra'!$D$8:$D$42,ROW('03.Muestra'!$F$8:$F$42)-MIN(ROW('03.Muestra'!$D$8:$D$42))+1,""),ROW()-18)),"")</f>
        <v>https://www.comunidad.madrid/hospital/fundacionalcorcon/aviso-legal-privacidad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Accesibilidad</v>
      </c>
      <c r="C34" s="220" t="str" cm="1">
        <f t="array" ref="C34">IFERROR(INDEX('03.Muestra'!$F$8:$F$42,SMALL(IF("Página Web"='03.Muestra'!$D$8:$D$42,ROW('03.Muestra'!$F$8:$F$42)-MIN(ROW('03.Muestra'!$D$8:$D$42))+1,""),ROW()-18)),"")</f>
        <v>https://www.comunidad.madrid/hospital/fundacionalcorcon/declaracion-accesibilidad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 xml:space="preserve">Home </v>
      </c>
      <c r="C57" s="221" t="str" cm="1">
        <f t="array" ref="C57">IFERROR(INDEX('03.Muestra'!$F$8:$F$42,SMALL(IF("Página Web"='03.Muestra'!$D$8:$D$42,ROW('03.Muestra'!$F$8:$F$42)-MIN(ROW('03.Muestra'!$D$8:$D$42))+1,""),ROW()-56)),"")</f>
        <v>https://www.comunidad.madrid/hospital/fundacionalcorcon</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https://www.comunidad.madrid/hospital/fundacionalcorcon/ciudadanos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https://www.comunidad.madrid/hospital/fundacionalcorcon/profesionales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https://www.comunidad.madrid/hospital/fundacionalcorcon/comunicacion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https://www.comunidad.madrid/hospital/fundacionalcorcon/nosotros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Área enfermería</v>
      </c>
      <c r="C62" s="221" t="str" cm="1">
        <f t="array" ref="C62">IFERROR(INDEX('03.Muestra'!$F$8:$F$42,SMALL(IF("Página Web"='03.Muestra'!$D$8:$D$42,ROW('03.Muestra'!$F$8:$F$42)-MIN(ROW('03.Muestra'!$D$8:$D$42))+1,""),ROW()-56)),"")</f>
        <v>https://www.comunidad.madrid/hospital/fundacionalcorcon/profesionales/area-enfermeria</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Cartera servicios</v>
      </c>
      <c r="C63" s="221" t="str" cm="1">
        <f t="array" ref="C63">IFERROR(INDEX('03.Muestra'!$F$8:$F$42,SMALL(IF("Página Web"='03.Muestra'!$D$8:$D$42,ROW('03.Muestra'!$F$8:$F$42)-MIN(ROW('03.Muestra'!$D$8:$D$42))+1,""),ROW()-56)),"")</f>
        <v>https://www.comunidad.madrid/hospital/fundacionalcorcon/ciudadanos/cartera-servicios</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https://www.comunidad.madrid/hospital/fundacionalcorcon/profesionales/docencia</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Biobanco</v>
      </c>
      <c r="C65" s="221" t="str" cm="1">
        <f t="array" ref="C65">IFERROR(INDEX('03.Muestra'!$F$8:$F$42,SMALL(IF("Página Web"='03.Muestra'!$D$8:$D$42,ROW('03.Muestra'!$F$8:$F$42)-MIN(ROW('03.Muestra'!$D$8:$D$42))+1,""),ROW()-56)),"")</f>
        <v>https://www.comunidad.madrid/hospital/fundacionalcorcon/profesionales/biobanco</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Videoteca</v>
      </c>
      <c r="C66" s="221" t="str" cm="1">
        <f t="array" ref="C66">IFERROR(INDEX('03.Muestra'!$F$8:$F$42,SMALL(IF("Página Web"='03.Muestra'!$D$8:$D$42,ROW('03.Muestra'!$F$8:$F$42)-MIN(ROW('03.Muestra'!$D$8:$D$42))+1,""),ROW()-56)),"")</f>
        <v>https://www.comunidad.madrid/hospital/fundacionalcorcon/nosotros/videoteca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web</v>
      </c>
      <c r="C67" s="221" t="str" cm="1">
        <f t="array" ref="C67">IFERROR(INDEX('03.Muestra'!$F$8:$F$42,SMALL(IF("Página Web"='03.Muestra'!$D$8:$D$42,ROW('03.Muestra'!$F$8:$F$42)-MIN(ROW('03.Muestra'!$D$8:$D$42))+1,""),ROW()-56)),"")</f>
        <v>https://www.comunidad.madrid/hospital/fundacionalcorcon/sitemap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https://www.comunidad.madrid/hospital/fundacionalcorcon/comunicacion/noticias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Banco de huesos</v>
      </c>
      <c r="C69" s="221" t="str" cm="1">
        <f t="array" ref="C69">IFERROR(INDEX('03.Muestra'!$F$8:$F$42,SMALL(IF("Página Web"='03.Muestra'!$D$8:$D$42,ROW('03.Muestra'!$F$8:$F$42)-MIN(ROW('03.Muestra'!$D$8:$D$42))+1,""),ROW()-56)),"")</f>
        <v>https://www.comunidad.madrid/hospital/fundacionalcorcon/profesionales/banco-huesos</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https://www.comunidad.madrid/hospital/fundacionalcorcon/buscar?search_api_fulltext=covid&amp;nombre=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Aviso legal</v>
      </c>
      <c r="C71" s="221" t="str" cm="1">
        <f t="array" ref="C71">IFERROR(INDEX('03.Muestra'!$F$8:$F$42,SMALL(IF("Página Web"='03.Muestra'!$D$8:$D$42,ROW('03.Muestra'!$F$8:$F$42)-MIN(ROW('03.Muestra'!$D$8:$D$42))+1,""),ROW()-56)),"")</f>
        <v>https://www.comunidad.madrid/hospital/fundacionalcorcon/aviso-legal-privacidad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Accesibilidad</v>
      </c>
      <c r="C72" s="221" t="str" cm="1">
        <f t="array" ref="C72">IFERROR(INDEX('03.Muestra'!$F$8:$F$42,SMALL(IF("Página Web"='03.Muestra'!$D$8:$D$42,ROW('03.Muestra'!$F$8:$F$42)-MIN(ROW('03.Muestra'!$D$8:$D$42))+1,""),ROW()-56)),"")</f>
        <v>https://www.comunidad.madrid/hospital/fundacionalcorcon/declaracion-accesibilidad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 xml:space="preserve">Home </v>
      </c>
      <c r="C95" s="221" t="str" cm="1">
        <f t="array" ref="C95">IFERROR(INDEX('03.Muestra'!$F$8:$F$42,SMALL(IF("Página Web"='03.Muestra'!$D$8:$D$42,ROW('03.Muestra'!$F$8:$F$42)-MIN(ROW('03.Muestra'!$D$8:$D$42))+1,""),ROW()-94)),"")</f>
        <v>https://www.comunidad.madrid/hospital/fundacionalcorcon</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https://www.comunidad.madrid/hospital/fundacionalcorcon/ciudadanos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https://www.comunidad.madrid/hospital/fundacionalcorcon/profesionales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https://www.comunidad.madrid/hospital/fundacionalcorcon/comunicacion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https://www.comunidad.madrid/hospital/fundacionalcorcon/nosotros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Área enfermería</v>
      </c>
      <c r="C100" s="221" t="str" cm="1">
        <f t="array" ref="C100">IFERROR(INDEX('03.Muestra'!$F$8:$F$42,SMALL(IF("Página Web"='03.Muestra'!$D$8:$D$42,ROW('03.Muestra'!$F$8:$F$42)-MIN(ROW('03.Muestra'!$D$8:$D$42))+1,""),ROW()-94)),"")</f>
        <v>https://www.comunidad.madrid/hospital/fundacionalcorcon/profesionales/area-enfermeria</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Cartera servicios</v>
      </c>
      <c r="C101" s="221" t="str" cm="1">
        <f t="array" ref="C101">IFERROR(INDEX('03.Muestra'!$F$8:$F$42,SMALL(IF("Página Web"='03.Muestra'!$D$8:$D$42,ROW('03.Muestra'!$F$8:$F$42)-MIN(ROW('03.Muestra'!$D$8:$D$42))+1,""),ROW()-94)),"")</f>
        <v>https://www.comunidad.madrid/hospital/fundacionalcorcon/ciudadanos/cartera-servicios</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https://www.comunidad.madrid/hospital/fundacionalcorcon/profesionales/docencia</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Biobanco</v>
      </c>
      <c r="C103" s="221" t="str" cm="1">
        <f t="array" ref="C103">IFERROR(INDEX('03.Muestra'!$F$8:$F$42,SMALL(IF("Página Web"='03.Muestra'!$D$8:$D$42,ROW('03.Muestra'!$F$8:$F$42)-MIN(ROW('03.Muestra'!$D$8:$D$42))+1,""),ROW()-94)),"")</f>
        <v>https://www.comunidad.madrid/hospital/fundacionalcorcon/profesionales/biobanco</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Videoteca</v>
      </c>
      <c r="C104" s="221" t="str" cm="1">
        <f t="array" ref="C104">IFERROR(INDEX('03.Muestra'!$F$8:$F$42,SMALL(IF("Página Web"='03.Muestra'!$D$8:$D$42,ROW('03.Muestra'!$F$8:$F$42)-MIN(ROW('03.Muestra'!$D$8:$D$42))+1,""),ROW()-94)),"")</f>
        <v>https://www.comunidad.madrid/hospital/fundacionalcorcon/nosotros/videoteca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web</v>
      </c>
      <c r="C105" s="221" t="str" cm="1">
        <f t="array" ref="C105">IFERROR(INDEX('03.Muestra'!$F$8:$F$42,SMALL(IF("Página Web"='03.Muestra'!$D$8:$D$42,ROW('03.Muestra'!$F$8:$F$42)-MIN(ROW('03.Muestra'!$D$8:$D$42))+1,""),ROW()-94)),"")</f>
        <v>https://www.comunidad.madrid/hospital/fundacionalcorcon/sitemap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https://www.comunidad.madrid/hospital/fundacionalcorcon/comunicacion/noticias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Banco de huesos</v>
      </c>
      <c r="C107" s="221" t="str" cm="1">
        <f t="array" ref="C107">IFERROR(INDEX('03.Muestra'!$F$8:$F$42,SMALL(IF("Página Web"='03.Muestra'!$D$8:$D$42,ROW('03.Muestra'!$F$8:$F$42)-MIN(ROW('03.Muestra'!$D$8:$D$42))+1,""),ROW()-94)),"")</f>
        <v>https://www.comunidad.madrid/hospital/fundacionalcorcon/profesionales/banco-huesos</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https://www.comunidad.madrid/hospital/fundacionalcorcon/buscar?search_api_fulltext=covid&amp;nombre=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Aviso legal</v>
      </c>
      <c r="C109" s="221" t="str" cm="1">
        <f t="array" ref="C109">IFERROR(INDEX('03.Muestra'!$F$8:$F$42,SMALL(IF("Página Web"='03.Muestra'!$D$8:$D$42,ROW('03.Muestra'!$F$8:$F$42)-MIN(ROW('03.Muestra'!$D$8:$D$42))+1,""),ROW()-94)),"")</f>
        <v>https://www.comunidad.madrid/hospital/fundacionalcorcon/aviso-legal-privacidad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Accesibilidad</v>
      </c>
      <c r="C110" s="221" t="str" cm="1">
        <f t="array" ref="C110">IFERROR(INDEX('03.Muestra'!$F$8:$F$42,SMALL(IF("Página Web"='03.Muestra'!$D$8:$D$42,ROW('03.Muestra'!$F$8:$F$42)-MIN(ROW('03.Muestra'!$D$8:$D$42))+1,""),ROW()-94)),"")</f>
        <v>https://www.comunidad.madrid/hospital/fundacionalcorcon/declaracion-accesibilidad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541" priority="154" stopIfTrue="1" operator="equal">
      <formula>"ERR"</formula>
    </cfRule>
  </conditionalFormatting>
  <conditionalFormatting sqref="F19:J19 F57:J57 F95:J95 D19:D53 D57:D91 D95:D129">
    <cfRule type="expression" dxfId="1540" priority="148" stopIfTrue="1">
      <formula>ISBLANK(D19)</formula>
    </cfRule>
    <cfRule type="cellIs" dxfId="1539" priority="149" stopIfTrue="1" operator="equal">
      <formula>"Pasa"</formula>
    </cfRule>
    <cfRule type="cellIs" dxfId="1538" priority="150" stopIfTrue="1" operator="equal">
      <formula>"Falla"</formula>
    </cfRule>
    <cfRule type="cellIs" dxfId="1537" priority="151" stopIfTrue="1" operator="equal">
      <formula>"N/A"</formula>
    </cfRule>
    <cfRule type="cellIs" dxfId="1536" priority="152" stopIfTrue="1" operator="equal">
      <formula>"N/T"</formula>
    </cfRule>
    <cfRule type="cellIs" dxfId="1535" priority="153" stopIfTrue="1" operator="equal">
      <formula>"N/D"</formula>
    </cfRule>
  </conditionalFormatting>
  <conditionalFormatting sqref="D1:D8 D10:D1048576">
    <cfRule type="cellIs" dxfId="1534" priority="20" stopIfTrue="1" operator="equal">
      <formula>"-"</formula>
    </cfRule>
  </conditionalFormatting>
  <conditionalFormatting sqref="K23">
    <cfRule type="expression" dxfId="1533" priority="7" stopIfTrue="1">
      <formula>ISBLANK(K23)</formula>
    </cfRule>
    <cfRule type="cellIs" dxfId="1532" priority="8" stopIfTrue="1" operator="equal">
      <formula>"Pasa"</formula>
    </cfRule>
    <cfRule type="cellIs" dxfId="1531" priority="9" stopIfTrue="1" operator="equal">
      <formula>"Falla"</formula>
    </cfRule>
    <cfRule type="cellIs" dxfId="1530" priority="10" stopIfTrue="1" operator="equal">
      <formula>"N/A"</formula>
    </cfRule>
    <cfRule type="cellIs" dxfId="1529" priority="11" stopIfTrue="1" operator="equal">
      <formula>"N/T"</formula>
    </cfRule>
    <cfRule type="cellIs" dxfId="1528" priority="12" stopIfTrue="1" operator="equal">
      <formula>"N/D"</formula>
    </cfRule>
  </conditionalFormatting>
  <conditionalFormatting sqref="K24">
    <cfRule type="expression" dxfId="1527" priority="1" stopIfTrue="1">
      <formula>ISBLANK(K24)</formula>
    </cfRule>
    <cfRule type="cellIs" dxfId="1526" priority="2" stopIfTrue="1" operator="equal">
      <formula>"Pasa"</formula>
    </cfRule>
    <cfRule type="cellIs" dxfId="1525" priority="3" stopIfTrue="1" operator="equal">
      <formula>"Falla"</formula>
    </cfRule>
    <cfRule type="cellIs" dxfId="1524" priority="4" stopIfTrue="1" operator="equal">
      <formula>"N/A"</formula>
    </cfRule>
    <cfRule type="cellIs" dxfId="1523" priority="5" stopIfTrue="1" operator="equal">
      <formula>"N/T"</formula>
    </cfRule>
    <cfRule type="cellIs" dxfId="1522"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 xml:space="preserve">Home </v>
      </c>
      <c r="C19" s="114" t="str" cm="1">
        <f t="array" ref="C19">IFERROR(INDEX('03.Muestra'!$F$8:$F$42,SMALL(IF("Página Web"='03.Muestra'!$D$8:$D$42,ROW('03.Muestra'!$F$8:$F$42)-MIN(ROW('03.Muestra'!$D$8:$D$42))+1,""),ROW()-18)),"")</f>
        <v>https://www.comunidad.madrid/hospital/fundacionalcorcon</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https://www.comunidad.madrid/hospital/fundacionalcorcon/ciudadanos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https://www.comunidad.madrid/hospital/fundacionalcorcon/profesionales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https://www.comunidad.madrid/hospital/fundacionalcorcon/comunicacion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https://www.comunidad.madrid/hospital/fundacionalcorcon/nosotros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Área enfermería</v>
      </c>
      <c r="C24" s="114" t="str" cm="1">
        <f t="array" ref="C24">IFERROR(INDEX('03.Muestra'!$F$8:$F$42,SMALL(IF("Página Web"='03.Muestra'!$D$8:$D$42,ROW('03.Muestra'!$F$8:$F$42)-MIN(ROW('03.Muestra'!$D$8:$D$42))+1,""),ROW()-18)),"")</f>
        <v>https://www.comunidad.madrid/hospital/fundacionalcorcon/profesionales/area-enfermeria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Cartera servicios</v>
      </c>
      <c r="C25" s="114" t="str" cm="1">
        <f t="array" ref="C25">IFERROR(INDEX('03.Muestra'!$F$8:$F$42,SMALL(IF("Página Web"='03.Muestra'!$D$8:$D$42,ROW('03.Muestra'!$F$8:$F$42)-MIN(ROW('03.Muestra'!$D$8:$D$42))+1,""),ROW()-18)),"")</f>
        <v>https://www.comunidad.madrid/hospital/fundacionalcorcon/ciudadanos/cartera-servicios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https://www.comunidad.madrid/hospital/fundacionalcorcon/profesionales/docencia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Biobanco</v>
      </c>
      <c r="C27" s="114" t="str" cm="1">
        <f t="array" ref="C27">IFERROR(INDEX('03.Muestra'!$F$8:$F$42,SMALL(IF("Página Web"='03.Muestra'!$D$8:$D$42,ROW('03.Muestra'!$F$8:$F$42)-MIN(ROW('03.Muestra'!$D$8:$D$42))+1,""),ROW()-18)),"")</f>
        <v>https://www.comunidad.madrid/hospital/fundacionalcorcon/profesionales/biobanco</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Videoteca</v>
      </c>
      <c r="C28" s="114" t="str" cm="1">
        <f t="array" ref="C28">IFERROR(INDEX('03.Muestra'!$F$8:$F$42,SMALL(IF("Página Web"='03.Muestra'!$D$8:$D$42,ROW('03.Muestra'!$F$8:$F$42)-MIN(ROW('03.Muestra'!$D$8:$D$42))+1,""),ROW()-18)),"")</f>
        <v>https://www.comunidad.madrid/hospital/fundacionalcorcon/nosotros/videoteca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https://www.comunidad.madrid/hospital/fundacionalcorcon/sitemap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https://www.comunidad.madrid/hospital/fundacionalcorcon/comunicacion/noticias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Banco de huesos</v>
      </c>
      <c r="C31" s="114" t="str" cm="1">
        <f t="array" ref="C31">IFERROR(INDEX('03.Muestra'!$F$8:$F$42,SMALL(IF("Página Web"='03.Muestra'!$D$8:$D$42,ROW('03.Muestra'!$F$8:$F$42)-MIN(ROW('03.Muestra'!$D$8:$D$42))+1,""),ROW()-18)),"")</f>
        <v>https://www.comunidad.madrid/hospital/fundacionalcorcon/profesionales/banco-huesos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https://www.comunidad.madrid/hospital/fundacionalcorcon/buscar?search_api_fulltext=covid&amp;nombre=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https://www.comunidad.madrid/hospital/fundacionalcorcon/aviso-legal-privacidad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https://www.comunidad.madrid/hospital/fundacionalcorcon/declaracion-accesibilidad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 xml:space="preserve">Home </v>
      </c>
      <c r="C57" s="114" t="str" cm="1">
        <f t="array" ref="C57">IFERROR(INDEX('03.Muestra'!$F$8:$F$42,SMALL(IF("Página Web"='03.Muestra'!$D$8:$D$42,ROW('03.Muestra'!$F$8:$F$42)-MIN(ROW('03.Muestra'!$D$8:$D$42))+1,""),ROW()-56)),"")</f>
        <v>https://www.comunidad.madrid/hospital/fundacionalcorcon</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https://www.comunidad.madrid/hospital/fundacionalcorcon/ciudadanos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https://www.comunidad.madrid/hospital/fundacionalcorcon/profesionales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https://www.comunidad.madrid/hospital/fundacionalcorcon/comunicacion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https://www.comunidad.madrid/hospital/fundacionalcorcon/nosotros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Área enfermería</v>
      </c>
      <c r="C62" s="114" t="str" cm="1">
        <f t="array" ref="C62">IFERROR(INDEX('03.Muestra'!$F$8:$F$42,SMALL(IF("Página Web"='03.Muestra'!$D$8:$D$42,ROW('03.Muestra'!$F$8:$F$42)-MIN(ROW('03.Muestra'!$D$8:$D$42))+1,""),ROW()-56)),"")</f>
        <v>https://www.comunidad.madrid/hospital/fundacionalcorcon/profesionales/area-enfermeria</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Cartera servicios</v>
      </c>
      <c r="C63" s="114" t="str" cm="1">
        <f t="array" ref="C63">IFERROR(INDEX('03.Muestra'!$F$8:$F$42,SMALL(IF("Página Web"='03.Muestra'!$D$8:$D$42,ROW('03.Muestra'!$F$8:$F$42)-MIN(ROW('03.Muestra'!$D$8:$D$42))+1,""),ROW()-56)),"")</f>
        <v>https://www.comunidad.madrid/hospital/fundacionalcorcon/ciudadanos/cartera-servicios</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https://www.comunidad.madrid/hospital/fundacionalcorcon/profesionales/docencia</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Biobanco</v>
      </c>
      <c r="C65" s="114" t="str" cm="1">
        <f t="array" ref="C65">IFERROR(INDEX('03.Muestra'!$F$8:$F$42,SMALL(IF("Página Web"='03.Muestra'!$D$8:$D$42,ROW('03.Muestra'!$F$8:$F$42)-MIN(ROW('03.Muestra'!$D$8:$D$42))+1,""),ROW()-56)),"")</f>
        <v>https://www.comunidad.madrid/hospital/fundacionalcorcon/profesionales/biobanco</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Videoteca</v>
      </c>
      <c r="C66" s="114" t="str" cm="1">
        <f t="array" ref="C66">IFERROR(INDEX('03.Muestra'!$F$8:$F$42,SMALL(IF("Página Web"='03.Muestra'!$D$8:$D$42,ROW('03.Muestra'!$F$8:$F$42)-MIN(ROW('03.Muestra'!$D$8:$D$42))+1,""),ROW()-56)),"")</f>
        <v>https://www.comunidad.madrid/hospital/fundacionalcorcon/nosotros/videoteca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https://www.comunidad.madrid/hospital/fundacionalcorcon/sitemap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https://www.comunidad.madrid/hospital/fundacionalcorcon/comunicacion/noticias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Banco de huesos</v>
      </c>
      <c r="C69" s="114" t="str" cm="1">
        <f t="array" ref="C69">IFERROR(INDEX('03.Muestra'!$F$8:$F$42,SMALL(IF("Página Web"='03.Muestra'!$D$8:$D$42,ROW('03.Muestra'!$F$8:$F$42)-MIN(ROW('03.Muestra'!$D$8:$D$42))+1,""),ROW()-56)),"")</f>
        <v>https://www.comunidad.madrid/hospital/fundacionalcorcon/profesionales/banco-huesos</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https://www.comunidad.madrid/hospital/fundacionalcorcon/buscar?search_api_fulltext=covid&amp;nombre=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https://www.comunidad.madrid/hospital/fundacionalcorcon/aviso-legal-privacidad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https://www.comunidad.madrid/hospital/fundacionalcorcon/declaracion-accesibilidad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 xml:space="preserve">Home </v>
      </c>
      <c r="C95" s="114" t="str" cm="1">
        <f t="array" ref="C95">IFERROR(INDEX('03.Muestra'!$F$8:$F$42,SMALL(IF("Página Web"='03.Muestra'!$D$8:$D$42,ROW('03.Muestra'!$F$8:$F$42)-MIN(ROW('03.Muestra'!$D$8:$D$42))+1,""),ROW()-94)),"")</f>
        <v>https://www.comunidad.madrid/hospital/fundacionalcorcon</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https://www.comunidad.madrid/hospital/fundacionalcorcon/ciudadanos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https://www.comunidad.madrid/hospital/fundacionalcorcon/profesionales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https://www.comunidad.madrid/hospital/fundacionalcorcon/comunicacion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https://www.comunidad.madrid/hospital/fundacionalcorcon/nosotros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Área enfermería</v>
      </c>
      <c r="C100" s="114" t="str" cm="1">
        <f t="array" ref="C100">IFERROR(INDEX('03.Muestra'!$F$8:$F$42,SMALL(IF("Página Web"='03.Muestra'!$D$8:$D$42,ROW('03.Muestra'!$F$8:$F$42)-MIN(ROW('03.Muestra'!$D$8:$D$42))+1,""),ROW()-94)),"")</f>
        <v>https://www.comunidad.madrid/hospital/fundacionalcorcon/profesionales/area-enfermeria</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Cartera servicios</v>
      </c>
      <c r="C101" s="114" t="str" cm="1">
        <f t="array" ref="C101">IFERROR(INDEX('03.Muestra'!$F$8:$F$42,SMALL(IF("Página Web"='03.Muestra'!$D$8:$D$42,ROW('03.Muestra'!$F$8:$F$42)-MIN(ROW('03.Muestra'!$D$8:$D$42))+1,""),ROW()-94)),"")</f>
        <v>https://www.comunidad.madrid/hospital/fundacionalcorcon/ciudadanos/cartera-servicios</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https://www.comunidad.madrid/hospital/fundacionalcorcon/profesionales/docencia</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Biobanco</v>
      </c>
      <c r="C103" s="114" t="str" cm="1">
        <f t="array" ref="C103">IFERROR(INDEX('03.Muestra'!$F$8:$F$42,SMALL(IF("Página Web"='03.Muestra'!$D$8:$D$42,ROW('03.Muestra'!$F$8:$F$42)-MIN(ROW('03.Muestra'!$D$8:$D$42))+1,""),ROW()-94)),"")</f>
        <v>https://www.comunidad.madrid/hospital/fundacionalcorcon/profesionales/biobanco</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Videoteca</v>
      </c>
      <c r="C104" s="114" t="str" cm="1">
        <f t="array" ref="C104">IFERROR(INDEX('03.Muestra'!$F$8:$F$42,SMALL(IF("Página Web"='03.Muestra'!$D$8:$D$42,ROW('03.Muestra'!$F$8:$F$42)-MIN(ROW('03.Muestra'!$D$8:$D$42))+1,""),ROW()-94)),"")</f>
        <v>https://www.comunidad.madrid/hospital/fundacionalcorcon/nosotros/videoteca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https://www.comunidad.madrid/hospital/fundacionalcorcon/sitemap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https://www.comunidad.madrid/hospital/fundacionalcorcon/comunicacion/noticias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Banco de huesos</v>
      </c>
      <c r="C107" s="114" t="str" cm="1">
        <f t="array" ref="C107">IFERROR(INDEX('03.Muestra'!$F$8:$F$42,SMALL(IF("Página Web"='03.Muestra'!$D$8:$D$42,ROW('03.Muestra'!$F$8:$F$42)-MIN(ROW('03.Muestra'!$D$8:$D$42))+1,""),ROW()-94)),"")</f>
        <v>https://www.comunidad.madrid/hospital/fundacionalcorcon/profesionales/banco-huesos</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https://www.comunidad.madrid/hospital/fundacionalcorcon/buscar?search_api_fulltext=covid&amp;nombre=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https://www.comunidad.madrid/hospital/fundacionalcorcon/aviso-legal-privacidad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https://www.comunidad.madrid/hospital/fundacionalcorcon/declaracion-accesibilidad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 xml:space="preserve">Home </v>
      </c>
      <c r="C133" s="114" t="str" cm="1">
        <f t="array" ref="C133">IFERROR(INDEX('03.Muestra'!$F$8:$F$42,SMALL(IF("Página Web"='03.Muestra'!$D$8:$D$42,ROW('03.Muestra'!$F$8:$F$42)-MIN(ROW('03.Muestra'!$D$8:$D$42))+1,""),ROW()-132)),"")</f>
        <v>https://www.comunidad.madrid/hospital/fundacionalcorcon</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https://www.comunidad.madrid/hospital/fundacionalcorcon/ciudadanos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https://www.comunidad.madrid/hospital/fundacionalcorcon/profesionales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https://www.comunidad.madrid/hospital/fundacionalcorcon/comunicacion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https://www.comunidad.madrid/hospital/fundacionalcorcon/nosotros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Área enfermería</v>
      </c>
      <c r="C138" s="114" t="str" cm="1">
        <f t="array" ref="C138">IFERROR(INDEX('03.Muestra'!$F$8:$F$42,SMALL(IF("Página Web"='03.Muestra'!$D$8:$D$42,ROW('03.Muestra'!$F$8:$F$42)-MIN(ROW('03.Muestra'!$D$8:$D$42))+1,""),ROW()-132)),"")</f>
        <v>https://www.comunidad.madrid/hospital/fundacionalcorcon/profesionales/area-enfermeria</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Cartera servicios</v>
      </c>
      <c r="C139" s="114" t="str" cm="1">
        <f t="array" ref="C139">IFERROR(INDEX('03.Muestra'!$F$8:$F$42,SMALL(IF("Página Web"='03.Muestra'!$D$8:$D$42,ROW('03.Muestra'!$F$8:$F$42)-MIN(ROW('03.Muestra'!$D$8:$D$42))+1,""),ROW()-132)),"")</f>
        <v>https://www.comunidad.madrid/hospital/fundacionalcorcon/ciudadanos/cartera-servicios</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https://www.comunidad.madrid/hospital/fundacionalcorcon/profesionales/docencia</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Biobanco</v>
      </c>
      <c r="C141" s="114" t="str" cm="1">
        <f t="array" ref="C141">IFERROR(INDEX('03.Muestra'!$F$8:$F$42,SMALL(IF("Página Web"='03.Muestra'!$D$8:$D$42,ROW('03.Muestra'!$F$8:$F$42)-MIN(ROW('03.Muestra'!$D$8:$D$42))+1,""),ROW()-132)),"")</f>
        <v>https://www.comunidad.madrid/hospital/fundacionalcorcon/profesionales/biobanco</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Videoteca</v>
      </c>
      <c r="C142" s="114" t="str" cm="1">
        <f t="array" ref="C142">IFERROR(INDEX('03.Muestra'!$F$8:$F$42,SMALL(IF("Página Web"='03.Muestra'!$D$8:$D$42,ROW('03.Muestra'!$F$8:$F$42)-MIN(ROW('03.Muestra'!$D$8:$D$42))+1,""),ROW()-132)),"")</f>
        <v>https://www.comunidad.madrid/hospital/fundacionalcorcon/nosotros/videoteca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https://www.comunidad.madrid/hospital/fundacionalcorcon/sitemap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https://www.comunidad.madrid/hospital/fundacionalcorcon/comunicacion/noticias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Banco de huesos</v>
      </c>
      <c r="C145" s="114" t="str" cm="1">
        <f t="array" ref="C145">IFERROR(INDEX('03.Muestra'!$F$8:$F$42,SMALL(IF("Página Web"='03.Muestra'!$D$8:$D$42,ROW('03.Muestra'!$F$8:$F$42)-MIN(ROW('03.Muestra'!$D$8:$D$42))+1,""),ROW()-132)),"")</f>
        <v>https://www.comunidad.madrid/hospital/fundacionalcorcon/profesionales/banco-huesos</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https://www.comunidad.madrid/hospital/fundacionalcorcon/buscar?search_api_fulltext=covid&amp;nombre=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https://www.comunidad.madrid/hospital/fundacionalcorcon/aviso-legal-privacidad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https://www.comunidad.madrid/hospital/fundacionalcorcon/declaracion-accesibilidad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 xml:space="preserve">Home </v>
      </c>
      <c r="C171" s="114" t="str" cm="1">
        <f t="array" ref="C171">IFERROR(INDEX('03.Muestra'!$F$8:$F$42,SMALL(IF("Página Web"='03.Muestra'!$D$8:$D$42,ROW('03.Muestra'!$F$8:$F$42)-MIN(ROW('03.Muestra'!$D$8:$D$42))+1,""),ROW()-170)),"")</f>
        <v>https://www.comunidad.madrid/hospital/fundacionalcorcon</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https://www.comunidad.madrid/hospital/fundacionalcorcon/ciudadanos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https://www.comunidad.madrid/hospital/fundacionalcorcon/profesionales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https://www.comunidad.madrid/hospital/fundacionalcorcon/comunicacion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https://www.comunidad.madrid/hospital/fundacionalcorcon/nosotros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Área enfermería</v>
      </c>
      <c r="C176" s="114" t="str" cm="1">
        <f t="array" ref="C176">IFERROR(INDEX('03.Muestra'!$F$8:$F$42,SMALL(IF("Página Web"='03.Muestra'!$D$8:$D$42,ROW('03.Muestra'!$F$8:$F$42)-MIN(ROW('03.Muestra'!$D$8:$D$42))+1,""),ROW()-170)),"")</f>
        <v>https://www.comunidad.madrid/hospital/fundacionalcorcon/profesionales/area-enfermeria</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Cartera servicios</v>
      </c>
      <c r="C177" s="114" t="str" cm="1">
        <f t="array" ref="C177">IFERROR(INDEX('03.Muestra'!$F$8:$F$42,SMALL(IF("Página Web"='03.Muestra'!$D$8:$D$42,ROW('03.Muestra'!$F$8:$F$42)-MIN(ROW('03.Muestra'!$D$8:$D$42))+1,""),ROW()-170)),"")</f>
        <v>https://www.comunidad.madrid/hospital/fundacionalcorcon/ciudadanos/cartera-servicios</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https://www.comunidad.madrid/hospital/fundacionalcorcon/profesionales/docencia</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Biobanco</v>
      </c>
      <c r="C179" s="114" t="str" cm="1">
        <f t="array" ref="C179">IFERROR(INDEX('03.Muestra'!$F$8:$F$42,SMALL(IF("Página Web"='03.Muestra'!$D$8:$D$42,ROW('03.Muestra'!$F$8:$F$42)-MIN(ROW('03.Muestra'!$D$8:$D$42))+1,""),ROW()-170)),"")</f>
        <v>https://www.comunidad.madrid/hospital/fundacionalcorcon/profesionales/biobanco</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Videoteca</v>
      </c>
      <c r="C180" s="114" t="str" cm="1">
        <f t="array" ref="C180">IFERROR(INDEX('03.Muestra'!$F$8:$F$42,SMALL(IF("Página Web"='03.Muestra'!$D$8:$D$42,ROW('03.Muestra'!$F$8:$F$42)-MIN(ROW('03.Muestra'!$D$8:$D$42))+1,""),ROW()-170)),"")</f>
        <v>https://www.comunidad.madrid/hospital/fundacionalcorcon/nosotros/videoteca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https://www.comunidad.madrid/hospital/fundacionalcorcon/sitemap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https://www.comunidad.madrid/hospital/fundacionalcorcon/comunicacion/noticias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Banco de huesos</v>
      </c>
      <c r="C183" s="114" t="str" cm="1">
        <f t="array" ref="C183">IFERROR(INDEX('03.Muestra'!$F$8:$F$42,SMALL(IF("Página Web"='03.Muestra'!$D$8:$D$42,ROW('03.Muestra'!$F$8:$F$42)-MIN(ROW('03.Muestra'!$D$8:$D$42))+1,""),ROW()-170)),"")</f>
        <v>https://www.comunidad.madrid/hospital/fundacionalcorcon/profesionales/banco-huesos</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https://www.comunidad.madrid/hospital/fundacionalcorcon/buscar?search_api_fulltext=covid&amp;nombre=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https://www.comunidad.madrid/hospital/fundacionalcorcon/aviso-legal-privacidad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https://www.comunidad.madrid/hospital/fundacionalcorcon/declaracion-accesibilidad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 xml:space="preserve">Home </v>
      </c>
      <c r="C209" s="114" t="str" cm="1">
        <f t="array" ref="C209">IFERROR(INDEX('03.Muestra'!$F$8:$F$42,SMALL(IF("Página Web"='03.Muestra'!$D$8:$D$42,ROW('03.Muestra'!$F$8:$F$42)-MIN(ROW('03.Muestra'!$D$8:$D$42))+1,""),ROW()-208)),"")</f>
        <v>https://www.comunidad.madrid/hospital/fundacionalcorcon</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https://www.comunidad.madrid/hospital/fundacionalcorcon/ciudadanos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https://www.comunidad.madrid/hospital/fundacionalcorcon/profesionales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https://www.comunidad.madrid/hospital/fundacionalcorcon/comunicacion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https://www.comunidad.madrid/hospital/fundacionalcorcon/nosotros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Área enfermería</v>
      </c>
      <c r="C214" s="114" t="str" cm="1">
        <f t="array" ref="C214">IFERROR(INDEX('03.Muestra'!$F$8:$F$42,SMALL(IF("Página Web"='03.Muestra'!$D$8:$D$42,ROW('03.Muestra'!$F$8:$F$42)-MIN(ROW('03.Muestra'!$D$8:$D$42))+1,""),ROW()-208)),"")</f>
        <v>https://www.comunidad.madrid/hospital/fundacionalcorcon/profesionales/area-enfermeria</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Cartera servicios</v>
      </c>
      <c r="C215" s="114" t="str" cm="1">
        <f t="array" ref="C215">IFERROR(INDEX('03.Muestra'!$F$8:$F$42,SMALL(IF("Página Web"='03.Muestra'!$D$8:$D$42,ROW('03.Muestra'!$F$8:$F$42)-MIN(ROW('03.Muestra'!$D$8:$D$42))+1,""),ROW()-208)),"")</f>
        <v>https://www.comunidad.madrid/hospital/fundacionalcorcon/ciudadanos/cartera-servicios</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https://www.comunidad.madrid/hospital/fundacionalcorcon/profesionales/docencia</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Biobanco</v>
      </c>
      <c r="C217" s="114" t="str" cm="1">
        <f t="array" ref="C217">IFERROR(INDEX('03.Muestra'!$F$8:$F$42,SMALL(IF("Página Web"='03.Muestra'!$D$8:$D$42,ROW('03.Muestra'!$F$8:$F$42)-MIN(ROW('03.Muestra'!$D$8:$D$42))+1,""),ROW()-208)),"")</f>
        <v>https://www.comunidad.madrid/hospital/fundacionalcorcon/profesionales/biobanco</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Videoteca</v>
      </c>
      <c r="C218" s="114" t="str" cm="1">
        <f t="array" ref="C218">IFERROR(INDEX('03.Muestra'!$F$8:$F$42,SMALL(IF("Página Web"='03.Muestra'!$D$8:$D$42,ROW('03.Muestra'!$F$8:$F$42)-MIN(ROW('03.Muestra'!$D$8:$D$42))+1,""),ROW()-208)),"")</f>
        <v>https://www.comunidad.madrid/hospital/fundacionalcorcon/nosotros/videoteca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https://www.comunidad.madrid/hospital/fundacionalcorcon/sitemap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https://www.comunidad.madrid/hospital/fundacionalcorcon/comunicacion/noticias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Banco de huesos</v>
      </c>
      <c r="C221" s="114" t="str" cm="1">
        <f t="array" ref="C221">IFERROR(INDEX('03.Muestra'!$F$8:$F$42,SMALL(IF("Página Web"='03.Muestra'!$D$8:$D$42,ROW('03.Muestra'!$F$8:$F$42)-MIN(ROW('03.Muestra'!$D$8:$D$42))+1,""),ROW()-208)),"")</f>
        <v>https://www.comunidad.madrid/hospital/fundacionalcorcon/profesionales/banco-huesos</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https://www.comunidad.madrid/hospital/fundacionalcorcon/buscar?search_api_fulltext=covid&amp;nombre=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https://www.comunidad.madrid/hospital/fundacionalcorcon/aviso-legal-privacidad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https://www.comunidad.madrid/hospital/fundacionalcorcon/declaracion-accesibilidad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 xml:space="preserve">Home </v>
      </c>
      <c r="C247" s="114" t="str" cm="1">
        <f t="array" ref="C247">IFERROR(INDEX('03.Muestra'!$F$8:$F$42,SMALL(IF("Página Web"='03.Muestra'!$D$8:$D$42,ROW('03.Muestra'!$F$8:$F$42)-MIN(ROW('03.Muestra'!$D$8:$D$42))+1,""),ROW()-246)),"")</f>
        <v>https://www.comunidad.madrid/hospital/fundacionalcorcon</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https://www.comunidad.madrid/hospital/fundacionalcorcon/ciudadanos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https://www.comunidad.madrid/hospital/fundacionalcorcon/profesionales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https://www.comunidad.madrid/hospital/fundacionalcorcon/comunicacion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https://www.comunidad.madrid/hospital/fundacionalcorcon/nosotros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Área enfermería</v>
      </c>
      <c r="C252" s="114" t="str" cm="1">
        <f t="array" ref="C252">IFERROR(INDEX('03.Muestra'!$F$8:$F$42,SMALL(IF("Página Web"='03.Muestra'!$D$8:$D$42,ROW('03.Muestra'!$F$8:$F$42)-MIN(ROW('03.Muestra'!$D$8:$D$42))+1,""),ROW()-246)),"")</f>
        <v>https://www.comunidad.madrid/hospital/fundacionalcorcon/profesionales/area-enfermeria</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Cartera servicios</v>
      </c>
      <c r="C253" s="114" t="str" cm="1">
        <f t="array" ref="C253">IFERROR(INDEX('03.Muestra'!$F$8:$F$42,SMALL(IF("Página Web"='03.Muestra'!$D$8:$D$42,ROW('03.Muestra'!$F$8:$F$42)-MIN(ROW('03.Muestra'!$D$8:$D$42))+1,""),ROW()-246)),"")</f>
        <v>https://www.comunidad.madrid/hospital/fundacionalcorcon/ciudadanos/cartera-servicios</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https://www.comunidad.madrid/hospital/fundacionalcorcon/profesionales/docencia</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Biobanco</v>
      </c>
      <c r="C255" s="114" t="str" cm="1">
        <f t="array" ref="C255">IFERROR(INDEX('03.Muestra'!$F$8:$F$42,SMALL(IF("Página Web"='03.Muestra'!$D$8:$D$42,ROW('03.Muestra'!$F$8:$F$42)-MIN(ROW('03.Muestra'!$D$8:$D$42))+1,""),ROW()-246)),"")</f>
        <v>https://www.comunidad.madrid/hospital/fundacionalcorcon/profesionales/biobanco</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Videoteca</v>
      </c>
      <c r="C256" s="114" t="str" cm="1">
        <f t="array" ref="C256">IFERROR(INDEX('03.Muestra'!$F$8:$F$42,SMALL(IF("Página Web"='03.Muestra'!$D$8:$D$42,ROW('03.Muestra'!$F$8:$F$42)-MIN(ROW('03.Muestra'!$D$8:$D$42))+1,""),ROW()-246)),"")</f>
        <v>https://www.comunidad.madrid/hospital/fundacionalcorcon/nosotros/videoteca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https://www.comunidad.madrid/hospital/fundacionalcorcon/sitemap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https://www.comunidad.madrid/hospital/fundacionalcorcon/comunicacion/noticias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Banco de huesos</v>
      </c>
      <c r="C259" s="114" t="str" cm="1">
        <f t="array" ref="C259">IFERROR(INDEX('03.Muestra'!$F$8:$F$42,SMALL(IF("Página Web"='03.Muestra'!$D$8:$D$42,ROW('03.Muestra'!$F$8:$F$42)-MIN(ROW('03.Muestra'!$D$8:$D$42))+1,""),ROW()-246)),"")</f>
        <v>https://www.comunidad.madrid/hospital/fundacionalcorcon/profesionales/banco-huesos</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https://www.comunidad.madrid/hospital/fundacionalcorcon/buscar?search_api_fulltext=covid&amp;nombre=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https://www.comunidad.madrid/hospital/fundacionalcorcon/aviso-legal-privacidad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https://www.comunidad.madrid/hospital/fundacionalcorcon/declaracion-accesibilidad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 xml:space="preserve">Home </v>
      </c>
      <c r="C285" s="114" t="str" cm="1">
        <f t="array" ref="C285">IFERROR(INDEX('03.Muestra'!$F$8:$F$42,SMALL(IF("Página Web"='03.Muestra'!$D$8:$D$42,ROW('03.Muestra'!$F$8:$F$42)-MIN(ROW('03.Muestra'!$D$8:$D$42))+1,""),ROW()-284)),"")</f>
        <v>https://www.comunidad.madrid/hospital/fundacionalcorcon</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https://www.comunidad.madrid/hospital/fundacionalcorcon/ciudadanos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https://www.comunidad.madrid/hospital/fundacionalcorcon/profesionales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https://www.comunidad.madrid/hospital/fundacionalcorcon/comunicacion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https://www.comunidad.madrid/hospital/fundacionalcorcon/nosotros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Área enfermería</v>
      </c>
      <c r="C290" s="114" t="str" cm="1">
        <f t="array" ref="C290">IFERROR(INDEX('03.Muestra'!$F$8:$F$42,SMALL(IF("Página Web"='03.Muestra'!$D$8:$D$42,ROW('03.Muestra'!$F$8:$F$42)-MIN(ROW('03.Muestra'!$D$8:$D$42))+1,""),ROW()-284)),"")</f>
        <v>https://www.comunidad.madrid/hospital/fundacionalcorcon/profesionales/area-enfermeria</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Cartera servicios</v>
      </c>
      <c r="C291" s="114" t="str" cm="1">
        <f t="array" ref="C291">IFERROR(INDEX('03.Muestra'!$F$8:$F$42,SMALL(IF("Página Web"='03.Muestra'!$D$8:$D$42,ROW('03.Muestra'!$F$8:$F$42)-MIN(ROW('03.Muestra'!$D$8:$D$42))+1,""),ROW()-284)),"")</f>
        <v>https://www.comunidad.madrid/hospital/fundacionalcorcon/ciudadanos/cartera-servicios</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https://www.comunidad.madrid/hospital/fundacionalcorcon/profesionales/docencia</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Biobanco</v>
      </c>
      <c r="C293" s="114" t="str" cm="1">
        <f t="array" ref="C293">IFERROR(INDEX('03.Muestra'!$F$8:$F$42,SMALL(IF("Página Web"='03.Muestra'!$D$8:$D$42,ROW('03.Muestra'!$F$8:$F$42)-MIN(ROW('03.Muestra'!$D$8:$D$42))+1,""),ROW()-284)),"")</f>
        <v>https://www.comunidad.madrid/hospital/fundacionalcorcon/profesionales/biobanco</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Videoteca</v>
      </c>
      <c r="C294" s="114" t="str" cm="1">
        <f t="array" ref="C294">IFERROR(INDEX('03.Muestra'!$F$8:$F$42,SMALL(IF("Página Web"='03.Muestra'!$D$8:$D$42,ROW('03.Muestra'!$F$8:$F$42)-MIN(ROW('03.Muestra'!$D$8:$D$42))+1,""),ROW()-284)),"")</f>
        <v>https://www.comunidad.madrid/hospital/fundacionalcorcon/nosotros/videoteca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https://www.comunidad.madrid/hospital/fundacionalcorcon/sitemap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https://www.comunidad.madrid/hospital/fundacionalcorcon/comunicacion/noticias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Banco de huesos</v>
      </c>
      <c r="C297" s="114" t="str" cm="1">
        <f t="array" ref="C297">IFERROR(INDEX('03.Muestra'!$F$8:$F$42,SMALL(IF("Página Web"='03.Muestra'!$D$8:$D$42,ROW('03.Muestra'!$F$8:$F$42)-MIN(ROW('03.Muestra'!$D$8:$D$42))+1,""),ROW()-284)),"")</f>
        <v>https://www.comunidad.madrid/hospital/fundacionalcorcon/profesionales/banco-huesos</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https://www.comunidad.madrid/hospital/fundacionalcorcon/buscar?search_api_fulltext=covid&amp;nombre=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https://www.comunidad.madrid/hospital/fundacionalcorcon/aviso-legal-privacidad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https://www.comunidad.madrid/hospital/fundacionalcorcon/declaracion-accesibilidad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 xml:space="preserve">Home </v>
      </c>
      <c r="C323" s="114" t="str" cm="1">
        <f t="array" ref="C323">IFERROR(INDEX('03.Muestra'!$F$8:$F$42,SMALL(IF("Página Web"='03.Muestra'!$D$8:$D$42,ROW('03.Muestra'!$F$8:$F$42)-MIN(ROW('03.Muestra'!$D$8:$D$42))+1,""),ROW()-322)),"")</f>
        <v>https://www.comunidad.madrid/hospital/fundacionalcorcon</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https://www.comunidad.madrid/hospital/fundacionalcorcon/ciudadanos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https://www.comunidad.madrid/hospital/fundacionalcorcon/profesionales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https://www.comunidad.madrid/hospital/fundacionalcorcon/comunicacion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https://www.comunidad.madrid/hospital/fundacionalcorcon/nosotros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Área enfermería</v>
      </c>
      <c r="C328" s="114" t="str" cm="1">
        <f t="array" ref="C328">IFERROR(INDEX('03.Muestra'!$F$8:$F$42,SMALL(IF("Página Web"='03.Muestra'!$D$8:$D$42,ROW('03.Muestra'!$F$8:$F$42)-MIN(ROW('03.Muestra'!$D$8:$D$42))+1,""),ROW()-322)),"")</f>
        <v>https://www.comunidad.madrid/hospital/fundacionalcorcon/profesionales/area-enfermeria</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Cartera servicios</v>
      </c>
      <c r="C329" s="114" t="str" cm="1">
        <f t="array" ref="C329">IFERROR(INDEX('03.Muestra'!$F$8:$F$42,SMALL(IF("Página Web"='03.Muestra'!$D$8:$D$42,ROW('03.Muestra'!$F$8:$F$42)-MIN(ROW('03.Muestra'!$D$8:$D$42))+1,""),ROW()-322)),"")</f>
        <v>https://www.comunidad.madrid/hospital/fundacionalcorcon/ciudadanos/cartera-servicios</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https://www.comunidad.madrid/hospital/fundacionalcorcon/profesionales/docencia</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Biobanco</v>
      </c>
      <c r="C331" s="114" t="str" cm="1">
        <f t="array" ref="C331">IFERROR(INDEX('03.Muestra'!$F$8:$F$42,SMALL(IF("Página Web"='03.Muestra'!$D$8:$D$42,ROW('03.Muestra'!$F$8:$F$42)-MIN(ROW('03.Muestra'!$D$8:$D$42))+1,""),ROW()-322)),"")</f>
        <v>https://www.comunidad.madrid/hospital/fundacionalcorcon/profesionales/biobanco</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Videoteca</v>
      </c>
      <c r="C332" s="114" t="str" cm="1">
        <f t="array" ref="C332">IFERROR(INDEX('03.Muestra'!$F$8:$F$42,SMALL(IF("Página Web"='03.Muestra'!$D$8:$D$42,ROW('03.Muestra'!$F$8:$F$42)-MIN(ROW('03.Muestra'!$D$8:$D$42))+1,""),ROW()-322)),"")</f>
        <v>https://www.comunidad.madrid/hospital/fundacionalcorcon/nosotros/videoteca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https://www.comunidad.madrid/hospital/fundacionalcorcon/sitemap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https://www.comunidad.madrid/hospital/fundacionalcorcon/comunicacion/noticias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Banco de huesos</v>
      </c>
      <c r="C335" s="114" t="str" cm="1">
        <f t="array" ref="C335">IFERROR(INDEX('03.Muestra'!$F$8:$F$42,SMALL(IF("Página Web"='03.Muestra'!$D$8:$D$42,ROW('03.Muestra'!$F$8:$F$42)-MIN(ROW('03.Muestra'!$D$8:$D$42))+1,""),ROW()-322)),"")</f>
        <v>https://www.comunidad.madrid/hospital/fundacionalcorcon/profesionales/banco-huesos</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https://www.comunidad.madrid/hospital/fundacionalcorcon/buscar?search_api_fulltext=covid&amp;nombre=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https://www.comunidad.madrid/hospital/fundacionalcorcon/aviso-legal-privacidad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https://www.comunidad.madrid/hospital/fundacionalcorcon/declaracion-accesibilidad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 xml:space="preserve">Home </v>
      </c>
      <c r="C361" s="114" t="str" cm="1">
        <f t="array" ref="C361">IFERROR(INDEX('03.Muestra'!$F$8:$F$42,SMALL(IF("Página Web"='03.Muestra'!$D$8:$D$42,ROW('03.Muestra'!$F$8:$F$42)-MIN(ROW('03.Muestra'!$D$8:$D$42))+1,""),ROW()-360)),"")</f>
        <v>https://www.comunidad.madrid/hospital/fundacionalcorcon</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https://www.comunidad.madrid/hospital/fundacionalcorcon/ciudadanos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https://www.comunidad.madrid/hospital/fundacionalcorcon/profesionales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https://www.comunidad.madrid/hospital/fundacionalcorcon/comunicacion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https://www.comunidad.madrid/hospital/fundacionalcorcon/nosotros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Área enfermería</v>
      </c>
      <c r="C366" s="114" t="str" cm="1">
        <f t="array" ref="C366">IFERROR(INDEX('03.Muestra'!$F$8:$F$42,SMALL(IF("Página Web"='03.Muestra'!$D$8:$D$42,ROW('03.Muestra'!$F$8:$F$42)-MIN(ROW('03.Muestra'!$D$8:$D$42))+1,""),ROW()-360)),"")</f>
        <v>https://www.comunidad.madrid/hospital/fundacionalcorcon/profesionales/area-enfermeria</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Cartera servicios</v>
      </c>
      <c r="C367" s="114" t="str" cm="1">
        <f t="array" ref="C367">IFERROR(INDEX('03.Muestra'!$F$8:$F$42,SMALL(IF("Página Web"='03.Muestra'!$D$8:$D$42,ROW('03.Muestra'!$F$8:$F$42)-MIN(ROW('03.Muestra'!$D$8:$D$42))+1,""),ROW()-360)),"")</f>
        <v>https://www.comunidad.madrid/hospital/fundacionalcorcon/ciudadanos/cartera-servicios</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https://www.comunidad.madrid/hospital/fundacionalcorcon/profesionales/docencia</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Biobanco</v>
      </c>
      <c r="C369" s="114" t="str" cm="1">
        <f t="array" ref="C369">IFERROR(INDEX('03.Muestra'!$F$8:$F$42,SMALL(IF("Página Web"='03.Muestra'!$D$8:$D$42,ROW('03.Muestra'!$F$8:$F$42)-MIN(ROW('03.Muestra'!$D$8:$D$42))+1,""),ROW()-360)),"")</f>
        <v>https://www.comunidad.madrid/hospital/fundacionalcorcon/profesionales/biobanco</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Videoteca</v>
      </c>
      <c r="C370" s="114" t="str" cm="1">
        <f t="array" ref="C370">IFERROR(INDEX('03.Muestra'!$F$8:$F$42,SMALL(IF("Página Web"='03.Muestra'!$D$8:$D$42,ROW('03.Muestra'!$F$8:$F$42)-MIN(ROW('03.Muestra'!$D$8:$D$42))+1,""),ROW()-360)),"")</f>
        <v>https://www.comunidad.madrid/hospital/fundacionalcorcon/nosotros/videoteca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https://www.comunidad.madrid/hospital/fundacionalcorcon/sitemap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https://www.comunidad.madrid/hospital/fundacionalcorcon/comunicacion/noticias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Banco de huesos</v>
      </c>
      <c r="C373" s="114" t="str" cm="1">
        <f t="array" ref="C373">IFERROR(INDEX('03.Muestra'!$F$8:$F$42,SMALL(IF("Página Web"='03.Muestra'!$D$8:$D$42,ROW('03.Muestra'!$F$8:$F$42)-MIN(ROW('03.Muestra'!$D$8:$D$42))+1,""),ROW()-360)),"")</f>
        <v>https://www.comunidad.madrid/hospital/fundacionalcorcon/profesionales/banco-huesos</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https://www.comunidad.madrid/hospital/fundacionalcorcon/buscar?search_api_fulltext=covid&amp;nombre=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Aviso legal</v>
      </c>
      <c r="C375" s="114" t="str" cm="1">
        <f t="array" ref="C375">IFERROR(INDEX('03.Muestra'!$F$8:$F$42,SMALL(IF("Página Web"='03.Muestra'!$D$8:$D$42,ROW('03.Muestra'!$F$8:$F$42)-MIN(ROW('03.Muestra'!$D$8:$D$42))+1,""),ROW()-360)),"")</f>
        <v>https://www.comunidad.madrid/hospital/fundacionalcorcon/aviso-legal-privacidad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Accesibilidad</v>
      </c>
      <c r="C376" s="114" t="str" cm="1">
        <f t="array" ref="C376">IFERROR(INDEX('03.Muestra'!$F$8:$F$42,SMALL(IF("Página Web"='03.Muestra'!$D$8:$D$42,ROW('03.Muestra'!$F$8:$F$42)-MIN(ROW('03.Muestra'!$D$8:$D$42))+1,""),ROW()-360)),"")</f>
        <v>https://www.comunidad.madrid/hospital/fundacionalcorcon/declaracion-accesibilidad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 xml:space="preserve">Home </v>
      </c>
      <c r="C399" s="114" t="str" cm="1">
        <f t="array" ref="C399">IFERROR(INDEX('03.Muestra'!$F$8:$F$42,SMALL(IF("Página Web"='03.Muestra'!$D$8:$D$42,ROW('03.Muestra'!$F$8:$F$42)-MIN(ROW('03.Muestra'!$D$8:$D$42))+1,""),ROW()-398)),"")</f>
        <v>https://www.comunidad.madrid/hospital/fundacionalcorcon</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https://www.comunidad.madrid/hospital/fundacionalcorcon/ciudadanos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https://www.comunidad.madrid/hospital/fundacionalcorcon/profesionales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https://www.comunidad.madrid/hospital/fundacionalcorcon/comunicacion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https://www.comunidad.madrid/hospital/fundacionalcorcon/nosotros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Área enfermería</v>
      </c>
      <c r="C404" s="114" t="str" cm="1">
        <f t="array" ref="C404">IFERROR(INDEX('03.Muestra'!$F$8:$F$42,SMALL(IF("Página Web"='03.Muestra'!$D$8:$D$42,ROW('03.Muestra'!$F$8:$F$42)-MIN(ROW('03.Muestra'!$D$8:$D$42))+1,""),ROW()-398)),"")</f>
        <v>https://www.comunidad.madrid/hospital/fundacionalcorcon/profesionales/area-enfermeria</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Cartera servicios</v>
      </c>
      <c r="C405" s="114" t="str" cm="1">
        <f t="array" ref="C405">IFERROR(INDEX('03.Muestra'!$F$8:$F$42,SMALL(IF("Página Web"='03.Muestra'!$D$8:$D$42,ROW('03.Muestra'!$F$8:$F$42)-MIN(ROW('03.Muestra'!$D$8:$D$42))+1,""),ROW()-398)),"")</f>
        <v>https://www.comunidad.madrid/hospital/fundacionalcorcon/ciudadanos/cartera-servicios</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https://www.comunidad.madrid/hospital/fundacionalcorcon/profesionales/docencia</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Biobanco</v>
      </c>
      <c r="C407" s="114" t="str" cm="1">
        <f t="array" ref="C407">IFERROR(INDEX('03.Muestra'!$F$8:$F$42,SMALL(IF("Página Web"='03.Muestra'!$D$8:$D$42,ROW('03.Muestra'!$F$8:$F$42)-MIN(ROW('03.Muestra'!$D$8:$D$42))+1,""),ROW()-398)),"")</f>
        <v>https://www.comunidad.madrid/hospital/fundacionalcorcon/profesionales/biobanco</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Videoteca</v>
      </c>
      <c r="C408" s="114" t="str" cm="1">
        <f t="array" ref="C408">IFERROR(INDEX('03.Muestra'!$F$8:$F$42,SMALL(IF("Página Web"='03.Muestra'!$D$8:$D$42,ROW('03.Muestra'!$F$8:$F$42)-MIN(ROW('03.Muestra'!$D$8:$D$42))+1,""),ROW()-398)),"")</f>
        <v>https://www.comunidad.madrid/hospital/fundacionalcorcon/nosotros/videoteca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https://www.comunidad.madrid/hospital/fundacionalcorcon/sitemap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https://www.comunidad.madrid/hospital/fundacionalcorcon/comunicacion/noticias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Banco de huesos</v>
      </c>
      <c r="C411" s="114" t="str" cm="1">
        <f t="array" ref="C411">IFERROR(INDEX('03.Muestra'!$F$8:$F$42,SMALL(IF("Página Web"='03.Muestra'!$D$8:$D$42,ROW('03.Muestra'!$F$8:$F$42)-MIN(ROW('03.Muestra'!$D$8:$D$42))+1,""),ROW()-398)),"")</f>
        <v>https://www.comunidad.madrid/hospital/fundacionalcorcon/profesionales/banco-huesos</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https://www.comunidad.madrid/hospital/fundacionalcorcon/buscar?search_api_fulltext=covid&amp;nombre=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Aviso legal</v>
      </c>
      <c r="C413" s="114" t="str" cm="1">
        <f t="array" ref="C413">IFERROR(INDEX('03.Muestra'!$F$8:$F$42,SMALL(IF("Página Web"='03.Muestra'!$D$8:$D$42,ROW('03.Muestra'!$F$8:$F$42)-MIN(ROW('03.Muestra'!$D$8:$D$42))+1,""),ROW()-398)),"")</f>
        <v>https://www.comunidad.madrid/hospital/fundacionalcorcon/aviso-legal-privacidad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Accesibilidad</v>
      </c>
      <c r="C414" s="114" t="str" cm="1">
        <f t="array" ref="C414">IFERROR(INDEX('03.Muestra'!$F$8:$F$42,SMALL(IF("Página Web"='03.Muestra'!$D$8:$D$42,ROW('03.Muestra'!$F$8:$F$42)-MIN(ROW('03.Muestra'!$D$8:$D$42))+1,""),ROW()-398)),"")</f>
        <v>https://www.comunidad.madrid/hospital/fundacionalcorcon/declaracion-accesibilidad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 xml:space="preserve">Home </v>
      </c>
      <c r="C437" s="114" t="str" cm="1">
        <f t="array" ref="C437">IFERROR(INDEX('03.Muestra'!$F$8:$F$42,SMALL(IF("Página Web"='03.Muestra'!$D$8:$D$42,ROW('03.Muestra'!$F$8:$F$42)-MIN(ROW('03.Muestra'!$D$8:$D$42))+1,""),ROW()-436)),"")</f>
        <v>https://www.comunidad.madrid/hospital/fundacionalcorcon</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https://www.comunidad.madrid/hospital/fundacionalcorcon/ciudadanos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https://www.comunidad.madrid/hospital/fundacionalcorcon/profesionales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https://www.comunidad.madrid/hospital/fundacionalcorcon/comunicacion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https://www.comunidad.madrid/hospital/fundacionalcorcon/nosotros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Área enfermería</v>
      </c>
      <c r="C442" s="114" t="str" cm="1">
        <f t="array" ref="C442">IFERROR(INDEX('03.Muestra'!$F$8:$F$42,SMALL(IF("Página Web"='03.Muestra'!$D$8:$D$42,ROW('03.Muestra'!$F$8:$F$42)-MIN(ROW('03.Muestra'!$D$8:$D$42))+1,""),ROW()-436)),"")</f>
        <v>https://www.comunidad.madrid/hospital/fundacionalcorcon/profesionales/area-enfermeria</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Cartera servicios</v>
      </c>
      <c r="C443" s="114" t="str" cm="1">
        <f t="array" ref="C443">IFERROR(INDEX('03.Muestra'!$F$8:$F$42,SMALL(IF("Página Web"='03.Muestra'!$D$8:$D$42,ROW('03.Muestra'!$F$8:$F$42)-MIN(ROW('03.Muestra'!$D$8:$D$42))+1,""),ROW()-436)),"")</f>
        <v>https://www.comunidad.madrid/hospital/fundacionalcorcon/ciudadanos/cartera-servicios</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https://www.comunidad.madrid/hospital/fundacionalcorcon/profesionales/docencia</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Biobanco</v>
      </c>
      <c r="C445" s="114" t="str" cm="1">
        <f t="array" ref="C445">IFERROR(INDEX('03.Muestra'!$F$8:$F$42,SMALL(IF("Página Web"='03.Muestra'!$D$8:$D$42,ROW('03.Muestra'!$F$8:$F$42)-MIN(ROW('03.Muestra'!$D$8:$D$42))+1,""),ROW()-436)),"")</f>
        <v>https://www.comunidad.madrid/hospital/fundacionalcorcon/profesionales/biobanco</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Videoteca</v>
      </c>
      <c r="C446" s="114" t="str" cm="1">
        <f t="array" ref="C446">IFERROR(INDEX('03.Muestra'!$F$8:$F$42,SMALL(IF("Página Web"='03.Muestra'!$D$8:$D$42,ROW('03.Muestra'!$F$8:$F$42)-MIN(ROW('03.Muestra'!$D$8:$D$42))+1,""),ROW()-436)),"")</f>
        <v>https://www.comunidad.madrid/hospital/fundacionalcorcon/nosotros/videoteca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https://www.comunidad.madrid/hospital/fundacionalcorcon/sitemap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https://www.comunidad.madrid/hospital/fundacionalcorcon/comunicacion/noticias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Banco de huesos</v>
      </c>
      <c r="C449" s="114" t="str" cm="1">
        <f t="array" ref="C449">IFERROR(INDEX('03.Muestra'!$F$8:$F$42,SMALL(IF("Página Web"='03.Muestra'!$D$8:$D$42,ROW('03.Muestra'!$F$8:$F$42)-MIN(ROW('03.Muestra'!$D$8:$D$42))+1,""),ROW()-436)),"")</f>
        <v>https://www.comunidad.madrid/hospital/fundacionalcorcon/profesionales/banco-huesos</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https://www.comunidad.madrid/hospital/fundacionalcorcon/buscar?search_api_fulltext=covid&amp;nombre=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Aviso legal</v>
      </c>
      <c r="C451" s="114" t="str" cm="1">
        <f t="array" ref="C451">IFERROR(INDEX('03.Muestra'!$F$8:$F$42,SMALL(IF("Página Web"='03.Muestra'!$D$8:$D$42,ROW('03.Muestra'!$F$8:$F$42)-MIN(ROW('03.Muestra'!$D$8:$D$42))+1,""),ROW()-436)),"")</f>
        <v>https://www.comunidad.madrid/hospital/fundacionalcorcon/aviso-legal-privacidad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Accesibilidad</v>
      </c>
      <c r="C452" s="114" t="str" cm="1">
        <f t="array" ref="C452">IFERROR(INDEX('03.Muestra'!$F$8:$F$42,SMALL(IF("Página Web"='03.Muestra'!$D$8:$D$42,ROW('03.Muestra'!$F$8:$F$42)-MIN(ROW('03.Muestra'!$D$8:$D$42))+1,""),ROW()-436)),"")</f>
        <v>https://www.comunidad.madrid/hospital/fundacionalcorcon/declaracion-accesibilidad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 xml:space="preserve">Home </v>
      </c>
      <c r="C475" s="114" t="str" cm="1">
        <f t="array" ref="C475">IFERROR(INDEX('03.Muestra'!$F$8:$F$42,SMALL(IF("Página Web"='03.Muestra'!$D$8:$D$42,ROW('03.Muestra'!$F$8:$F$42)-MIN(ROW('03.Muestra'!$D$8:$D$42))+1,""),ROW()-474)),"")</f>
        <v>https://www.comunidad.madrid/hospital/fundacionalcorcon</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https://www.comunidad.madrid/hospital/fundacionalcorcon/ciudadanos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https://www.comunidad.madrid/hospital/fundacionalcorcon/profesionales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https://www.comunidad.madrid/hospital/fundacionalcorcon/comunicacion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https://www.comunidad.madrid/hospital/fundacionalcorcon/nosotros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Área enfermería</v>
      </c>
      <c r="C480" s="114" t="str" cm="1">
        <f t="array" ref="C480">IFERROR(INDEX('03.Muestra'!$F$8:$F$42,SMALL(IF("Página Web"='03.Muestra'!$D$8:$D$42,ROW('03.Muestra'!$F$8:$F$42)-MIN(ROW('03.Muestra'!$D$8:$D$42))+1,""),ROW()-474)),"")</f>
        <v>https://www.comunidad.madrid/hospital/fundacionalcorcon/profesionales/area-enfermeria</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Cartera servicios</v>
      </c>
      <c r="C481" s="114" t="str" cm="1">
        <f t="array" ref="C481">IFERROR(INDEX('03.Muestra'!$F$8:$F$42,SMALL(IF("Página Web"='03.Muestra'!$D$8:$D$42,ROW('03.Muestra'!$F$8:$F$42)-MIN(ROW('03.Muestra'!$D$8:$D$42))+1,""),ROW()-474)),"")</f>
        <v>https://www.comunidad.madrid/hospital/fundacionalcorcon/ciudadanos/cartera-servicios</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https://www.comunidad.madrid/hospital/fundacionalcorcon/profesionales/docencia</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Biobanco</v>
      </c>
      <c r="C483" s="114" t="str" cm="1">
        <f t="array" ref="C483">IFERROR(INDEX('03.Muestra'!$F$8:$F$42,SMALL(IF("Página Web"='03.Muestra'!$D$8:$D$42,ROW('03.Muestra'!$F$8:$F$42)-MIN(ROW('03.Muestra'!$D$8:$D$42))+1,""),ROW()-474)),"")</f>
        <v>https://www.comunidad.madrid/hospital/fundacionalcorcon/profesionales/biobanco</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Videoteca</v>
      </c>
      <c r="C484" s="114" t="str" cm="1">
        <f t="array" ref="C484">IFERROR(INDEX('03.Muestra'!$F$8:$F$42,SMALL(IF("Página Web"='03.Muestra'!$D$8:$D$42,ROW('03.Muestra'!$F$8:$F$42)-MIN(ROW('03.Muestra'!$D$8:$D$42))+1,""),ROW()-474)),"")</f>
        <v>https://www.comunidad.madrid/hospital/fundacionalcorcon/nosotros/videoteca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https://www.comunidad.madrid/hospital/fundacionalcorcon/sitemap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https://www.comunidad.madrid/hospital/fundacionalcorcon/comunicacion/noticias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Banco de huesos</v>
      </c>
      <c r="C487" s="114" t="str" cm="1">
        <f t="array" ref="C487">IFERROR(INDEX('03.Muestra'!$F$8:$F$42,SMALL(IF("Página Web"='03.Muestra'!$D$8:$D$42,ROW('03.Muestra'!$F$8:$F$42)-MIN(ROW('03.Muestra'!$D$8:$D$42))+1,""),ROW()-474)),"")</f>
        <v>https://www.comunidad.madrid/hospital/fundacionalcorcon/profesionales/banco-huesos</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https://www.comunidad.madrid/hospital/fundacionalcorcon/buscar?search_api_fulltext=covid&amp;nombre=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Aviso legal</v>
      </c>
      <c r="C489" s="114" t="str" cm="1">
        <f t="array" ref="C489">IFERROR(INDEX('03.Muestra'!$F$8:$F$42,SMALL(IF("Página Web"='03.Muestra'!$D$8:$D$42,ROW('03.Muestra'!$F$8:$F$42)-MIN(ROW('03.Muestra'!$D$8:$D$42))+1,""),ROW()-474)),"")</f>
        <v>https://www.comunidad.madrid/hospital/fundacionalcorcon/aviso-legal-privacidad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Accesibilidad</v>
      </c>
      <c r="C490" s="114" t="str" cm="1">
        <f t="array" ref="C490">IFERROR(INDEX('03.Muestra'!$F$8:$F$42,SMALL(IF("Página Web"='03.Muestra'!$D$8:$D$42,ROW('03.Muestra'!$F$8:$F$42)-MIN(ROW('03.Muestra'!$D$8:$D$42))+1,""),ROW()-474)),"")</f>
        <v>https://www.comunidad.madrid/hospital/fundacionalcorcon/declaracion-accesibilidad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 xml:space="preserve">Home </v>
      </c>
      <c r="C513" s="114" t="str" cm="1">
        <f t="array" ref="C513">IFERROR(INDEX('03.Muestra'!$F$8:$F$42,SMALL(IF("Página Web"='03.Muestra'!$D$8:$D$42,ROW('03.Muestra'!$F$8:$F$42)-MIN(ROW('03.Muestra'!$D$8:$D$42))+1,""),ROW()-512)),"")</f>
        <v>https://www.comunidad.madrid/hospital/fundacionalcorcon</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https://www.comunidad.madrid/hospital/fundacionalcorcon/ciudadanos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https://www.comunidad.madrid/hospital/fundacionalcorcon/profesionales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https://www.comunidad.madrid/hospital/fundacionalcorcon/comunicacion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https://www.comunidad.madrid/hospital/fundacionalcorcon/nosotros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Área enfermería</v>
      </c>
      <c r="C518" s="114" t="str" cm="1">
        <f t="array" ref="C518">IFERROR(INDEX('03.Muestra'!$F$8:$F$42,SMALL(IF("Página Web"='03.Muestra'!$D$8:$D$42,ROW('03.Muestra'!$F$8:$F$42)-MIN(ROW('03.Muestra'!$D$8:$D$42))+1,""),ROW()-512)),"")</f>
        <v>https://www.comunidad.madrid/hospital/fundacionalcorcon/profesionales/area-enfermeria</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Cartera servicios</v>
      </c>
      <c r="C519" s="114" t="str" cm="1">
        <f t="array" ref="C519">IFERROR(INDEX('03.Muestra'!$F$8:$F$42,SMALL(IF("Página Web"='03.Muestra'!$D$8:$D$42,ROW('03.Muestra'!$F$8:$F$42)-MIN(ROW('03.Muestra'!$D$8:$D$42))+1,""),ROW()-512)),"")</f>
        <v>https://www.comunidad.madrid/hospital/fundacionalcorcon/ciudadanos/cartera-servicios</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https://www.comunidad.madrid/hospital/fundacionalcorcon/profesionales/docencia</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Biobanco</v>
      </c>
      <c r="C521" s="114" t="str" cm="1">
        <f t="array" ref="C521">IFERROR(INDEX('03.Muestra'!$F$8:$F$42,SMALL(IF("Página Web"='03.Muestra'!$D$8:$D$42,ROW('03.Muestra'!$F$8:$F$42)-MIN(ROW('03.Muestra'!$D$8:$D$42))+1,""),ROW()-512)),"")</f>
        <v>https://www.comunidad.madrid/hospital/fundacionalcorcon/profesionales/biobanco</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Videoteca</v>
      </c>
      <c r="C522" s="114" t="str" cm="1">
        <f t="array" ref="C522">IFERROR(INDEX('03.Muestra'!$F$8:$F$42,SMALL(IF("Página Web"='03.Muestra'!$D$8:$D$42,ROW('03.Muestra'!$F$8:$F$42)-MIN(ROW('03.Muestra'!$D$8:$D$42))+1,""),ROW()-512)),"")</f>
        <v>https://www.comunidad.madrid/hospital/fundacionalcorcon/nosotros/videoteca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https://www.comunidad.madrid/hospital/fundacionalcorcon/sitemap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https://www.comunidad.madrid/hospital/fundacionalcorcon/comunicacion/noticias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Banco de huesos</v>
      </c>
      <c r="C525" s="114" t="str" cm="1">
        <f t="array" ref="C525">IFERROR(INDEX('03.Muestra'!$F$8:$F$42,SMALL(IF("Página Web"='03.Muestra'!$D$8:$D$42,ROW('03.Muestra'!$F$8:$F$42)-MIN(ROW('03.Muestra'!$D$8:$D$42))+1,""),ROW()-512)),"")</f>
        <v>https://www.comunidad.madrid/hospital/fundacionalcorcon/profesionales/banco-huesos</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https://www.comunidad.madrid/hospital/fundacionalcorcon/buscar?search_api_fulltext=covid&amp;nombre=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Aviso legal</v>
      </c>
      <c r="C527" s="114" t="str" cm="1">
        <f t="array" ref="C527">IFERROR(INDEX('03.Muestra'!$F$8:$F$42,SMALL(IF("Página Web"='03.Muestra'!$D$8:$D$42,ROW('03.Muestra'!$F$8:$F$42)-MIN(ROW('03.Muestra'!$D$8:$D$42))+1,""),ROW()-512)),"")</f>
        <v>https://www.comunidad.madrid/hospital/fundacionalcorcon/aviso-legal-privacidad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Accesibilidad</v>
      </c>
      <c r="C528" s="114" t="str" cm="1">
        <f t="array" ref="C528">IFERROR(INDEX('03.Muestra'!$F$8:$F$42,SMALL(IF("Página Web"='03.Muestra'!$D$8:$D$42,ROW('03.Muestra'!$F$8:$F$42)-MIN(ROW('03.Muestra'!$D$8:$D$42))+1,""),ROW()-512)),"")</f>
        <v>https://www.comunidad.madrid/hospital/fundacionalcorcon/declaracion-accesibilidad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 xml:space="preserve">Home </v>
      </c>
      <c r="C551" s="114" t="str" cm="1">
        <f t="array" ref="C551">IFERROR(INDEX('03.Muestra'!$F$8:$F$42,SMALL(IF("Página Web"='03.Muestra'!$D$8:$D$42,ROW('03.Muestra'!$F$8:$F$42)-MIN(ROW('03.Muestra'!$D$8:$D$42))+1,""),ROW()-550)),"")</f>
        <v>https://www.comunidad.madrid/hospital/fundacionalcorcon</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https://www.comunidad.madrid/hospital/fundacionalcorcon/ciudadanos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https://www.comunidad.madrid/hospital/fundacionalcorcon/profesionales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https://www.comunidad.madrid/hospital/fundacionalcorcon/comunicacion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https://www.comunidad.madrid/hospital/fundacionalcorcon/nosotros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Área enfermería</v>
      </c>
      <c r="C556" s="114" t="str" cm="1">
        <f t="array" ref="C556">IFERROR(INDEX('03.Muestra'!$F$8:$F$42,SMALL(IF("Página Web"='03.Muestra'!$D$8:$D$42,ROW('03.Muestra'!$F$8:$F$42)-MIN(ROW('03.Muestra'!$D$8:$D$42))+1,""),ROW()-550)),"")</f>
        <v>https://www.comunidad.madrid/hospital/fundacionalcorcon/profesionales/area-enfermeria</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Cartera servicios</v>
      </c>
      <c r="C557" s="114" t="str" cm="1">
        <f t="array" ref="C557">IFERROR(INDEX('03.Muestra'!$F$8:$F$42,SMALL(IF("Página Web"='03.Muestra'!$D$8:$D$42,ROW('03.Muestra'!$F$8:$F$42)-MIN(ROW('03.Muestra'!$D$8:$D$42))+1,""),ROW()-550)),"")</f>
        <v>https://www.comunidad.madrid/hospital/fundacionalcorcon/ciudadanos/cartera-servicios</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https://www.comunidad.madrid/hospital/fundacionalcorcon/profesionales/docencia</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Biobanco</v>
      </c>
      <c r="C559" s="114" t="str" cm="1">
        <f t="array" ref="C559">IFERROR(INDEX('03.Muestra'!$F$8:$F$42,SMALL(IF("Página Web"='03.Muestra'!$D$8:$D$42,ROW('03.Muestra'!$F$8:$F$42)-MIN(ROW('03.Muestra'!$D$8:$D$42))+1,""),ROW()-550)),"")</f>
        <v>https://www.comunidad.madrid/hospital/fundacionalcorcon/profesionales/biobanco</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Videoteca</v>
      </c>
      <c r="C560" s="114" t="str" cm="1">
        <f t="array" ref="C560">IFERROR(INDEX('03.Muestra'!$F$8:$F$42,SMALL(IF("Página Web"='03.Muestra'!$D$8:$D$42,ROW('03.Muestra'!$F$8:$F$42)-MIN(ROW('03.Muestra'!$D$8:$D$42))+1,""),ROW()-550)),"")</f>
        <v>https://www.comunidad.madrid/hospital/fundacionalcorcon/nosotros/videoteca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https://www.comunidad.madrid/hospital/fundacionalcorcon/sitemap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https://www.comunidad.madrid/hospital/fundacionalcorcon/comunicacion/noticias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Banco de huesos</v>
      </c>
      <c r="C563" s="114" t="str" cm="1">
        <f t="array" ref="C563">IFERROR(INDEX('03.Muestra'!$F$8:$F$42,SMALL(IF("Página Web"='03.Muestra'!$D$8:$D$42,ROW('03.Muestra'!$F$8:$F$42)-MIN(ROW('03.Muestra'!$D$8:$D$42))+1,""),ROW()-550)),"")</f>
        <v>https://www.comunidad.madrid/hospital/fundacionalcorcon/profesionales/banco-huesos</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https://www.comunidad.madrid/hospital/fundacionalcorcon/buscar?search_api_fulltext=covid&amp;nombre=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Aviso legal</v>
      </c>
      <c r="C565" s="114" t="str" cm="1">
        <f t="array" ref="C565">IFERROR(INDEX('03.Muestra'!$F$8:$F$42,SMALL(IF("Página Web"='03.Muestra'!$D$8:$D$42,ROW('03.Muestra'!$F$8:$F$42)-MIN(ROW('03.Muestra'!$D$8:$D$42))+1,""),ROW()-550)),"")</f>
        <v>https://www.comunidad.madrid/hospital/fundacionalcorcon/aviso-legal-privacidad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Accesibilidad</v>
      </c>
      <c r="C566" s="114" t="str" cm="1">
        <f t="array" ref="C566">IFERROR(INDEX('03.Muestra'!$F$8:$F$42,SMALL(IF("Página Web"='03.Muestra'!$D$8:$D$42,ROW('03.Muestra'!$F$8:$F$42)-MIN(ROW('03.Muestra'!$D$8:$D$42))+1,""),ROW()-550)),"")</f>
        <v>https://www.comunidad.madrid/hospital/fundacionalcorcon/declaracion-accesibilidad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 xml:space="preserve">Home </v>
      </c>
      <c r="C589" s="114" t="str" cm="1">
        <f t="array" ref="C589">IFERROR(INDEX('03.Muestra'!$F$8:$F$42,SMALL(IF("Página Web"='03.Muestra'!$D$8:$D$42,ROW('03.Muestra'!$F$8:$F$42)-MIN(ROW('03.Muestra'!$D$8:$D$42))+1,""),ROW()-588)),"")</f>
        <v>https://www.comunidad.madrid/hospital/fundacionalcorcon</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https://www.comunidad.madrid/hospital/fundacionalcorcon/ciudadanos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https://www.comunidad.madrid/hospital/fundacionalcorcon/profesionales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https://www.comunidad.madrid/hospital/fundacionalcorcon/comunicacion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https://www.comunidad.madrid/hospital/fundacionalcorcon/nosotros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Área enfermería</v>
      </c>
      <c r="C594" s="114" t="str" cm="1">
        <f t="array" ref="C594">IFERROR(INDEX('03.Muestra'!$F$8:$F$42,SMALL(IF("Página Web"='03.Muestra'!$D$8:$D$42,ROW('03.Muestra'!$F$8:$F$42)-MIN(ROW('03.Muestra'!$D$8:$D$42))+1,""),ROW()-588)),"")</f>
        <v>https://www.comunidad.madrid/hospital/fundacionalcorcon/profesionales/area-enfermeria</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Cartera servicios</v>
      </c>
      <c r="C595" s="114" t="str" cm="1">
        <f t="array" ref="C595">IFERROR(INDEX('03.Muestra'!$F$8:$F$42,SMALL(IF("Página Web"='03.Muestra'!$D$8:$D$42,ROW('03.Muestra'!$F$8:$F$42)-MIN(ROW('03.Muestra'!$D$8:$D$42))+1,""),ROW()-588)),"")</f>
        <v>https://www.comunidad.madrid/hospital/fundacionalcorcon/ciudadanos/cartera-servicios</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https://www.comunidad.madrid/hospital/fundacionalcorcon/profesionales/docencia</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Biobanco</v>
      </c>
      <c r="C597" s="114" t="str" cm="1">
        <f t="array" ref="C597">IFERROR(INDEX('03.Muestra'!$F$8:$F$42,SMALL(IF("Página Web"='03.Muestra'!$D$8:$D$42,ROW('03.Muestra'!$F$8:$F$42)-MIN(ROW('03.Muestra'!$D$8:$D$42))+1,""),ROW()-588)),"")</f>
        <v>https://www.comunidad.madrid/hospital/fundacionalcorcon/profesionales/biobanco</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Videoteca</v>
      </c>
      <c r="C598" s="114" t="str" cm="1">
        <f t="array" ref="C598">IFERROR(INDEX('03.Muestra'!$F$8:$F$42,SMALL(IF("Página Web"='03.Muestra'!$D$8:$D$42,ROW('03.Muestra'!$F$8:$F$42)-MIN(ROW('03.Muestra'!$D$8:$D$42))+1,""),ROW()-588)),"")</f>
        <v>https://www.comunidad.madrid/hospital/fundacionalcorcon/nosotros/videoteca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https://www.comunidad.madrid/hospital/fundacionalcorcon/sitemap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https://www.comunidad.madrid/hospital/fundacionalcorcon/comunicacion/noticias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Banco de huesos</v>
      </c>
      <c r="C601" s="114" t="str" cm="1">
        <f t="array" ref="C601">IFERROR(INDEX('03.Muestra'!$F$8:$F$42,SMALL(IF("Página Web"='03.Muestra'!$D$8:$D$42,ROW('03.Muestra'!$F$8:$F$42)-MIN(ROW('03.Muestra'!$D$8:$D$42))+1,""),ROW()-588)),"")</f>
        <v>https://www.comunidad.madrid/hospital/fundacionalcorcon/profesionales/banco-huesos</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https://www.comunidad.madrid/hospital/fundacionalcorcon/buscar?search_api_fulltext=covid&amp;nombre=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Aviso legal</v>
      </c>
      <c r="C603" s="114" t="str" cm="1">
        <f t="array" ref="C603">IFERROR(INDEX('03.Muestra'!$F$8:$F$42,SMALL(IF("Página Web"='03.Muestra'!$D$8:$D$42,ROW('03.Muestra'!$F$8:$F$42)-MIN(ROW('03.Muestra'!$D$8:$D$42))+1,""),ROW()-588)),"")</f>
        <v>https://www.comunidad.madrid/hospital/fundacionalcorcon/aviso-legal-privacidad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Accesibilidad</v>
      </c>
      <c r="C604" s="114" t="str" cm="1">
        <f t="array" ref="C604">IFERROR(INDEX('03.Muestra'!$F$8:$F$42,SMALL(IF("Página Web"='03.Muestra'!$D$8:$D$42,ROW('03.Muestra'!$F$8:$F$42)-MIN(ROW('03.Muestra'!$D$8:$D$42))+1,""),ROW()-588)),"")</f>
        <v>https://www.comunidad.madrid/hospital/fundacionalcorcon/declaracion-accesibilidad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 xml:space="preserve">Home </v>
      </c>
      <c r="C627" s="114" t="str" cm="1">
        <f t="array" ref="C627">IFERROR(INDEX('03.Muestra'!$F$8:$F$42,SMALL(IF("Página Web"='03.Muestra'!$D$8:$D$42,ROW('03.Muestra'!$F$8:$F$42)-MIN(ROW('03.Muestra'!$D$8:$D$42))+1,""),ROW()-626)),"")</f>
        <v>https://www.comunidad.madrid/hospital/fundacionalcorcon</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https://www.comunidad.madrid/hospital/fundacionalcorcon/ciudadanos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https://www.comunidad.madrid/hospital/fundacionalcorcon/profesionales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https://www.comunidad.madrid/hospital/fundacionalcorcon/comunicacion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https://www.comunidad.madrid/hospital/fundacionalcorcon/nosotros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Área enfermería</v>
      </c>
      <c r="C632" s="114" t="str" cm="1">
        <f t="array" ref="C632">IFERROR(INDEX('03.Muestra'!$F$8:$F$42,SMALL(IF("Página Web"='03.Muestra'!$D$8:$D$42,ROW('03.Muestra'!$F$8:$F$42)-MIN(ROW('03.Muestra'!$D$8:$D$42))+1,""),ROW()-626)),"")</f>
        <v>https://www.comunidad.madrid/hospital/fundacionalcorcon/profesionales/area-enfermeria</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Cartera servicios</v>
      </c>
      <c r="C633" s="114" t="str" cm="1">
        <f t="array" ref="C633">IFERROR(INDEX('03.Muestra'!$F$8:$F$42,SMALL(IF("Página Web"='03.Muestra'!$D$8:$D$42,ROW('03.Muestra'!$F$8:$F$42)-MIN(ROW('03.Muestra'!$D$8:$D$42))+1,""),ROW()-626)),"")</f>
        <v>https://www.comunidad.madrid/hospital/fundacionalcorcon/ciudadanos/cartera-servicios</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https://www.comunidad.madrid/hospital/fundacionalcorcon/profesionales/docencia</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Biobanco</v>
      </c>
      <c r="C635" s="114" t="str" cm="1">
        <f t="array" ref="C635">IFERROR(INDEX('03.Muestra'!$F$8:$F$42,SMALL(IF("Página Web"='03.Muestra'!$D$8:$D$42,ROW('03.Muestra'!$F$8:$F$42)-MIN(ROW('03.Muestra'!$D$8:$D$42))+1,""),ROW()-626)),"")</f>
        <v>https://www.comunidad.madrid/hospital/fundacionalcorcon/profesionales/biobanco</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Videoteca</v>
      </c>
      <c r="C636" s="114" t="str" cm="1">
        <f t="array" ref="C636">IFERROR(INDEX('03.Muestra'!$F$8:$F$42,SMALL(IF("Página Web"='03.Muestra'!$D$8:$D$42,ROW('03.Muestra'!$F$8:$F$42)-MIN(ROW('03.Muestra'!$D$8:$D$42))+1,""),ROW()-626)),"")</f>
        <v>https://www.comunidad.madrid/hospital/fundacionalcorcon/nosotros/videoteca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https://www.comunidad.madrid/hospital/fundacionalcorcon/sitemap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https://www.comunidad.madrid/hospital/fundacionalcorcon/comunicacion/noticias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Banco de huesos</v>
      </c>
      <c r="C639" s="114" t="str" cm="1">
        <f t="array" ref="C639">IFERROR(INDEX('03.Muestra'!$F$8:$F$42,SMALL(IF("Página Web"='03.Muestra'!$D$8:$D$42,ROW('03.Muestra'!$F$8:$F$42)-MIN(ROW('03.Muestra'!$D$8:$D$42))+1,""),ROW()-626)),"")</f>
        <v>https://www.comunidad.madrid/hospital/fundacionalcorcon/profesionales/banco-huesos</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https://www.comunidad.madrid/hospital/fundacionalcorcon/buscar?search_api_fulltext=covid&amp;nombre=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Aviso legal</v>
      </c>
      <c r="C641" s="114" t="str" cm="1">
        <f t="array" ref="C641">IFERROR(INDEX('03.Muestra'!$F$8:$F$42,SMALL(IF("Página Web"='03.Muestra'!$D$8:$D$42,ROW('03.Muestra'!$F$8:$F$42)-MIN(ROW('03.Muestra'!$D$8:$D$42))+1,""),ROW()-626)),"")</f>
        <v>https://www.comunidad.madrid/hospital/fundacionalcorcon/aviso-legal-privacidad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Accesibilidad</v>
      </c>
      <c r="C642" s="114" t="str" cm="1">
        <f t="array" ref="C642">IFERROR(INDEX('03.Muestra'!$F$8:$F$42,SMALL(IF("Página Web"='03.Muestra'!$D$8:$D$42,ROW('03.Muestra'!$F$8:$F$42)-MIN(ROW('03.Muestra'!$D$8:$D$42))+1,""),ROW()-626)),"")</f>
        <v>https://www.comunidad.madrid/hospital/fundacionalcorcon/declaracion-accesibilidad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 xml:space="preserve">Home </v>
      </c>
      <c r="C665" s="114" t="str" cm="1">
        <f t="array" ref="C665">IFERROR(INDEX('03.Muestra'!$F$8:$F$42,SMALL(IF("Página Web"='03.Muestra'!$D$8:$D$42,ROW('03.Muestra'!$F$8:$F$42)-MIN(ROW('03.Muestra'!$D$8:$D$42))+1,""),ROW()-664)),"")</f>
        <v>https://www.comunidad.madrid/hospital/fundacionalcorcon</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https://www.comunidad.madrid/hospital/fundacionalcorcon/ciudadanos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https://www.comunidad.madrid/hospital/fundacionalcorcon/profesionales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https://www.comunidad.madrid/hospital/fundacionalcorcon/comunicacion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https://www.comunidad.madrid/hospital/fundacionalcorcon/nosotros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Área enfermería</v>
      </c>
      <c r="C670" s="114" t="str" cm="1">
        <f t="array" ref="C670">IFERROR(INDEX('03.Muestra'!$F$8:$F$42,SMALL(IF("Página Web"='03.Muestra'!$D$8:$D$42,ROW('03.Muestra'!$F$8:$F$42)-MIN(ROW('03.Muestra'!$D$8:$D$42))+1,""),ROW()-664)),"")</f>
        <v>https://www.comunidad.madrid/hospital/fundacionalcorcon/profesionales/area-enfermeria</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Cartera servicios</v>
      </c>
      <c r="C671" s="114" t="str" cm="1">
        <f t="array" ref="C671">IFERROR(INDEX('03.Muestra'!$F$8:$F$42,SMALL(IF("Página Web"='03.Muestra'!$D$8:$D$42,ROW('03.Muestra'!$F$8:$F$42)-MIN(ROW('03.Muestra'!$D$8:$D$42))+1,""),ROW()-664)),"")</f>
        <v>https://www.comunidad.madrid/hospital/fundacionalcorcon/ciudadanos/cartera-servicios</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https://www.comunidad.madrid/hospital/fundacionalcorcon/profesionales/docencia</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Biobanco</v>
      </c>
      <c r="C673" s="114" t="str" cm="1">
        <f t="array" ref="C673">IFERROR(INDEX('03.Muestra'!$F$8:$F$42,SMALL(IF("Página Web"='03.Muestra'!$D$8:$D$42,ROW('03.Muestra'!$F$8:$F$42)-MIN(ROW('03.Muestra'!$D$8:$D$42))+1,""),ROW()-664)),"")</f>
        <v>https://www.comunidad.madrid/hospital/fundacionalcorcon/profesionales/biobanco</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Videoteca</v>
      </c>
      <c r="C674" s="114" t="str" cm="1">
        <f t="array" ref="C674">IFERROR(INDEX('03.Muestra'!$F$8:$F$42,SMALL(IF("Página Web"='03.Muestra'!$D$8:$D$42,ROW('03.Muestra'!$F$8:$F$42)-MIN(ROW('03.Muestra'!$D$8:$D$42))+1,""),ROW()-664)),"")</f>
        <v>https://www.comunidad.madrid/hospital/fundacionalcorcon/nosotros/videoteca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https://www.comunidad.madrid/hospital/fundacionalcorcon/sitemap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https://www.comunidad.madrid/hospital/fundacionalcorcon/comunicacion/noticias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Banco de huesos</v>
      </c>
      <c r="C677" s="114" t="str" cm="1">
        <f t="array" ref="C677">IFERROR(INDEX('03.Muestra'!$F$8:$F$42,SMALL(IF("Página Web"='03.Muestra'!$D$8:$D$42,ROW('03.Muestra'!$F$8:$F$42)-MIN(ROW('03.Muestra'!$D$8:$D$42))+1,""),ROW()-664)),"")</f>
        <v>https://www.comunidad.madrid/hospital/fundacionalcorcon/profesionales/banco-huesos</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https://www.comunidad.madrid/hospital/fundacionalcorcon/buscar?search_api_fulltext=covid&amp;nombre=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Aviso legal</v>
      </c>
      <c r="C679" s="114" t="str" cm="1">
        <f t="array" ref="C679">IFERROR(INDEX('03.Muestra'!$F$8:$F$42,SMALL(IF("Página Web"='03.Muestra'!$D$8:$D$42,ROW('03.Muestra'!$F$8:$F$42)-MIN(ROW('03.Muestra'!$D$8:$D$42))+1,""),ROW()-664)),"")</f>
        <v>https://www.comunidad.madrid/hospital/fundacionalcorcon/aviso-legal-privacidad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Accesibilidad</v>
      </c>
      <c r="C680" s="114" t="str" cm="1">
        <f t="array" ref="C680">IFERROR(INDEX('03.Muestra'!$F$8:$F$42,SMALL(IF("Página Web"='03.Muestra'!$D$8:$D$42,ROW('03.Muestra'!$F$8:$F$42)-MIN(ROW('03.Muestra'!$D$8:$D$42))+1,""),ROW()-664)),"")</f>
        <v>https://www.comunidad.madrid/hospital/fundacionalcorcon/declaracion-accesibilidad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 xml:space="preserve">Home </v>
      </c>
      <c r="C703" s="114" t="str" cm="1">
        <f t="array" ref="C703">IFERROR(INDEX('03.Muestra'!$F$8:$F$42,SMALL(IF("Página Web"='03.Muestra'!$D$8:$D$42,ROW('03.Muestra'!$F$8:$F$42)-MIN(ROW('03.Muestra'!$D$8:$D$42))+1,""),ROW()-702)),"")</f>
        <v>https://www.comunidad.madrid/hospital/fundacionalcorcon</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https://www.comunidad.madrid/hospital/fundacionalcorcon/ciudadanos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https://www.comunidad.madrid/hospital/fundacionalcorcon/profesionales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https://www.comunidad.madrid/hospital/fundacionalcorcon/comunicacion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https://www.comunidad.madrid/hospital/fundacionalcorcon/nosotros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Área enfermería</v>
      </c>
      <c r="C708" s="114" t="str" cm="1">
        <f t="array" ref="C708">IFERROR(INDEX('03.Muestra'!$F$8:$F$42,SMALL(IF("Página Web"='03.Muestra'!$D$8:$D$42,ROW('03.Muestra'!$F$8:$F$42)-MIN(ROW('03.Muestra'!$D$8:$D$42))+1,""),ROW()-702)),"")</f>
        <v>https://www.comunidad.madrid/hospital/fundacionalcorcon/profesionales/area-enfermeria</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Cartera servicios</v>
      </c>
      <c r="C709" s="114" t="str" cm="1">
        <f t="array" ref="C709">IFERROR(INDEX('03.Muestra'!$F$8:$F$42,SMALL(IF("Página Web"='03.Muestra'!$D$8:$D$42,ROW('03.Muestra'!$F$8:$F$42)-MIN(ROW('03.Muestra'!$D$8:$D$42))+1,""),ROW()-702)),"")</f>
        <v>https://www.comunidad.madrid/hospital/fundacionalcorcon/ciudadanos/cartera-servicios</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https://www.comunidad.madrid/hospital/fundacionalcorcon/profesionales/docencia</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Biobanco</v>
      </c>
      <c r="C711" s="114" t="str" cm="1">
        <f t="array" ref="C711">IFERROR(INDEX('03.Muestra'!$F$8:$F$42,SMALL(IF("Página Web"='03.Muestra'!$D$8:$D$42,ROW('03.Muestra'!$F$8:$F$42)-MIN(ROW('03.Muestra'!$D$8:$D$42))+1,""),ROW()-702)),"")</f>
        <v>https://www.comunidad.madrid/hospital/fundacionalcorcon/profesionales/biobanco</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Videoteca</v>
      </c>
      <c r="C712" s="114" t="str" cm="1">
        <f t="array" ref="C712">IFERROR(INDEX('03.Muestra'!$F$8:$F$42,SMALL(IF("Página Web"='03.Muestra'!$D$8:$D$42,ROW('03.Muestra'!$F$8:$F$42)-MIN(ROW('03.Muestra'!$D$8:$D$42))+1,""),ROW()-702)),"")</f>
        <v>https://www.comunidad.madrid/hospital/fundacionalcorcon/nosotros/videoteca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https://www.comunidad.madrid/hospital/fundacionalcorcon/sitemap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https://www.comunidad.madrid/hospital/fundacionalcorcon/comunicacion/noticias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Banco de huesos</v>
      </c>
      <c r="C715" s="114" t="str" cm="1">
        <f t="array" ref="C715">IFERROR(INDEX('03.Muestra'!$F$8:$F$42,SMALL(IF("Página Web"='03.Muestra'!$D$8:$D$42,ROW('03.Muestra'!$F$8:$F$42)-MIN(ROW('03.Muestra'!$D$8:$D$42))+1,""),ROW()-702)),"")</f>
        <v>https://www.comunidad.madrid/hospital/fundacionalcorcon/profesionales/banco-huesos</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https://www.comunidad.madrid/hospital/fundacionalcorcon/buscar?search_api_fulltext=covid&amp;nombre=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Aviso legal</v>
      </c>
      <c r="C717" s="114" t="str" cm="1">
        <f t="array" ref="C717">IFERROR(INDEX('03.Muestra'!$F$8:$F$42,SMALL(IF("Página Web"='03.Muestra'!$D$8:$D$42,ROW('03.Muestra'!$F$8:$F$42)-MIN(ROW('03.Muestra'!$D$8:$D$42))+1,""),ROW()-702)),"")</f>
        <v>https://www.comunidad.madrid/hospital/fundacionalcorcon/aviso-legal-privacidad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Accesibilidad</v>
      </c>
      <c r="C718" s="114" t="str" cm="1">
        <f t="array" ref="C718">IFERROR(INDEX('03.Muestra'!$F$8:$F$42,SMALL(IF("Página Web"='03.Muestra'!$D$8:$D$42,ROW('03.Muestra'!$F$8:$F$42)-MIN(ROW('03.Muestra'!$D$8:$D$42))+1,""),ROW()-702)),"")</f>
        <v>https://www.comunidad.madrid/hospital/fundacionalcorcon/declaracion-accesibilidad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521" priority="483"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520" priority="477" stopIfTrue="1">
      <formula>ISBLANK(D19)</formula>
    </cfRule>
    <cfRule type="cellIs" dxfId="1519" priority="478" stopIfTrue="1" operator="equal">
      <formula>"Pasa"</formula>
    </cfRule>
    <cfRule type="cellIs" dxfId="1518" priority="479" stopIfTrue="1" operator="equal">
      <formula>"Falla"</formula>
    </cfRule>
    <cfRule type="cellIs" dxfId="1517" priority="480" stopIfTrue="1" operator="equal">
      <formula>"N/A"</formula>
    </cfRule>
    <cfRule type="cellIs" dxfId="1516" priority="481" stopIfTrue="1" operator="equal">
      <formula>"N/T"</formula>
    </cfRule>
    <cfRule type="cellIs" dxfId="1515" priority="482" stopIfTrue="1" operator="equal">
      <formula>"N/D"</formula>
    </cfRule>
  </conditionalFormatting>
  <conditionalFormatting sqref="D1:D8 D739:D1048576 D10:D18 D435:D436 D549:D550 D35:D56 D73:D93 D453:D474 D491:D510 D567:D588 D605:D624">
    <cfRule type="cellIs" dxfId="1514" priority="362" stopIfTrue="1" operator="equal">
      <formula>"-"</formula>
    </cfRule>
  </conditionalFormatting>
  <conditionalFormatting sqref="E95:E130">
    <cfRule type="cellIs" dxfId="1513" priority="361" stopIfTrue="1" operator="equal">
      <formula>"ERR"</formula>
    </cfRule>
  </conditionalFormatting>
  <conditionalFormatting sqref="D111:D130">
    <cfRule type="expression" dxfId="1512" priority="355" stopIfTrue="1">
      <formula>ISBLANK(D111)</formula>
    </cfRule>
    <cfRule type="cellIs" dxfId="1511" priority="356" stopIfTrue="1" operator="equal">
      <formula>"Pasa"</formula>
    </cfRule>
    <cfRule type="cellIs" dxfId="1510" priority="357" stopIfTrue="1" operator="equal">
      <formula>"Falla"</formula>
    </cfRule>
    <cfRule type="cellIs" dxfId="1509" priority="358" stopIfTrue="1" operator="equal">
      <formula>"N/A"</formula>
    </cfRule>
    <cfRule type="cellIs" dxfId="1508" priority="359" stopIfTrue="1" operator="equal">
      <formula>"N/T"</formula>
    </cfRule>
    <cfRule type="cellIs" dxfId="1507" priority="360" stopIfTrue="1" operator="equal">
      <formula>"N/D"</formula>
    </cfRule>
  </conditionalFormatting>
  <conditionalFormatting sqref="D94 D111:D131">
    <cfRule type="cellIs" dxfId="1506" priority="348" stopIfTrue="1" operator="equal">
      <formula>"-"</formula>
    </cfRule>
  </conditionalFormatting>
  <conditionalFormatting sqref="E133:E168">
    <cfRule type="cellIs" dxfId="1505" priority="347" stopIfTrue="1" operator="equal">
      <formula>"ERR"</formula>
    </cfRule>
  </conditionalFormatting>
  <conditionalFormatting sqref="D149:D168">
    <cfRule type="expression" dxfId="1504" priority="341" stopIfTrue="1">
      <formula>ISBLANK(D149)</formula>
    </cfRule>
    <cfRule type="cellIs" dxfId="1503" priority="342" stopIfTrue="1" operator="equal">
      <formula>"Pasa"</formula>
    </cfRule>
    <cfRule type="cellIs" dxfId="1502" priority="343" stopIfTrue="1" operator="equal">
      <formula>"Falla"</formula>
    </cfRule>
    <cfRule type="cellIs" dxfId="1501" priority="344" stopIfTrue="1" operator="equal">
      <formula>"N/A"</formula>
    </cfRule>
    <cfRule type="cellIs" dxfId="1500" priority="345" stopIfTrue="1" operator="equal">
      <formula>"N/T"</formula>
    </cfRule>
    <cfRule type="cellIs" dxfId="1499" priority="346" stopIfTrue="1" operator="equal">
      <formula>"N/D"</formula>
    </cfRule>
  </conditionalFormatting>
  <conditionalFormatting sqref="D132 D149:D169">
    <cfRule type="cellIs" dxfId="1498" priority="334" stopIfTrue="1" operator="equal">
      <formula>"-"</formula>
    </cfRule>
  </conditionalFormatting>
  <conditionalFormatting sqref="E171:E205">
    <cfRule type="cellIs" dxfId="1497" priority="333" stopIfTrue="1" operator="equal">
      <formula>"ERR"</formula>
    </cfRule>
  </conditionalFormatting>
  <conditionalFormatting sqref="D187:D205">
    <cfRule type="expression" dxfId="1496" priority="327" stopIfTrue="1">
      <formula>ISBLANK(D187)</formula>
    </cfRule>
    <cfRule type="cellIs" dxfId="1495" priority="328" stopIfTrue="1" operator="equal">
      <formula>"Pasa"</formula>
    </cfRule>
    <cfRule type="cellIs" dxfId="1494" priority="329" stopIfTrue="1" operator="equal">
      <formula>"Falla"</formula>
    </cfRule>
    <cfRule type="cellIs" dxfId="1493" priority="330" stopIfTrue="1" operator="equal">
      <formula>"N/A"</formula>
    </cfRule>
    <cfRule type="cellIs" dxfId="1492" priority="331" stopIfTrue="1" operator="equal">
      <formula>"N/T"</formula>
    </cfRule>
    <cfRule type="cellIs" dxfId="1491" priority="332" stopIfTrue="1" operator="equal">
      <formula>"N/D"</formula>
    </cfRule>
  </conditionalFormatting>
  <conditionalFormatting sqref="D170 D187:D206">
    <cfRule type="cellIs" dxfId="1490" priority="320" stopIfTrue="1" operator="equal">
      <formula>"-"</formula>
    </cfRule>
  </conditionalFormatting>
  <conditionalFormatting sqref="D207">
    <cfRule type="cellIs" dxfId="1489" priority="319" stopIfTrue="1" operator="equal">
      <formula>"-"</formula>
    </cfRule>
  </conditionalFormatting>
  <conditionalFormatting sqref="E209:E243">
    <cfRule type="cellIs" dxfId="1488" priority="318" stopIfTrue="1" operator="equal">
      <formula>"ERR"</formula>
    </cfRule>
  </conditionalFormatting>
  <conditionalFormatting sqref="D225:D243">
    <cfRule type="expression" dxfId="1487" priority="312" stopIfTrue="1">
      <formula>ISBLANK(D225)</formula>
    </cfRule>
    <cfRule type="cellIs" dxfId="1486" priority="313" stopIfTrue="1" operator="equal">
      <formula>"Pasa"</formula>
    </cfRule>
    <cfRule type="cellIs" dxfId="1485" priority="314" stopIfTrue="1" operator="equal">
      <formula>"Falla"</formula>
    </cfRule>
    <cfRule type="cellIs" dxfId="1484" priority="315" stopIfTrue="1" operator="equal">
      <formula>"N/A"</formula>
    </cfRule>
    <cfRule type="cellIs" dxfId="1483" priority="316" stopIfTrue="1" operator="equal">
      <formula>"N/T"</formula>
    </cfRule>
    <cfRule type="cellIs" dxfId="1482" priority="317" stopIfTrue="1" operator="equal">
      <formula>"N/D"</formula>
    </cfRule>
  </conditionalFormatting>
  <conditionalFormatting sqref="D208 D225:D244">
    <cfRule type="cellIs" dxfId="1481" priority="305" stopIfTrue="1" operator="equal">
      <formula>"-"</formula>
    </cfRule>
  </conditionalFormatting>
  <conditionalFormatting sqref="D245">
    <cfRule type="cellIs" dxfId="1480" priority="304" stopIfTrue="1" operator="equal">
      <formula>"-"</formula>
    </cfRule>
  </conditionalFormatting>
  <conditionalFormatting sqref="E247:E281">
    <cfRule type="cellIs" dxfId="1479" priority="303" stopIfTrue="1" operator="equal">
      <formula>"ERR"</formula>
    </cfRule>
  </conditionalFormatting>
  <conditionalFormatting sqref="D263:D281">
    <cfRule type="expression" dxfId="1478" priority="297" stopIfTrue="1">
      <formula>ISBLANK(D263)</formula>
    </cfRule>
    <cfRule type="cellIs" dxfId="1477" priority="298" stopIfTrue="1" operator="equal">
      <formula>"Pasa"</formula>
    </cfRule>
    <cfRule type="cellIs" dxfId="1476" priority="299" stopIfTrue="1" operator="equal">
      <formula>"Falla"</formula>
    </cfRule>
    <cfRule type="cellIs" dxfId="1475" priority="300" stopIfTrue="1" operator="equal">
      <formula>"N/A"</formula>
    </cfRule>
    <cfRule type="cellIs" dxfId="1474" priority="301" stopIfTrue="1" operator="equal">
      <formula>"N/T"</formula>
    </cfRule>
    <cfRule type="cellIs" dxfId="1473" priority="302" stopIfTrue="1" operator="equal">
      <formula>"N/D"</formula>
    </cfRule>
  </conditionalFormatting>
  <conditionalFormatting sqref="D246 D263:D282">
    <cfRule type="cellIs" dxfId="1472" priority="290" stopIfTrue="1" operator="equal">
      <formula>"-"</formula>
    </cfRule>
  </conditionalFormatting>
  <conditionalFormatting sqref="D283">
    <cfRule type="cellIs" dxfId="1471" priority="289" stopIfTrue="1" operator="equal">
      <formula>"-"</formula>
    </cfRule>
  </conditionalFormatting>
  <conditionalFormatting sqref="E285:E319">
    <cfRule type="cellIs" dxfId="1470" priority="288" stopIfTrue="1" operator="equal">
      <formula>"ERR"</formula>
    </cfRule>
  </conditionalFormatting>
  <conditionalFormatting sqref="D301:D319">
    <cfRule type="expression" dxfId="1469" priority="282" stopIfTrue="1">
      <formula>ISBLANK(D301)</formula>
    </cfRule>
    <cfRule type="cellIs" dxfId="1468" priority="283" stopIfTrue="1" operator="equal">
      <formula>"Pasa"</formula>
    </cfRule>
    <cfRule type="cellIs" dxfId="1467" priority="284" stopIfTrue="1" operator="equal">
      <formula>"Falla"</formula>
    </cfRule>
    <cfRule type="cellIs" dxfId="1466" priority="285" stopIfTrue="1" operator="equal">
      <formula>"N/A"</formula>
    </cfRule>
    <cfRule type="cellIs" dxfId="1465" priority="286" stopIfTrue="1" operator="equal">
      <formula>"N/T"</formula>
    </cfRule>
    <cfRule type="cellIs" dxfId="1464" priority="287" stopIfTrue="1" operator="equal">
      <formula>"N/D"</formula>
    </cfRule>
  </conditionalFormatting>
  <conditionalFormatting sqref="D284 D301:D320">
    <cfRule type="cellIs" dxfId="1463" priority="275" stopIfTrue="1" operator="equal">
      <formula>"-"</formula>
    </cfRule>
  </conditionalFormatting>
  <conditionalFormatting sqref="D321">
    <cfRule type="cellIs" dxfId="1462" priority="274" stopIfTrue="1" operator="equal">
      <formula>"-"</formula>
    </cfRule>
  </conditionalFormatting>
  <conditionalFormatting sqref="E323:E357">
    <cfRule type="cellIs" dxfId="1461" priority="273" stopIfTrue="1" operator="equal">
      <formula>"ERR"</formula>
    </cfRule>
  </conditionalFormatting>
  <conditionalFormatting sqref="D339:D357">
    <cfRule type="expression" dxfId="1460" priority="267" stopIfTrue="1">
      <formula>ISBLANK(D339)</formula>
    </cfRule>
    <cfRule type="cellIs" dxfId="1459" priority="268" stopIfTrue="1" operator="equal">
      <formula>"Pasa"</formula>
    </cfRule>
    <cfRule type="cellIs" dxfId="1458" priority="269" stopIfTrue="1" operator="equal">
      <formula>"Falla"</formula>
    </cfRule>
    <cfRule type="cellIs" dxfId="1457" priority="270" stopIfTrue="1" operator="equal">
      <formula>"N/A"</formula>
    </cfRule>
    <cfRule type="cellIs" dxfId="1456" priority="271" stopIfTrue="1" operator="equal">
      <formula>"N/T"</formula>
    </cfRule>
    <cfRule type="cellIs" dxfId="1455" priority="272" stopIfTrue="1" operator="equal">
      <formula>"N/D"</formula>
    </cfRule>
  </conditionalFormatting>
  <conditionalFormatting sqref="D322 D339:D358">
    <cfRule type="cellIs" dxfId="1454" priority="260" stopIfTrue="1" operator="equal">
      <formula>"-"</formula>
    </cfRule>
  </conditionalFormatting>
  <conditionalFormatting sqref="D359">
    <cfRule type="cellIs" dxfId="1453" priority="259" stopIfTrue="1" operator="equal">
      <formula>"-"</formula>
    </cfRule>
  </conditionalFormatting>
  <conditionalFormatting sqref="E361:E395">
    <cfRule type="cellIs" dxfId="1452" priority="258" stopIfTrue="1" operator="equal">
      <formula>"ERR"</formula>
    </cfRule>
  </conditionalFormatting>
  <conditionalFormatting sqref="D377:D395">
    <cfRule type="expression" dxfId="1451" priority="252" stopIfTrue="1">
      <formula>ISBLANK(D377)</formula>
    </cfRule>
    <cfRule type="cellIs" dxfId="1450" priority="253" stopIfTrue="1" operator="equal">
      <formula>"Pasa"</formula>
    </cfRule>
    <cfRule type="cellIs" dxfId="1449" priority="254" stopIfTrue="1" operator="equal">
      <formula>"Falla"</formula>
    </cfRule>
    <cfRule type="cellIs" dxfId="1448" priority="255" stopIfTrue="1" operator="equal">
      <formula>"N/A"</formula>
    </cfRule>
    <cfRule type="cellIs" dxfId="1447" priority="256" stopIfTrue="1" operator="equal">
      <formula>"N/T"</formula>
    </cfRule>
    <cfRule type="cellIs" dxfId="1446" priority="257" stopIfTrue="1" operator="equal">
      <formula>"N/D"</formula>
    </cfRule>
  </conditionalFormatting>
  <conditionalFormatting sqref="D360 D377:D396">
    <cfRule type="cellIs" dxfId="1445" priority="245" stopIfTrue="1" operator="equal">
      <formula>"-"</formula>
    </cfRule>
  </conditionalFormatting>
  <conditionalFormatting sqref="D397">
    <cfRule type="cellIs" dxfId="1444" priority="244" stopIfTrue="1" operator="equal">
      <formula>"-"</formula>
    </cfRule>
  </conditionalFormatting>
  <conditionalFormatting sqref="E399:E433">
    <cfRule type="cellIs" dxfId="1443" priority="243" stopIfTrue="1" operator="equal">
      <formula>"ERR"</formula>
    </cfRule>
  </conditionalFormatting>
  <conditionalFormatting sqref="D415:D433">
    <cfRule type="expression" dxfId="1442" priority="237" stopIfTrue="1">
      <formula>ISBLANK(D415)</formula>
    </cfRule>
    <cfRule type="cellIs" dxfId="1441" priority="238" stopIfTrue="1" operator="equal">
      <formula>"Pasa"</formula>
    </cfRule>
    <cfRule type="cellIs" dxfId="1440" priority="239" stopIfTrue="1" operator="equal">
      <formula>"Falla"</formula>
    </cfRule>
    <cfRule type="cellIs" dxfId="1439" priority="240" stopIfTrue="1" operator="equal">
      <formula>"N/A"</formula>
    </cfRule>
    <cfRule type="cellIs" dxfId="1438" priority="241" stopIfTrue="1" operator="equal">
      <formula>"N/T"</formula>
    </cfRule>
    <cfRule type="cellIs" dxfId="1437" priority="242" stopIfTrue="1" operator="equal">
      <formula>"N/D"</formula>
    </cfRule>
  </conditionalFormatting>
  <conditionalFormatting sqref="D398 D415:D434">
    <cfRule type="cellIs" dxfId="1436" priority="230" stopIfTrue="1" operator="equal">
      <formula>"-"</formula>
    </cfRule>
  </conditionalFormatting>
  <conditionalFormatting sqref="E513:E547">
    <cfRule type="cellIs" dxfId="1435" priority="229" stopIfTrue="1" operator="equal">
      <formula>"ERR"</formula>
    </cfRule>
  </conditionalFormatting>
  <conditionalFormatting sqref="D529:D547">
    <cfRule type="expression" dxfId="1434" priority="223" stopIfTrue="1">
      <formula>ISBLANK(D529)</formula>
    </cfRule>
    <cfRule type="cellIs" dxfId="1433" priority="224" stopIfTrue="1" operator="equal">
      <formula>"Pasa"</formula>
    </cfRule>
    <cfRule type="cellIs" dxfId="1432" priority="225" stopIfTrue="1" operator="equal">
      <formula>"Falla"</formula>
    </cfRule>
    <cfRule type="cellIs" dxfId="1431" priority="226" stopIfTrue="1" operator="equal">
      <formula>"N/A"</formula>
    </cfRule>
    <cfRule type="cellIs" dxfId="1430" priority="227" stopIfTrue="1" operator="equal">
      <formula>"N/T"</formula>
    </cfRule>
    <cfRule type="cellIs" dxfId="1429" priority="228" stopIfTrue="1" operator="equal">
      <formula>"N/D"</formula>
    </cfRule>
  </conditionalFormatting>
  <conditionalFormatting sqref="D511:D512 D529:D548">
    <cfRule type="cellIs" dxfId="1428" priority="216" stopIfTrue="1" operator="equal">
      <formula>"-"</formula>
    </cfRule>
  </conditionalFormatting>
  <conditionalFormatting sqref="E627:E661">
    <cfRule type="cellIs" dxfId="1427" priority="187" stopIfTrue="1" operator="equal">
      <formula>"ERR"</formula>
    </cfRule>
  </conditionalFormatting>
  <conditionalFormatting sqref="D643:D661">
    <cfRule type="expression" dxfId="1426" priority="181" stopIfTrue="1">
      <formula>ISBLANK(D643)</formula>
    </cfRule>
    <cfRule type="cellIs" dxfId="1425" priority="182" stopIfTrue="1" operator="equal">
      <formula>"Pasa"</formula>
    </cfRule>
    <cfRule type="cellIs" dxfId="1424" priority="183" stopIfTrue="1" operator="equal">
      <formula>"Falla"</formula>
    </cfRule>
    <cfRule type="cellIs" dxfId="1423" priority="184" stopIfTrue="1" operator="equal">
      <formula>"N/A"</formula>
    </cfRule>
    <cfRule type="cellIs" dxfId="1422" priority="185" stopIfTrue="1" operator="equal">
      <formula>"N/T"</formula>
    </cfRule>
    <cfRule type="cellIs" dxfId="1421" priority="186" stopIfTrue="1" operator="equal">
      <formula>"N/D"</formula>
    </cfRule>
  </conditionalFormatting>
  <conditionalFormatting sqref="D625:D626 D643:D662">
    <cfRule type="cellIs" dxfId="1420" priority="174" stopIfTrue="1" operator="equal">
      <formula>"-"</formula>
    </cfRule>
  </conditionalFormatting>
  <conditionalFormatting sqref="E665:E699">
    <cfRule type="cellIs" dxfId="1419" priority="173" stopIfTrue="1" operator="equal">
      <formula>"ERR"</formula>
    </cfRule>
  </conditionalFormatting>
  <conditionalFormatting sqref="D681:D699">
    <cfRule type="expression" dxfId="1418" priority="167" stopIfTrue="1">
      <formula>ISBLANK(D681)</formula>
    </cfRule>
    <cfRule type="cellIs" dxfId="1417" priority="168" stopIfTrue="1" operator="equal">
      <formula>"Pasa"</formula>
    </cfRule>
    <cfRule type="cellIs" dxfId="1416" priority="169" stopIfTrue="1" operator="equal">
      <formula>"Falla"</formula>
    </cfRule>
    <cfRule type="cellIs" dxfId="1415" priority="170" stopIfTrue="1" operator="equal">
      <formula>"N/A"</formula>
    </cfRule>
    <cfRule type="cellIs" dxfId="1414" priority="171" stopIfTrue="1" operator="equal">
      <formula>"N/T"</formula>
    </cfRule>
    <cfRule type="cellIs" dxfId="1413" priority="172" stopIfTrue="1" operator="equal">
      <formula>"N/D"</formula>
    </cfRule>
  </conditionalFormatting>
  <conditionalFormatting sqref="D663:D664 D681:D700">
    <cfRule type="cellIs" dxfId="1412" priority="160" stopIfTrue="1" operator="equal">
      <formula>"-"</formula>
    </cfRule>
  </conditionalFormatting>
  <conditionalFormatting sqref="E703:E737">
    <cfRule type="cellIs" dxfId="1411" priority="159" stopIfTrue="1" operator="equal">
      <formula>"ERR"</formula>
    </cfRule>
  </conditionalFormatting>
  <conditionalFormatting sqref="D719:D737">
    <cfRule type="expression" dxfId="1410" priority="153" stopIfTrue="1">
      <formula>ISBLANK(D719)</formula>
    </cfRule>
    <cfRule type="cellIs" dxfId="1409" priority="154" stopIfTrue="1" operator="equal">
      <formula>"Pasa"</formula>
    </cfRule>
    <cfRule type="cellIs" dxfId="1408" priority="155" stopIfTrue="1" operator="equal">
      <formula>"Falla"</formula>
    </cfRule>
    <cfRule type="cellIs" dxfId="1407" priority="156" stopIfTrue="1" operator="equal">
      <formula>"N/A"</formula>
    </cfRule>
    <cfRule type="cellIs" dxfId="1406" priority="157" stopIfTrue="1" operator="equal">
      <formula>"N/T"</formula>
    </cfRule>
    <cfRule type="cellIs" dxfId="1405" priority="158" stopIfTrue="1" operator="equal">
      <formula>"N/D"</formula>
    </cfRule>
  </conditionalFormatting>
  <conditionalFormatting sqref="D701:D702 D719:D738">
    <cfRule type="cellIs" dxfId="1404" priority="146" stopIfTrue="1" operator="equal">
      <formula>"-"</formula>
    </cfRule>
  </conditionalFormatting>
  <conditionalFormatting sqref="K23">
    <cfRule type="expression" dxfId="1403" priority="140" stopIfTrue="1">
      <formula>ISBLANK(K23)</formula>
    </cfRule>
    <cfRule type="cellIs" dxfId="1402" priority="141" stopIfTrue="1" operator="equal">
      <formula>"Pasa"</formula>
    </cfRule>
    <cfRule type="cellIs" dxfId="1401" priority="142" stopIfTrue="1" operator="equal">
      <formula>"Falla"</formula>
    </cfRule>
    <cfRule type="cellIs" dxfId="1400" priority="143" stopIfTrue="1" operator="equal">
      <formula>"N/A"</formula>
    </cfRule>
    <cfRule type="cellIs" dxfId="1399" priority="144" stopIfTrue="1" operator="equal">
      <formula>"N/T"</formula>
    </cfRule>
    <cfRule type="cellIs" dxfId="1398" priority="145" stopIfTrue="1" operator="equal">
      <formula>"N/D"</formula>
    </cfRule>
  </conditionalFormatting>
  <conditionalFormatting sqref="K24">
    <cfRule type="expression" dxfId="1397" priority="134" stopIfTrue="1">
      <formula>ISBLANK(K24)</formula>
    </cfRule>
    <cfRule type="cellIs" dxfId="1396" priority="135" stopIfTrue="1" operator="equal">
      <formula>"Pasa"</formula>
    </cfRule>
    <cfRule type="cellIs" dxfId="1395" priority="136" stopIfTrue="1" operator="equal">
      <formula>"Falla"</formula>
    </cfRule>
    <cfRule type="cellIs" dxfId="1394" priority="137" stopIfTrue="1" operator="equal">
      <formula>"N/A"</formula>
    </cfRule>
    <cfRule type="cellIs" dxfId="1393" priority="138" stopIfTrue="1" operator="equal">
      <formula>"N/T"</formula>
    </cfRule>
    <cfRule type="cellIs" dxfId="1392" priority="139" stopIfTrue="1" operator="equal">
      <formula>"N/D"</formula>
    </cfRule>
  </conditionalFormatting>
  <conditionalFormatting sqref="D19:D34">
    <cfRule type="expression" dxfId="1391" priority="128" stopIfTrue="1">
      <formula>ISBLANK(D19)</formula>
    </cfRule>
    <cfRule type="cellIs" dxfId="1390" priority="129" stopIfTrue="1" operator="equal">
      <formula>"Pasa"</formula>
    </cfRule>
    <cfRule type="cellIs" dxfId="1389" priority="130" stopIfTrue="1" operator="equal">
      <formula>"Falla"</formula>
    </cfRule>
    <cfRule type="cellIs" dxfId="1388" priority="131" stopIfTrue="1" operator="equal">
      <formula>"N/A"</formula>
    </cfRule>
    <cfRule type="cellIs" dxfId="1387" priority="132" stopIfTrue="1" operator="equal">
      <formula>"N/T"</formula>
    </cfRule>
    <cfRule type="cellIs" dxfId="1386" priority="133" stopIfTrue="1" operator="equal">
      <formula>"N/D"</formula>
    </cfRule>
  </conditionalFormatting>
  <conditionalFormatting sqref="D19:D34">
    <cfRule type="cellIs" dxfId="1385" priority="127" stopIfTrue="1" operator="equal">
      <formula>"-"</formula>
    </cfRule>
  </conditionalFormatting>
  <conditionalFormatting sqref="D57:D72">
    <cfRule type="expression" dxfId="1384" priority="121" stopIfTrue="1">
      <formula>ISBLANK(D57)</formula>
    </cfRule>
    <cfRule type="cellIs" dxfId="1383" priority="122" stopIfTrue="1" operator="equal">
      <formula>"Pasa"</formula>
    </cfRule>
    <cfRule type="cellIs" dxfId="1382" priority="123" stopIfTrue="1" operator="equal">
      <formula>"Falla"</formula>
    </cfRule>
    <cfRule type="cellIs" dxfId="1381" priority="124" stopIfTrue="1" operator="equal">
      <formula>"N/A"</formula>
    </cfRule>
    <cfRule type="cellIs" dxfId="1380" priority="125" stopIfTrue="1" operator="equal">
      <formula>"N/T"</formula>
    </cfRule>
    <cfRule type="cellIs" dxfId="1379" priority="126" stopIfTrue="1" operator="equal">
      <formula>"N/D"</formula>
    </cfRule>
  </conditionalFormatting>
  <conditionalFormatting sqref="D57:D72">
    <cfRule type="cellIs" dxfId="1378" priority="120" stopIfTrue="1" operator="equal">
      <formula>"-"</formula>
    </cfRule>
  </conditionalFormatting>
  <conditionalFormatting sqref="D95:D110">
    <cfRule type="expression" dxfId="1377" priority="114" stopIfTrue="1">
      <formula>ISBLANK(D95)</formula>
    </cfRule>
    <cfRule type="cellIs" dxfId="1376" priority="115" stopIfTrue="1" operator="equal">
      <formula>"Pasa"</formula>
    </cfRule>
    <cfRule type="cellIs" dxfId="1375" priority="116" stopIfTrue="1" operator="equal">
      <formula>"Falla"</formula>
    </cfRule>
    <cfRule type="cellIs" dxfId="1374" priority="117" stopIfTrue="1" operator="equal">
      <formula>"N/A"</formula>
    </cfRule>
    <cfRule type="cellIs" dxfId="1373" priority="118" stopIfTrue="1" operator="equal">
      <formula>"N/T"</formula>
    </cfRule>
    <cfRule type="cellIs" dxfId="1372" priority="119" stopIfTrue="1" operator="equal">
      <formula>"N/D"</formula>
    </cfRule>
  </conditionalFormatting>
  <conditionalFormatting sqref="D95:D110">
    <cfRule type="cellIs" dxfId="1371" priority="113" stopIfTrue="1" operator="equal">
      <formula>"-"</formula>
    </cfRule>
  </conditionalFormatting>
  <conditionalFormatting sqref="D133:D148">
    <cfRule type="expression" dxfId="1370" priority="107" stopIfTrue="1">
      <formula>ISBLANK(D133)</formula>
    </cfRule>
    <cfRule type="cellIs" dxfId="1369" priority="108" stopIfTrue="1" operator="equal">
      <formula>"Pasa"</formula>
    </cfRule>
    <cfRule type="cellIs" dxfId="1368" priority="109" stopIfTrue="1" operator="equal">
      <formula>"Falla"</formula>
    </cfRule>
    <cfRule type="cellIs" dxfId="1367" priority="110" stopIfTrue="1" operator="equal">
      <formula>"N/A"</formula>
    </cfRule>
    <cfRule type="cellIs" dxfId="1366" priority="111" stopIfTrue="1" operator="equal">
      <formula>"N/T"</formula>
    </cfRule>
    <cfRule type="cellIs" dxfId="1365" priority="112" stopIfTrue="1" operator="equal">
      <formula>"N/D"</formula>
    </cfRule>
  </conditionalFormatting>
  <conditionalFormatting sqref="D133:D148">
    <cfRule type="cellIs" dxfId="1364" priority="106" stopIfTrue="1" operator="equal">
      <formula>"-"</formula>
    </cfRule>
  </conditionalFormatting>
  <conditionalFormatting sqref="D171:D186">
    <cfRule type="expression" dxfId="1363" priority="100" stopIfTrue="1">
      <formula>ISBLANK(D171)</formula>
    </cfRule>
    <cfRule type="cellIs" dxfId="1362" priority="101" stopIfTrue="1" operator="equal">
      <formula>"Pasa"</formula>
    </cfRule>
    <cfRule type="cellIs" dxfId="1361" priority="102" stopIfTrue="1" operator="equal">
      <formula>"Falla"</formula>
    </cfRule>
    <cfRule type="cellIs" dxfId="1360" priority="103" stopIfTrue="1" operator="equal">
      <formula>"N/A"</formula>
    </cfRule>
    <cfRule type="cellIs" dxfId="1359" priority="104" stopIfTrue="1" operator="equal">
      <formula>"N/T"</formula>
    </cfRule>
    <cfRule type="cellIs" dxfId="1358" priority="105" stopIfTrue="1" operator="equal">
      <formula>"N/D"</formula>
    </cfRule>
  </conditionalFormatting>
  <conditionalFormatting sqref="D171:D186">
    <cfRule type="cellIs" dxfId="1357" priority="99" stopIfTrue="1" operator="equal">
      <formula>"-"</formula>
    </cfRule>
  </conditionalFormatting>
  <conditionalFormatting sqref="D209:D224">
    <cfRule type="expression" dxfId="1356" priority="93" stopIfTrue="1">
      <formula>ISBLANK(D209)</formula>
    </cfRule>
    <cfRule type="cellIs" dxfId="1355" priority="94" stopIfTrue="1" operator="equal">
      <formula>"Pasa"</formula>
    </cfRule>
    <cfRule type="cellIs" dxfId="1354" priority="95" stopIfTrue="1" operator="equal">
      <formula>"Falla"</formula>
    </cfRule>
    <cfRule type="cellIs" dxfId="1353" priority="96" stopIfTrue="1" operator="equal">
      <formula>"N/A"</formula>
    </cfRule>
    <cfRule type="cellIs" dxfId="1352" priority="97" stopIfTrue="1" operator="equal">
      <formula>"N/T"</formula>
    </cfRule>
    <cfRule type="cellIs" dxfId="1351" priority="98" stopIfTrue="1" operator="equal">
      <formula>"N/D"</formula>
    </cfRule>
  </conditionalFormatting>
  <conditionalFormatting sqref="D209:D224">
    <cfRule type="cellIs" dxfId="1350" priority="92" stopIfTrue="1" operator="equal">
      <formula>"-"</formula>
    </cfRule>
  </conditionalFormatting>
  <conditionalFormatting sqref="D247:D262">
    <cfRule type="expression" dxfId="1349" priority="86" stopIfTrue="1">
      <formula>ISBLANK(D247)</formula>
    </cfRule>
    <cfRule type="cellIs" dxfId="1348" priority="87" stopIfTrue="1" operator="equal">
      <formula>"Pasa"</formula>
    </cfRule>
    <cfRule type="cellIs" dxfId="1347" priority="88" stopIfTrue="1" operator="equal">
      <formula>"Falla"</formula>
    </cfRule>
    <cfRule type="cellIs" dxfId="1346" priority="89" stopIfTrue="1" operator="equal">
      <formula>"N/A"</formula>
    </cfRule>
    <cfRule type="cellIs" dxfId="1345" priority="90" stopIfTrue="1" operator="equal">
      <formula>"N/T"</formula>
    </cfRule>
    <cfRule type="cellIs" dxfId="1344" priority="91" stopIfTrue="1" operator="equal">
      <formula>"N/D"</formula>
    </cfRule>
  </conditionalFormatting>
  <conditionalFormatting sqref="D247:D262">
    <cfRule type="cellIs" dxfId="1343" priority="85" stopIfTrue="1" operator="equal">
      <formula>"-"</formula>
    </cfRule>
  </conditionalFormatting>
  <conditionalFormatting sqref="D285:D300">
    <cfRule type="expression" dxfId="1342" priority="79" stopIfTrue="1">
      <formula>ISBLANK(D285)</formula>
    </cfRule>
    <cfRule type="cellIs" dxfId="1341" priority="80" stopIfTrue="1" operator="equal">
      <formula>"Pasa"</formula>
    </cfRule>
    <cfRule type="cellIs" dxfId="1340" priority="81" stopIfTrue="1" operator="equal">
      <formula>"Falla"</formula>
    </cfRule>
    <cfRule type="cellIs" dxfId="1339" priority="82" stopIfTrue="1" operator="equal">
      <formula>"N/A"</formula>
    </cfRule>
    <cfRule type="cellIs" dxfId="1338" priority="83" stopIfTrue="1" operator="equal">
      <formula>"N/T"</formula>
    </cfRule>
    <cfRule type="cellIs" dxfId="1337" priority="84" stopIfTrue="1" operator="equal">
      <formula>"N/D"</formula>
    </cfRule>
  </conditionalFormatting>
  <conditionalFormatting sqref="D285:D300">
    <cfRule type="cellIs" dxfId="1336" priority="78" stopIfTrue="1" operator="equal">
      <formula>"-"</formula>
    </cfRule>
  </conditionalFormatting>
  <conditionalFormatting sqref="D323:D338">
    <cfRule type="expression" dxfId="1335" priority="72" stopIfTrue="1">
      <formula>ISBLANK(D323)</formula>
    </cfRule>
    <cfRule type="cellIs" dxfId="1334" priority="73" stopIfTrue="1" operator="equal">
      <formula>"Pasa"</formula>
    </cfRule>
    <cfRule type="cellIs" dxfId="1333" priority="74" stopIfTrue="1" operator="equal">
      <formula>"Falla"</formula>
    </cfRule>
    <cfRule type="cellIs" dxfId="1332" priority="75" stopIfTrue="1" operator="equal">
      <formula>"N/A"</formula>
    </cfRule>
    <cfRule type="cellIs" dxfId="1331" priority="76" stopIfTrue="1" operator="equal">
      <formula>"N/T"</formula>
    </cfRule>
    <cfRule type="cellIs" dxfId="1330" priority="77" stopIfTrue="1" operator="equal">
      <formula>"N/D"</formula>
    </cfRule>
  </conditionalFormatting>
  <conditionalFormatting sqref="D323:D338">
    <cfRule type="cellIs" dxfId="1329" priority="71" stopIfTrue="1" operator="equal">
      <formula>"-"</formula>
    </cfRule>
  </conditionalFormatting>
  <conditionalFormatting sqref="D361:D376">
    <cfRule type="expression" dxfId="1328" priority="65" stopIfTrue="1">
      <formula>ISBLANK(D361)</formula>
    </cfRule>
    <cfRule type="cellIs" dxfId="1327" priority="66" stopIfTrue="1" operator="equal">
      <formula>"Pasa"</formula>
    </cfRule>
    <cfRule type="cellIs" dxfId="1326" priority="67" stopIfTrue="1" operator="equal">
      <formula>"Falla"</formula>
    </cfRule>
    <cfRule type="cellIs" dxfId="1325" priority="68" stopIfTrue="1" operator="equal">
      <formula>"N/A"</formula>
    </cfRule>
    <cfRule type="cellIs" dxfId="1324" priority="69" stopIfTrue="1" operator="equal">
      <formula>"N/T"</formula>
    </cfRule>
    <cfRule type="cellIs" dxfId="1323" priority="70" stopIfTrue="1" operator="equal">
      <formula>"N/D"</formula>
    </cfRule>
  </conditionalFormatting>
  <conditionalFormatting sqref="D361:D376">
    <cfRule type="cellIs" dxfId="1322" priority="64" stopIfTrue="1" operator="equal">
      <formula>"-"</formula>
    </cfRule>
  </conditionalFormatting>
  <conditionalFormatting sqref="D399:D414">
    <cfRule type="expression" dxfId="1321" priority="58" stopIfTrue="1">
      <formula>ISBLANK(D399)</formula>
    </cfRule>
    <cfRule type="cellIs" dxfId="1320" priority="59" stopIfTrue="1" operator="equal">
      <formula>"Pasa"</formula>
    </cfRule>
    <cfRule type="cellIs" dxfId="1319" priority="60" stopIfTrue="1" operator="equal">
      <formula>"Falla"</formula>
    </cfRule>
    <cfRule type="cellIs" dxfId="1318" priority="61" stopIfTrue="1" operator="equal">
      <formula>"N/A"</formula>
    </cfRule>
    <cfRule type="cellIs" dxfId="1317" priority="62" stopIfTrue="1" operator="equal">
      <formula>"N/T"</formula>
    </cfRule>
    <cfRule type="cellIs" dxfId="1316" priority="63" stopIfTrue="1" operator="equal">
      <formula>"N/D"</formula>
    </cfRule>
  </conditionalFormatting>
  <conditionalFormatting sqref="D399:D414">
    <cfRule type="cellIs" dxfId="1315" priority="57" stopIfTrue="1" operator="equal">
      <formula>"-"</formula>
    </cfRule>
  </conditionalFormatting>
  <conditionalFormatting sqref="D437:D452">
    <cfRule type="expression" dxfId="1314" priority="51" stopIfTrue="1">
      <formula>ISBLANK(D437)</formula>
    </cfRule>
    <cfRule type="cellIs" dxfId="1313" priority="52" stopIfTrue="1" operator="equal">
      <formula>"Pasa"</formula>
    </cfRule>
    <cfRule type="cellIs" dxfId="1312" priority="53" stopIfTrue="1" operator="equal">
      <formula>"Falla"</formula>
    </cfRule>
    <cfRule type="cellIs" dxfId="1311" priority="54" stopIfTrue="1" operator="equal">
      <formula>"N/A"</formula>
    </cfRule>
    <cfRule type="cellIs" dxfId="1310" priority="55" stopIfTrue="1" operator="equal">
      <formula>"N/T"</formula>
    </cfRule>
    <cfRule type="cellIs" dxfId="1309" priority="56" stopIfTrue="1" operator="equal">
      <formula>"N/D"</formula>
    </cfRule>
  </conditionalFormatting>
  <conditionalFormatting sqref="D437:D452">
    <cfRule type="cellIs" dxfId="1308" priority="50" stopIfTrue="1" operator="equal">
      <formula>"-"</formula>
    </cfRule>
  </conditionalFormatting>
  <conditionalFormatting sqref="D475:D490">
    <cfRule type="expression" dxfId="1307" priority="44" stopIfTrue="1">
      <formula>ISBLANK(D475)</formula>
    </cfRule>
    <cfRule type="cellIs" dxfId="1306" priority="45" stopIfTrue="1" operator="equal">
      <formula>"Pasa"</formula>
    </cfRule>
    <cfRule type="cellIs" dxfId="1305" priority="46" stopIfTrue="1" operator="equal">
      <formula>"Falla"</formula>
    </cfRule>
    <cfRule type="cellIs" dxfId="1304" priority="47" stopIfTrue="1" operator="equal">
      <formula>"N/A"</formula>
    </cfRule>
    <cfRule type="cellIs" dxfId="1303" priority="48" stopIfTrue="1" operator="equal">
      <formula>"N/T"</formula>
    </cfRule>
    <cfRule type="cellIs" dxfId="1302" priority="49" stopIfTrue="1" operator="equal">
      <formula>"N/D"</formula>
    </cfRule>
  </conditionalFormatting>
  <conditionalFormatting sqref="D475:D490">
    <cfRule type="cellIs" dxfId="1301" priority="43" stopIfTrue="1" operator="equal">
      <formula>"-"</formula>
    </cfRule>
  </conditionalFormatting>
  <conditionalFormatting sqref="D513:D528">
    <cfRule type="expression" dxfId="1300" priority="37" stopIfTrue="1">
      <formula>ISBLANK(D513)</formula>
    </cfRule>
    <cfRule type="cellIs" dxfId="1299" priority="38" stopIfTrue="1" operator="equal">
      <formula>"Pasa"</formula>
    </cfRule>
    <cfRule type="cellIs" dxfId="1298" priority="39" stopIfTrue="1" operator="equal">
      <formula>"Falla"</formula>
    </cfRule>
    <cfRule type="cellIs" dxfId="1297" priority="40" stopIfTrue="1" operator="equal">
      <formula>"N/A"</formula>
    </cfRule>
    <cfRule type="cellIs" dxfId="1296" priority="41" stopIfTrue="1" operator="equal">
      <formula>"N/T"</formula>
    </cfRule>
    <cfRule type="cellIs" dxfId="1295" priority="42" stopIfTrue="1" operator="equal">
      <formula>"N/D"</formula>
    </cfRule>
  </conditionalFormatting>
  <conditionalFormatting sqref="D513:D528">
    <cfRule type="cellIs" dxfId="1294" priority="36" stopIfTrue="1" operator="equal">
      <formula>"-"</formula>
    </cfRule>
  </conditionalFormatting>
  <conditionalFormatting sqref="D551:D566">
    <cfRule type="expression" dxfId="1293" priority="30" stopIfTrue="1">
      <formula>ISBLANK(D551)</formula>
    </cfRule>
    <cfRule type="cellIs" dxfId="1292" priority="31" stopIfTrue="1" operator="equal">
      <formula>"Pasa"</formula>
    </cfRule>
    <cfRule type="cellIs" dxfId="1291" priority="32" stopIfTrue="1" operator="equal">
      <formula>"Falla"</formula>
    </cfRule>
    <cfRule type="cellIs" dxfId="1290" priority="33" stopIfTrue="1" operator="equal">
      <formula>"N/A"</formula>
    </cfRule>
    <cfRule type="cellIs" dxfId="1289" priority="34" stopIfTrue="1" operator="equal">
      <formula>"N/T"</formula>
    </cfRule>
    <cfRule type="cellIs" dxfId="1288" priority="35" stopIfTrue="1" operator="equal">
      <formula>"N/D"</formula>
    </cfRule>
  </conditionalFormatting>
  <conditionalFormatting sqref="D551:D566">
    <cfRule type="cellIs" dxfId="1287" priority="29" stopIfTrue="1" operator="equal">
      <formula>"-"</formula>
    </cfRule>
  </conditionalFormatting>
  <conditionalFormatting sqref="D589:D604">
    <cfRule type="expression" dxfId="1286" priority="23" stopIfTrue="1">
      <formula>ISBLANK(D589)</formula>
    </cfRule>
    <cfRule type="cellIs" dxfId="1285" priority="24" stopIfTrue="1" operator="equal">
      <formula>"Pasa"</formula>
    </cfRule>
    <cfRule type="cellIs" dxfId="1284" priority="25" stopIfTrue="1" operator="equal">
      <formula>"Falla"</formula>
    </cfRule>
    <cfRule type="cellIs" dxfId="1283" priority="26" stopIfTrue="1" operator="equal">
      <formula>"N/A"</formula>
    </cfRule>
    <cfRule type="cellIs" dxfId="1282" priority="27" stopIfTrue="1" operator="equal">
      <formula>"N/T"</formula>
    </cfRule>
    <cfRule type="cellIs" dxfId="1281" priority="28" stopIfTrue="1" operator="equal">
      <formula>"N/D"</formula>
    </cfRule>
  </conditionalFormatting>
  <conditionalFormatting sqref="D589:D604">
    <cfRule type="cellIs" dxfId="1280" priority="22" stopIfTrue="1" operator="equal">
      <formula>"-"</formula>
    </cfRule>
  </conditionalFormatting>
  <conditionalFormatting sqref="D627:D642">
    <cfRule type="expression" dxfId="1279" priority="16" stopIfTrue="1">
      <formula>ISBLANK(D627)</formula>
    </cfRule>
    <cfRule type="cellIs" dxfId="1278" priority="17" stopIfTrue="1" operator="equal">
      <formula>"Pasa"</formula>
    </cfRule>
    <cfRule type="cellIs" dxfId="1277" priority="18" stopIfTrue="1" operator="equal">
      <formula>"Falla"</formula>
    </cfRule>
    <cfRule type="cellIs" dxfId="1276" priority="19" stopIfTrue="1" operator="equal">
      <formula>"N/A"</formula>
    </cfRule>
    <cfRule type="cellIs" dxfId="1275" priority="20" stopIfTrue="1" operator="equal">
      <formula>"N/T"</formula>
    </cfRule>
    <cfRule type="cellIs" dxfId="1274" priority="21" stopIfTrue="1" operator="equal">
      <formula>"N/D"</formula>
    </cfRule>
  </conditionalFormatting>
  <conditionalFormatting sqref="D627:D642">
    <cfRule type="cellIs" dxfId="1273" priority="15" stopIfTrue="1" operator="equal">
      <formula>"-"</formula>
    </cfRule>
  </conditionalFormatting>
  <conditionalFormatting sqref="D665:D680">
    <cfRule type="expression" dxfId="1272" priority="9" stopIfTrue="1">
      <formula>ISBLANK(D665)</formula>
    </cfRule>
    <cfRule type="cellIs" dxfId="1271" priority="10" stopIfTrue="1" operator="equal">
      <formula>"Pasa"</formula>
    </cfRule>
    <cfRule type="cellIs" dxfId="1270" priority="11" stopIfTrue="1" operator="equal">
      <formula>"Falla"</formula>
    </cfRule>
    <cfRule type="cellIs" dxfId="1269" priority="12" stopIfTrue="1" operator="equal">
      <formula>"N/A"</formula>
    </cfRule>
    <cfRule type="cellIs" dxfId="1268" priority="13" stopIfTrue="1" operator="equal">
      <formula>"N/T"</formula>
    </cfRule>
    <cfRule type="cellIs" dxfId="1267" priority="14" stopIfTrue="1" operator="equal">
      <formula>"N/D"</formula>
    </cfRule>
  </conditionalFormatting>
  <conditionalFormatting sqref="D665:D680">
    <cfRule type="cellIs" dxfId="1266" priority="8" stopIfTrue="1" operator="equal">
      <formula>"-"</formula>
    </cfRule>
  </conditionalFormatting>
  <conditionalFormatting sqref="D703:D718">
    <cfRule type="expression" dxfId="1265" priority="2" stopIfTrue="1">
      <formula>ISBLANK(D703)</formula>
    </cfRule>
    <cfRule type="cellIs" dxfId="1264" priority="3" stopIfTrue="1" operator="equal">
      <formula>"Pasa"</formula>
    </cfRule>
    <cfRule type="cellIs" dxfId="1263" priority="4" stopIfTrue="1" operator="equal">
      <formula>"Falla"</formula>
    </cfRule>
    <cfRule type="cellIs" dxfId="1262" priority="5" stopIfTrue="1" operator="equal">
      <formula>"N/A"</formula>
    </cfRule>
    <cfRule type="cellIs" dxfId="1261" priority="6" stopIfTrue="1" operator="equal">
      <formula>"N/T"</formula>
    </cfRule>
    <cfRule type="cellIs" dxfId="1260" priority="7" stopIfTrue="1" operator="equal">
      <formula>"N/D"</formula>
    </cfRule>
  </conditionalFormatting>
  <conditionalFormatting sqref="D703:D718">
    <cfRule type="cellIs" dxfId="1259"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3</v>
      </c>
      <c r="H12" s="53">
        <f ca="1">IF(($G$15+$K$15)=0,0,G12/($G$15+$K$15))</f>
        <v>2.0833333333333332E-2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2</v>
      </c>
      <c r="H13" s="53">
        <f ca="1">IF(($G$15+$K$15)=0,0,G13/($G$15+$K$15))</f>
        <v>1.3888888888888888E-2</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139</v>
      </c>
      <c r="H14" s="53">
        <f ca="1">IF(($G$15+$K$15)=0,0,G14/($G$15+$K$15))</f>
        <v>0.96527777777777779</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 xml:space="preserve">Home </v>
      </c>
      <c r="C19" s="114" t="str" cm="1">
        <f t="array" ref="C19">IFERROR(INDEX('03.Muestra'!$F$8:$F$42,SMALL(IF("Página Web"='03.Muestra'!$D$8:$D$42,ROW('03.Muestra'!$F$8:$F$42)-MIN(ROW('03.Muestra'!$D$8:$D$42))+1,""),ROW()-18)),"")</f>
        <v>https://www.comunidad.madrid/hospital/fundacionalcorcon</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https://www.comunidad.madrid/hospital/fundacionalcorcon/ciudadanos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https://www.comunidad.madrid/hospital/fundacionalcorcon/profesionales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https://www.comunidad.madrid/hospital/fundacionalcorcon/comunicacion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https://www.comunidad.madrid/hospital/fundacionalcorcon/nosotros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Área enfermería</v>
      </c>
      <c r="C24" s="114" t="str" cm="1">
        <f t="array" ref="C24">IFERROR(INDEX('03.Muestra'!$F$8:$F$42,SMALL(IF("Página Web"='03.Muestra'!$D$8:$D$42,ROW('03.Muestra'!$F$8:$F$42)-MIN(ROW('03.Muestra'!$D$8:$D$42))+1,""),ROW()-18)),"")</f>
        <v>https://www.comunidad.madrid/hospital/fundacionalcorcon/profesionales/area-enfermeria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Cartera servicios</v>
      </c>
      <c r="C25" s="114" t="str" cm="1">
        <f t="array" ref="C25">IFERROR(INDEX('03.Muestra'!$F$8:$F$42,SMALL(IF("Página Web"='03.Muestra'!$D$8:$D$42,ROW('03.Muestra'!$F$8:$F$42)-MIN(ROW('03.Muestra'!$D$8:$D$42))+1,""),ROW()-18)),"")</f>
        <v>https://www.comunidad.madrid/hospital/fundacionalcorcon/ciudadanos/cartera-servicios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https://www.comunidad.madrid/hospital/fundacionalcorcon/profesionales/docencia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Biobanco</v>
      </c>
      <c r="C27" s="114" t="str" cm="1">
        <f t="array" ref="C27">IFERROR(INDEX('03.Muestra'!$F$8:$F$42,SMALL(IF("Página Web"='03.Muestra'!$D$8:$D$42,ROW('03.Muestra'!$F$8:$F$42)-MIN(ROW('03.Muestra'!$D$8:$D$42))+1,""),ROW()-18)),"")</f>
        <v>https://www.comunidad.madrid/hospital/fundacionalcorcon/profesionales/biobanco</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Videoteca</v>
      </c>
      <c r="C28" s="114" t="str" cm="1">
        <f t="array" ref="C28">IFERROR(INDEX('03.Muestra'!$F$8:$F$42,SMALL(IF("Página Web"='03.Muestra'!$D$8:$D$42,ROW('03.Muestra'!$F$8:$F$42)-MIN(ROW('03.Muestra'!$D$8:$D$42))+1,""),ROW()-18)),"")</f>
        <v>https://www.comunidad.madrid/hospital/fundacionalcorcon/nosotros/videoteca</v>
      </c>
      <c r="D28" s="130" t="s">
        <v>26</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https://www.comunidad.madrid/hospital/fundacionalcorcon/sitemap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https://www.comunidad.madrid/hospital/fundacionalcorcon/comunicacion/noticias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Banco de huesos</v>
      </c>
      <c r="C31" s="114" t="str" cm="1">
        <f t="array" ref="C31">IFERROR(INDEX('03.Muestra'!$F$8:$F$42,SMALL(IF("Página Web"='03.Muestra'!$D$8:$D$42,ROW('03.Muestra'!$F$8:$F$42)-MIN(ROW('03.Muestra'!$D$8:$D$42))+1,""),ROW()-18)),"")</f>
        <v>https://www.comunidad.madrid/hospital/fundacionalcorcon/profesionales/banco-huesos</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https://www.comunidad.madrid/hospital/fundacionalcorcon/buscar?search_api_fulltext=covid&amp;nombre=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https://www.comunidad.madrid/hospital/fundacionalcorcon/aviso-legal-privacidad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https://www.comunidad.madrid/hospital/fundacionalcorcon/declaracion-accesibilidad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 xml:space="preserve">Home </v>
      </c>
      <c r="C57" s="114" t="str" cm="1">
        <f t="array" ref="C57">IFERROR(INDEX('03.Muestra'!$F$8:$F$42,SMALL(IF("Página Web"='03.Muestra'!$D$8:$D$42,ROW('03.Muestra'!$F$8:$F$42)-MIN(ROW('03.Muestra'!$D$8:$D$42))+1,""),ROW()-56)),"")</f>
        <v>https://www.comunidad.madrid/hospital/fundacionalcorcon</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https://www.comunidad.madrid/hospital/fundacionalcorcon/ciudadanos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1</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https://www.comunidad.madrid/hospital/fundacionalcorcon/profesionales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https://www.comunidad.madrid/hospital/fundacionalcorcon/comunicacion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https://www.comunidad.madrid/hospital/fundacionalcorcon/nosotros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Área enfermería</v>
      </c>
      <c r="C62" s="114" t="str" cm="1">
        <f t="array" ref="C62">IFERROR(INDEX('03.Muestra'!$F$8:$F$42,SMALL(IF("Página Web"='03.Muestra'!$D$8:$D$42,ROW('03.Muestra'!$F$8:$F$42)-MIN(ROW('03.Muestra'!$D$8:$D$42))+1,""),ROW()-56)),"")</f>
        <v>https://www.comunidad.madrid/hospital/fundacionalcorcon/profesionales/area-enfermeria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Cartera servicios</v>
      </c>
      <c r="C63" s="114" t="str" cm="1">
        <f t="array" ref="C63">IFERROR(INDEX('03.Muestra'!$F$8:$F$42,SMALL(IF("Página Web"='03.Muestra'!$D$8:$D$42,ROW('03.Muestra'!$F$8:$F$42)-MIN(ROW('03.Muestra'!$D$8:$D$42))+1,""),ROW()-56)),"")</f>
        <v>https://www.comunidad.madrid/hospital/fundacionalcorcon/ciudadanos/cartera-servicios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https://www.comunidad.madrid/hospital/fundacionalcorcon/profesionales/docencia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Biobanco</v>
      </c>
      <c r="C65" s="114" t="str" cm="1">
        <f t="array" ref="C65">IFERROR(INDEX('03.Muestra'!$F$8:$F$42,SMALL(IF("Página Web"='03.Muestra'!$D$8:$D$42,ROW('03.Muestra'!$F$8:$F$42)-MIN(ROW('03.Muestra'!$D$8:$D$42))+1,""),ROW()-56)),"")</f>
        <v>https://www.comunidad.madrid/hospital/fundacionalcorcon/profesionales/biobanco</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Videoteca</v>
      </c>
      <c r="C66" s="114" t="str" cm="1">
        <f t="array" ref="C66">IFERROR(INDEX('03.Muestra'!$F$8:$F$42,SMALL(IF("Página Web"='03.Muestra'!$D$8:$D$42,ROW('03.Muestra'!$F$8:$F$42)-MIN(ROW('03.Muestra'!$D$8:$D$42))+1,""),ROW()-56)),"")</f>
        <v>https://www.comunidad.madrid/hospital/fundacionalcorcon/nosotros/videoteca</v>
      </c>
      <c r="D66" s="130" t="s">
        <v>26</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https://www.comunidad.madrid/hospital/fundacionalcorcon/sitemap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https://www.comunidad.madrid/hospital/fundacionalcorcon/comunicacion/noticias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Banco de huesos</v>
      </c>
      <c r="C69" s="114" t="str" cm="1">
        <f t="array" ref="C69">IFERROR(INDEX('03.Muestra'!$F$8:$F$42,SMALL(IF("Página Web"='03.Muestra'!$D$8:$D$42,ROW('03.Muestra'!$F$8:$F$42)-MIN(ROW('03.Muestra'!$D$8:$D$42))+1,""),ROW()-56)),"")</f>
        <v>https://www.comunidad.madrid/hospital/fundacionalcorcon/profesionales/banco-huesos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https://www.comunidad.madrid/hospital/fundacionalcorcon/buscar?search_api_fulltext=covid&amp;nombre=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https://www.comunidad.madrid/hospital/fundacionalcorcon/aviso-legal-privacidad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https://www.comunidad.madrid/hospital/fundacionalcorcon/declaracion-accesibilidad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 xml:space="preserve">Home </v>
      </c>
      <c r="C95" s="114" t="str" cm="1">
        <f t="array" ref="C95">IFERROR(INDEX('03.Muestra'!$F$8:$F$42,SMALL(IF("Página Web"='03.Muestra'!$D$8:$D$42,ROW('03.Muestra'!$F$8:$F$42)-MIN(ROW('03.Muestra'!$D$8:$D$42))+1,""),ROW()-94)),"")</f>
        <v>https://www.comunidad.madrid/hospital/fundacionalcorcon</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https://www.comunidad.madrid/hospital/fundacionalcorcon/ciudadanos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https://www.comunidad.madrid/hospital/fundacionalcorcon/profesionales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https://www.comunidad.madrid/hospital/fundacionalcorcon/comunicacion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https://www.comunidad.madrid/hospital/fundacionalcorcon/nosotros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Área enfermería</v>
      </c>
      <c r="C100" s="114" t="str" cm="1">
        <f t="array" ref="C100">IFERROR(INDEX('03.Muestra'!$F$8:$F$42,SMALL(IF("Página Web"='03.Muestra'!$D$8:$D$42,ROW('03.Muestra'!$F$8:$F$42)-MIN(ROW('03.Muestra'!$D$8:$D$42))+1,""),ROW()-94)),"")</f>
        <v>https://www.comunidad.madrid/hospital/fundacionalcorcon/profesionales/area-enfermeria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Cartera servicios</v>
      </c>
      <c r="C101" s="114" t="str" cm="1">
        <f t="array" ref="C101">IFERROR(INDEX('03.Muestra'!$F$8:$F$42,SMALL(IF("Página Web"='03.Muestra'!$D$8:$D$42,ROW('03.Muestra'!$F$8:$F$42)-MIN(ROW('03.Muestra'!$D$8:$D$42))+1,""),ROW()-94)),"")</f>
        <v>https://www.comunidad.madrid/hospital/fundacionalcorcon/ciudadanos/cartera-servicios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https://www.comunidad.madrid/hospital/fundacionalcorcon/profesionales/docencia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Biobanco</v>
      </c>
      <c r="C103" s="114" t="str" cm="1">
        <f t="array" ref="C103">IFERROR(INDEX('03.Muestra'!$F$8:$F$42,SMALL(IF("Página Web"='03.Muestra'!$D$8:$D$42,ROW('03.Muestra'!$F$8:$F$42)-MIN(ROW('03.Muestra'!$D$8:$D$42))+1,""),ROW()-94)),"")</f>
        <v>https://www.comunidad.madrid/hospital/fundacionalcorcon/profesionales/biobanco</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Videoteca</v>
      </c>
      <c r="C104" s="114" t="str" cm="1">
        <f t="array" ref="C104">IFERROR(INDEX('03.Muestra'!$F$8:$F$42,SMALL(IF("Página Web"='03.Muestra'!$D$8:$D$42,ROW('03.Muestra'!$F$8:$F$42)-MIN(ROW('03.Muestra'!$D$8:$D$42))+1,""),ROW()-94)),"")</f>
        <v>https://www.comunidad.madrid/hospital/fundacionalcorcon/nosotros/videoteca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https://www.comunidad.madrid/hospital/fundacionalcorcon/sitemap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https://www.comunidad.madrid/hospital/fundacionalcorcon/comunicacion/noticias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Banco de huesos</v>
      </c>
      <c r="C107" s="114" t="str" cm="1">
        <f t="array" ref="C107">IFERROR(INDEX('03.Muestra'!$F$8:$F$42,SMALL(IF("Página Web"='03.Muestra'!$D$8:$D$42,ROW('03.Muestra'!$F$8:$F$42)-MIN(ROW('03.Muestra'!$D$8:$D$42))+1,""),ROW()-94)),"")</f>
        <v>https://www.comunidad.madrid/hospital/fundacionalcorcon/profesionales/banco-huesos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https://www.comunidad.madrid/hospital/fundacionalcorcon/buscar?search_api_fulltext=covid&amp;nombre=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https://www.comunidad.madrid/hospital/fundacionalcorcon/aviso-legal-privacidad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https://www.comunidad.madrid/hospital/fundacionalcorcon/declaracion-accesibilidad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 xml:space="preserve">Home </v>
      </c>
      <c r="C133" s="114" t="str" cm="1">
        <f t="array" ref="C133">IFERROR(INDEX('03.Muestra'!$F$8:$F$42,SMALL(IF("Página Web"='03.Muestra'!$D$8:$D$42,ROW('03.Muestra'!$F$8:$F$42)-MIN(ROW('03.Muestra'!$D$8:$D$42))+1,""),ROW()-132)),"")</f>
        <v>https://www.comunidad.madrid/hospital/fundacionalcorcon</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https://www.comunidad.madrid/hospital/fundacionalcorcon/ciudadanos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https://www.comunidad.madrid/hospital/fundacionalcorcon/profesionales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https://www.comunidad.madrid/hospital/fundacionalcorcon/comunicacion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https://www.comunidad.madrid/hospital/fundacionalcorcon/nosotros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Área enfermería</v>
      </c>
      <c r="C138" s="114" t="str" cm="1">
        <f t="array" ref="C138">IFERROR(INDEX('03.Muestra'!$F$8:$F$42,SMALL(IF("Página Web"='03.Muestra'!$D$8:$D$42,ROW('03.Muestra'!$F$8:$F$42)-MIN(ROW('03.Muestra'!$D$8:$D$42))+1,""),ROW()-132)),"")</f>
        <v>https://www.comunidad.madrid/hospital/fundacionalcorcon/profesionales/area-enfermeria</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Cartera servicios</v>
      </c>
      <c r="C139" s="114" t="str" cm="1">
        <f t="array" ref="C139">IFERROR(INDEX('03.Muestra'!$F$8:$F$42,SMALL(IF("Página Web"='03.Muestra'!$D$8:$D$42,ROW('03.Muestra'!$F$8:$F$42)-MIN(ROW('03.Muestra'!$D$8:$D$42))+1,""),ROW()-132)),"")</f>
        <v>https://www.comunidad.madrid/hospital/fundacionalcorcon/ciudadanos/cartera-servicios</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https://www.comunidad.madrid/hospital/fundacionalcorcon/profesionales/docencia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Biobanco</v>
      </c>
      <c r="C141" s="114" t="str" cm="1">
        <f t="array" ref="C141">IFERROR(INDEX('03.Muestra'!$F$8:$F$42,SMALL(IF("Página Web"='03.Muestra'!$D$8:$D$42,ROW('03.Muestra'!$F$8:$F$42)-MIN(ROW('03.Muestra'!$D$8:$D$42))+1,""),ROW()-132)),"")</f>
        <v>https://www.comunidad.madrid/hospital/fundacionalcorcon/profesionales/biobanco</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Videoteca</v>
      </c>
      <c r="C142" s="114" t="str" cm="1">
        <f t="array" ref="C142">IFERROR(INDEX('03.Muestra'!$F$8:$F$42,SMALL(IF("Página Web"='03.Muestra'!$D$8:$D$42,ROW('03.Muestra'!$F$8:$F$42)-MIN(ROW('03.Muestra'!$D$8:$D$42))+1,""),ROW()-132)),"")</f>
        <v>https://www.comunidad.madrid/hospital/fundacionalcorcon/nosotros/videoteca</v>
      </c>
      <c r="D142" s="130" t="s">
        <v>26</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https://www.comunidad.madrid/hospital/fundacionalcorcon/sitemap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https://www.comunidad.madrid/hospital/fundacionalcorcon/comunicacion/noticias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Banco de huesos</v>
      </c>
      <c r="C145" s="114" t="str" cm="1">
        <f t="array" ref="C145">IFERROR(INDEX('03.Muestra'!$F$8:$F$42,SMALL(IF("Página Web"='03.Muestra'!$D$8:$D$42,ROW('03.Muestra'!$F$8:$F$42)-MIN(ROW('03.Muestra'!$D$8:$D$42))+1,""),ROW()-132)),"")</f>
        <v>https://www.comunidad.madrid/hospital/fundacionalcorcon/profesionales/banco-huesos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https://www.comunidad.madrid/hospital/fundacionalcorcon/buscar?search_api_fulltext=covid&amp;nombre=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https://www.comunidad.madrid/hospital/fundacionalcorcon/aviso-legal-privacidad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https://www.comunidad.madrid/hospital/fundacionalcorcon/declaracion-accesibilidad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 xml:space="preserve">Home </v>
      </c>
      <c r="C171" s="114" t="str" cm="1">
        <f t="array" ref="C171">IFERROR(INDEX('03.Muestra'!$F$8:$F$42,SMALL(IF("Página Web"='03.Muestra'!$D$8:$D$42,ROW('03.Muestra'!$F$8:$F$42)-MIN(ROW('03.Muestra'!$D$8:$D$42))+1,""),ROW()-170)),"")</f>
        <v>https://www.comunidad.madrid/hospital/fundacionalcorcon</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https://www.comunidad.madrid/hospital/fundacionalcorcon/ciudadanos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https://www.comunidad.madrid/hospital/fundacionalcorcon/profesionales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https://www.comunidad.madrid/hospital/fundacionalcorcon/comunicacion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https://www.comunidad.madrid/hospital/fundacionalcorcon/nosotros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Área enfermería</v>
      </c>
      <c r="C176" s="114" t="str" cm="1">
        <f t="array" ref="C176">IFERROR(INDEX('03.Muestra'!$F$8:$F$42,SMALL(IF("Página Web"='03.Muestra'!$D$8:$D$42,ROW('03.Muestra'!$F$8:$F$42)-MIN(ROW('03.Muestra'!$D$8:$D$42))+1,""),ROW()-170)),"")</f>
        <v>https://www.comunidad.madrid/hospital/fundacionalcorcon/profesionales/area-enfermeria</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Cartera servicios</v>
      </c>
      <c r="C177" s="114" t="str" cm="1">
        <f t="array" ref="C177">IFERROR(INDEX('03.Muestra'!$F$8:$F$42,SMALL(IF("Página Web"='03.Muestra'!$D$8:$D$42,ROW('03.Muestra'!$F$8:$F$42)-MIN(ROW('03.Muestra'!$D$8:$D$42))+1,""),ROW()-170)),"")</f>
        <v>https://www.comunidad.madrid/hospital/fundacionalcorcon/ciudadanos/cartera-servicios</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https://www.comunidad.madrid/hospital/fundacionalcorcon/profesionales/docencia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Biobanco</v>
      </c>
      <c r="C179" s="114" t="str" cm="1">
        <f t="array" ref="C179">IFERROR(INDEX('03.Muestra'!$F$8:$F$42,SMALL(IF("Página Web"='03.Muestra'!$D$8:$D$42,ROW('03.Muestra'!$F$8:$F$42)-MIN(ROW('03.Muestra'!$D$8:$D$42))+1,""),ROW()-170)),"")</f>
        <v>https://www.comunidad.madrid/hospital/fundacionalcorcon/profesionales/biobanco</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Videoteca</v>
      </c>
      <c r="C180" s="114" t="str" cm="1">
        <f t="array" ref="C180">IFERROR(INDEX('03.Muestra'!$F$8:$F$42,SMALL(IF("Página Web"='03.Muestra'!$D$8:$D$42,ROW('03.Muestra'!$F$8:$F$42)-MIN(ROW('03.Muestra'!$D$8:$D$42))+1,""),ROW()-170)),"")</f>
        <v>https://www.comunidad.madrid/hospital/fundacionalcorcon/nosotros/videoteca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https://www.comunidad.madrid/hospital/fundacionalcorcon/sitemap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https://www.comunidad.madrid/hospital/fundacionalcorcon/comunicacion/noticias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Banco de huesos</v>
      </c>
      <c r="C183" s="114" t="str" cm="1">
        <f t="array" ref="C183">IFERROR(INDEX('03.Muestra'!$F$8:$F$42,SMALL(IF("Página Web"='03.Muestra'!$D$8:$D$42,ROW('03.Muestra'!$F$8:$F$42)-MIN(ROW('03.Muestra'!$D$8:$D$42))+1,""),ROW()-170)),"")</f>
        <v>https://www.comunidad.madrid/hospital/fundacionalcorcon/profesionales/banco-huesos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https://www.comunidad.madrid/hospital/fundacionalcorcon/buscar?search_api_fulltext=covid&amp;nombre=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https://www.comunidad.madrid/hospital/fundacionalcorcon/aviso-legal-privacidad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https://www.comunidad.madrid/hospital/fundacionalcorcon/declaracion-accesibilidad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 xml:space="preserve">Home </v>
      </c>
      <c r="C209" s="114" t="str" cm="1">
        <f t="array" ref="C209">IFERROR(INDEX('03.Muestra'!$F$8:$F$42,SMALL(IF("Página Web"='03.Muestra'!$D$8:$D$42,ROW('03.Muestra'!$F$8:$F$42)-MIN(ROW('03.Muestra'!$D$8:$D$42))+1,""),ROW()-208)),"")</f>
        <v>https://www.comunidad.madrid/hospital/fundacionalcorcon</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https://www.comunidad.madrid/hospital/fundacionalcorcon/ciudadanos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1</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https://www.comunidad.madrid/hospital/fundacionalcorcon/profesionales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https://www.comunidad.madrid/hospital/fundacionalcorcon/comunicacion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https://www.comunidad.madrid/hospital/fundacionalcorcon/nosotros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Área enfermería</v>
      </c>
      <c r="C214" s="114" t="str" cm="1">
        <f t="array" ref="C214">IFERROR(INDEX('03.Muestra'!$F$8:$F$42,SMALL(IF("Página Web"='03.Muestra'!$D$8:$D$42,ROW('03.Muestra'!$F$8:$F$42)-MIN(ROW('03.Muestra'!$D$8:$D$42))+1,""),ROW()-208)),"")</f>
        <v>https://www.comunidad.madrid/hospital/fundacionalcorcon/profesionales/area-enfermeria</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Cartera servicios</v>
      </c>
      <c r="C215" s="114" t="str" cm="1">
        <f t="array" ref="C215">IFERROR(INDEX('03.Muestra'!$F$8:$F$42,SMALL(IF("Página Web"='03.Muestra'!$D$8:$D$42,ROW('03.Muestra'!$F$8:$F$42)-MIN(ROW('03.Muestra'!$D$8:$D$42))+1,""),ROW()-208)),"")</f>
        <v>https://www.comunidad.madrid/hospital/fundacionalcorcon/ciudadanos/cartera-servicios</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https://www.comunidad.madrid/hospital/fundacionalcorcon/profesionales/docencia</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Biobanco</v>
      </c>
      <c r="C217" s="114" t="str" cm="1">
        <f t="array" ref="C217">IFERROR(INDEX('03.Muestra'!$F$8:$F$42,SMALL(IF("Página Web"='03.Muestra'!$D$8:$D$42,ROW('03.Muestra'!$F$8:$F$42)-MIN(ROW('03.Muestra'!$D$8:$D$42))+1,""),ROW()-208)),"")</f>
        <v>https://www.comunidad.madrid/hospital/fundacionalcorcon/profesionales/biobanco</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Videoteca</v>
      </c>
      <c r="C218" s="114" t="str" cm="1">
        <f t="array" ref="C218">IFERROR(INDEX('03.Muestra'!$F$8:$F$42,SMALL(IF("Página Web"='03.Muestra'!$D$8:$D$42,ROW('03.Muestra'!$F$8:$F$42)-MIN(ROW('03.Muestra'!$D$8:$D$42))+1,""),ROW()-208)),"")</f>
        <v>https://www.comunidad.madrid/hospital/fundacionalcorcon/nosotros/videoteca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https://www.comunidad.madrid/hospital/fundacionalcorcon/sitemap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https://www.comunidad.madrid/hospital/fundacionalcorcon/comunicacion/noticias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Banco de huesos</v>
      </c>
      <c r="C221" s="114" t="str" cm="1">
        <f t="array" ref="C221">IFERROR(INDEX('03.Muestra'!$F$8:$F$42,SMALL(IF("Página Web"='03.Muestra'!$D$8:$D$42,ROW('03.Muestra'!$F$8:$F$42)-MIN(ROW('03.Muestra'!$D$8:$D$42))+1,""),ROW()-208)),"")</f>
        <v>https://www.comunidad.madrid/hospital/fundacionalcorcon/profesionales/banco-huesos</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https://www.comunidad.madrid/hospital/fundacionalcorcon/buscar?search_api_fulltext=covid&amp;nombre=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https://www.comunidad.madrid/hospital/fundacionalcorcon/aviso-legal-privacidad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https://www.comunidad.madrid/hospital/fundacionalcorcon/declaracion-accesibilidad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 xml:space="preserve">Home </v>
      </c>
      <c r="C247" s="114" t="str" cm="1">
        <f t="array" ref="C247">IFERROR(INDEX('03.Muestra'!$F$8:$F$42,SMALL(IF("Página Web"='03.Muestra'!$D$8:$D$42,ROW('03.Muestra'!$F$8:$F$42)-MIN(ROW('03.Muestra'!$D$8:$D$42))+1,""),ROW()-246)),"")</f>
        <v>https://www.comunidad.madrid/hospital/fundacionalcorcon</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https://www.comunidad.madrid/hospital/fundacionalcorcon/ciudadanos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https://www.comunidad.madrid/hospital/fundacionalcorcon/profesionales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https://www.comunidad.madrid/hospital/fundacionalcorcon/comunicacion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https://www.comunidad.madrid/hospital/fundacionalcorcon/nosotros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Área enfermería</v>
      </c>
      <c r="C252" s="114" t="str" cm="1">
        <f t="array" ref="C252">IFERROR(INDEX('03.Muestra'!$F$8:$F$42,SMALL(IF("Página Web"='03.Muestra'!$D$8:$D$42,ROW('03.Muestra'!$F$8:$F$42)-MIN(ROW('03.Muestra'!$D$8:$D$42))+1,""),ROW()-246)),"")</f>
        <v>https://www.comunidad.madrid/hospital/fundacionalcorcon/profesionales/area-enfermeria</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Cartera servicios</v>
      </c>
      <c r="C253" s="114" t="str" cm="1">
        <f t="array" ref="C253">IFERROR(INDEX('03.Muestra'!$F$8:$F$42,SMALL(IF("Página Web"='03.Muestra'!$D$8:$D$42,ROW('03.Muestra'!$F$8:$F$42)-MIN(ROW('03.Muestra'!$D$8:$D$42))+1,""),ROW()-246)),"")</f>
        <v>https://www.comunidad.madrid/hospital/fundacionalcorcon/ciudadanos/cartera-servicios</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https://www.comunidad.madrid/hospital/fundacionalcorcon/profesionales/docencia</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Biobanco</v>
      </c>
      <c r="C255" s="114" t="str" cm="1">
        <f t="array" ref="C255">IFERROR(INDEX('03.Muestra'!$F$8:$F$42,SMALL(IF("Página Web"='03.Muestra'!$D$8:$D$42,ROW('03.Muestra'!$F$8:$F$42)-MIN(ROW('03.Muestra'!$D$8:$D$42))+1,""),ROW()-246)),"")</f>
        <v>https://www.comunidad.madrid/hospital/fundacionalcorcon/profesionales/biobanco</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Videoteca</v>
      </c>
      <c r="C256" s="114" t="str" cm="1">
        <f t="array" ref="C256">IFERROR(INDEX('03.Muestra'!$F$8:$F$42,SMALL(IF("Página Web"='03.Muestra'!$D$8:$D$42,ROW('03.Muestra'!$F$8:$F$42)-MIN(ROW('03.Muestra'!$D$8:$D$42))+1,""),ROW()-246)),"")</f>
        <v>https://www.comunidad.madrid/hospital/fundacionalcorcon/nosotros/videoteca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https://www.comunidad.madrid/hospital/fundacionalcorcon/sitemap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https://www.comunidad.madrid/hospital/fundacionalcorcon/comunicacion/noticias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Banco de huesos</v>
      </c>
      <c r="C259" s="114" t="str" cm="1">
        <f t="array" ref="C259">IFERROR(INDEX('03.Muestra'!$F$8:$F$42,SMALL(IF("Página Web"='03.Muestra'!$D$8:$D$42,ROW('03.Muestra'!$F$8:$F$42)-MIN(ROW('03.Muestra'!$D$8:$D$42))+1,""),ROW()-246)),"")</f>
        <v>https://www.comunidad.madrid/hospital/fundacionalcorcon/profesionales/banco-huesos</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https://www.comunidad.madrid/hospital/fundacionalcorcon/buscar?search_api_fulltext=covid&amp;nombre=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https://www.comunidad.madrid/hospital/fundacionalcorcon/aviso-legal-privacidad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https://www.comunidad.madrid/hospital/fundacionalcorcon/declaracion-accesibilidad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 xml:space="preserve">Home </v>
      </c>
      <c r="C285" s="114" t="str" cm="1">
        <f t="array" ref="C285">IFERROR(INDEX('03.Muestra'!$F$8:$F$42,SMALL(IF("Página Web"='03.Muestra'!$D$8:$D$42,ROW('03.Muestra'!$F$8:$F$42)-MIN(ROW('03.Muestra'!$D$8:$D$42))+1,""),ROW()-284)),"")</f>
        <v>https://www.comunidad.madrid/hospital/fundacionalcorcon</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https://www.comunidad.madrid/hospital/fundacionalcorcon/ciudadanos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https://www.comunidad.madrid/hospital/fundacionalcorcon/profesionales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https://www.comunidad.madrid/hospital/fundacionalcorcon/comunicacion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https://www.comunidad.madrid/hospital/fundacionalcorcon/nosotros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Área enfermería</v>
      </c>
      <c r="C290" s="114" t="str" cm="1">
        <f t="array" ref="C290">IFERROR(INDEX('03.Muestra'!$F$8:$F$42,SMALL(IF("Página Web"='03.Muestra'!$D$8:$D$42,ROW('03.Muestra'!$F$8:$F$42)-MIN(ROW('03.Muestra'!$D$8:$D$42))+1,""),ROW()-284)),"")</f>
        <v>https://www.comunidad.madrid/hospital/fundacionalcorcon/profesionales/area-enfermeria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Cartera servicios</v>
      </c>
      <c r="C291" s="114" t="str" cm="1">
        <f t="array" ref="C291">IFERROR(INDEX('03.Muestra'!$F$8:$F$42,SMALL(IF("Página Web"='03.Muestra'!$D$8:$D$42,ROW('03.Muestra'!$F$8:$F$42)-MIN(ROW('03.Muestra'!$D$8:$D$42))+1,""),ROW()-284)),"")</f>
        <v>https://www.comunidad.madrid/hospital/fundacionalcorcon/ciudadanos/cartera-servicios</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https://www.comunidad.madrid/hospital/fundacionalcorcon/profesionales/docencia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Biobanco</v>
      </c>
      <c r="C293" s="114" t="str" cm="1">
        <f t="array" ref="C293">IFERROR(INDEX('03.Muestra'!$F$8:$F$42,SMALL(IF("Página Web"='03.Muestra'!$D$8:$D$42,ROW('03.Muestra'!$F$8:$F$42)-MIN(ROW('03.Muestra'!$D$8:$D$42))+1,""),ROW()-284)),"")</f>
        <v>https://www.comunidad.madrid/hospital/fundacionalcorcon/profesionales/biobanco</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Videoteca</v>
      </c>
      <c r="C294" s="114" t="str" cm="1">
        <f t="array" ref="C294">IFERROR(INDEX('03.Muestra'!$F$8:$F$42,SMALL(IF("Página Web"='03.Muestra'!$D$8:$D$42,ROW('03.Muestra'!$F$8:$F$42)-MIN(ROW('03.Muestra'!$D$8:$D$42))+1,""),ROW()-284)),"")</f>
        <v>https://www.comunidad.madrid/hospital/fundacionalcorcon/nosotros/videoteca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https://www.comunidad.madrid/hospital/fundacionalcorcon/sitemap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https://www.comunidad.madrid/hospital/fundacionalcorcon/comunicacion/noticias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Banco de huesos</v>
      </c>
      <c r="C297" s="114" t="str" cm="1">
        <f t="array" ref="C297">IFERROR(INDEX('03.Muestra'!$F$8:$F$42,SMALL(IF("Página Web"='03.Muestra'!$D$8:$D$42,ROW('03.Muestra'!$F$8:$F$42)-MIN(ROW('03.Muestra'!$D$8:$D$42))+1,""),ROW()-284)),"")</f>
        <v>https://www.comunidad.madrid/hospital/fundacionalcorcon/profesionales/banco-huesos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https://www.comunidad.madrid/hospital/fundacionalcorcon/buscar?search_api_fulltext=covid&amp;nombre=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https://www.comunidad.madrid/hospital/fundacionalcorcon/aviso-legal-privacidad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https://www.comunidad.madrid/hospital/fundacionalcorcon/declaracion-accesibilidad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 xml:space="preserve">Home </v>
      </c>
      <c r="C323" s="114" t="str" cm="1">
        <f t="array" ref="C323">IFERROR(INDEX('03.Muestra'!$F$8:$F$42,SMALL(IF("Página Web"='03.Muestra'!$D$8:$D$42,ROW('03.Muestra'!$F$8:$F$42)-MIN(ROW('03.Muestra'!$D$8:$D$42))+1,""),ROW()-322)),"")</f>
        <v>https://www.comunidad.madrid/hospital/fundacionalcorcon</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https://www.comunidad.madrid/hospital/fundacionalcorcon/ciudadanos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https://www.comunidad.madrid/hospital/fundacionalcorcon/profesionales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https://www.comunidad.madrid/hospital/fundacionalcorcon/comunicacion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https://www.comunidad.madrid/hospital/fundacionalcorcon/nosotros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Área enfermería</v>
      </c>
      <c r="C328" s="114" t="str" cm="1">
        <f t="array" ref="C328">IFERROR(INDEX('03.Muestra'!$F$8:$F$42,SMALL(IF("Página Web"='03.Muestra'!$D$8:$D$42,ROW('03.Muestra'!$F$8:$F$42)-MIN(ROW('03.Muestra'!$D$8:$D$42))+1,""),ROW()-322)),"")</f>
        <v>https://www.comunidad.madrid/hospital/fundacionalcorcon/profesionales/area-enfermeria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Cartera servicios</v>
      </c>
      <c r="C329" s="114" t="str" cm="1">
        <f t="array" ref="C329">IFERROR(INDEX('03.Muestra'!$F$8:$F$42,SMALL(IF("Página Web"='03.Muestra'!$D$8:$D$42,ROW('03.Muestra'!$F$8:$F$42)-MIN(ROW('03.Muestra'!$D$8:$D$42))+1,""),ROW()-322)),"")</f>
        <v>https://www.comunidad.madrid/hospital/fundacionalcorcon/ciudadanos/cartera-servicios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https://www.comunidad.madrid/hospital/fundacionalcorcon/profesionales/docencia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Biobanco</v>
      </c>
      <c r="C331" s="114" t="str" cm="1">
        <f t="array" ref="C331">IFERROR(INDEX('03.Muestra'!$F$8:$F$42,SMALL(IF("Página Web"='03.Muestra'!$D$8:$D$42,ROW('03.Muestra'!$F$8:$F$42)-MIN(ROW('03.Muestra'!$D$8:$D$42))+1,""),ROW()-322)),"")</f>
        <v>https://www.comunidad.madrid/hospital/fundacionalcorcon/profesionales/biobanco</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Videoteca</v>
      </c>
      <c r="C332" s="114" t="str" cm="1">
        <f t="array" ref="C332">IFERROR(INDEX('03.Muestra'!$F$8:$F$42,SMALL(IF("Página Web"='03.Muestra'!$D$8:$D$42,ROW('03.Muestra'!$F$8:$F$42)-MIN(ROW('03.Muestra'!$D$8:$D$42))+1,""),ROW()-322)),"")</f>
        <v>https://www.comunidad.madrid/hospital/fundacionalcorcon/nosotros/videoteca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https://www.comunidad.madrid/hospital/fundacionalcorcon/sitemap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https://www.comunidad.madrid/hospital/fundacionalcorcon/comunicacion/noticias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Banco de huesos</v>
      </c>
      <c r="C335" s="114" t="str" cm="1">
        <f t="array" ref="C335">IFERROR(INDEX('03.Muestra'!$F$8:$F$42,SMALL(IF("Página Web"='03.Muestra'!$D$8:$D$42,ROW('03.Muestra'!$F$8:$F$42)-MIN(ROW('03.Muestra'!$D$8:$D$42))+1,""),ROW()-322)),"")</f>
        <v>https://www.comunidad.madrid/hospital/fundacionalcorcon/profesionales/banco-huesos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https://www.comunidad.madrid/hospital/fundacionalcorcon/buscar?search_api_fulltext=covid&amp;nombre=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https://www.comunidad.madrid/hospital/fundacionalcorcon/aviso-legal-privacidad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https://www.comunidad.madrid/hospital/fundacionalcorcon/declaracion-accesibilidad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258" priority="252" stopIfTrue="1" operator="equal">
      <formula>"ERR"</formula>
    </cfRule>
  </conditionalFormatting>
  <conditionalFormatting sqref="F19:J19 F57:J57 F95:J95 F209:J209 F247:J247 F285:J285 F323:J323 F133:J133 F171:J171">
    <cfRule type="expression" dxfId="1257" priority="246" stopIfTrue="1">
      <formula>ISBLANK(F19)</formula>
    </cfRule>
    <cfRule type="cellIs" dxfId="1256" priority="247" stopIfTrue="1" operator="equal">
      <formula>"Pasa"</formula>
    </cfRule>
    <cfRule type="cellIs" dxfId="1255" priority="248" stopIfTrue="1" operator="equal">
      <formula>"Falla"</formula>
    </cfRule>
    <cfRule type="cellIs" dxfId="1254" priority="249" stopIfTrue="1" operator="equal">
      <formula>"N/A"</formula>
    </cfRule>
    <cfRule type="cellIs" dxfId="1253" priority="250" stopIfTrue="1" operator="equal">
      <formula>"N/T"</formula>
    </cfRule>
    <cfRule type="cellIs" dxfId="1252" priority="251" stopIfTrue="1" operator="equal">
      <formula>"N/D"</formula>
    </cfRule>
  </conditionalFormatting>
  <conditionalFormatting sqref="D19:D53">
    <cfRule type="expression" dxfId="1251" priority="126" stopIfTrue="1">
      <formula>ISBLANK(D19)</formula>
    </cfRule>
    <cfRule type="cellIs" dxfId="1250" priority="127" stopIfTrue="1" operator="equal">
      <formula>"Pasa"</formula>
    </cfRule>
    <cfRule type="cellIs" dxfId="1249" priority="128" stopIfTrue="1" operator="equal">
      <formula>"Falla"</formula>
    </cfRule>
    <cfRule type="cellIs" dxfId="1248" priority="129" stopIfTrue="1" operator="equal">
      <formula>"N/A"</formula>
    </cfRule>
    <cfRule type="cellIs" dxfId="1247" priority="130" stopIfTrue="1" operator="equal">
      <formula>"N/T"</formula>
    </cfRule>
    <cfRule type="cellIs" dxfId="1246" priority="131" stopIfTrue="1" operator="equal">
      <formula>"N/D"</formula>
    </cfRule>
  </conditionalFormatting>
  <conditionalFormatting sqref="D19:D53">
    <cfRule type="cellIs" dxfId="1245" priority="125" stopIfTrue="1" operator="equal">
      <formula>"-"</formula>
    </cfRule>
  </conditionalFormatting>
  <conditionalFormatting sqref="D73:D91">
    <cfRule type="expression" dxfId="1244" priority="119" stopIfTrue="1">
      <formula>ISBLANK(D73)</formula>
    </cfRule>
    <cfRule type="cellIs" dxfId="1243" priority="120" stopIfTrue="1" operator="equal">
      <formula>"Pasa"</formula>
    </cfRule>
    <cfRule type="cellIs" dxfId="1242" priority="121" stopIfTrue="1" operator="equal">
      <formula>"Falla"</formula>
    </cfRule>
    <cfRule type="cellIs" dxfId="1241" priority="122" stopIfTrue="1" operator="equal">
      <formula>"N/A"</formula>
    </cfRule>
    <cfRule type="cellIs" dxfId="1240" priority="123" stopIfTrue="1" operator="equal">
      <formula>"N/T"</formula>
    </cfRule>
    <cfRule type="cellIs" dxfId="1239" priority="124" stopIfTrue="1" operator="equal">
      <formula>"N/D"</formula>
    </cfRule>
  </conditionalFormatting>
  <conditionalFormatting sqref="D73:D91">
    <cfRule type="cellIs" dxfId="1238" priority="118" stopIfTrue="1" operator="equal">
      <formula>"-"</formula>
    </cfRule>
  </conditionalFormatting>
  <conditionalFormatting sqref="D111:D129">
    <cfRule type="expression" dxfId="1237" priority="112" stopIfTrue="1">
      <formula>ISBLANK(D111)</formula>
    </cfRule>
    <cfRule type="cellIs" dxfId="1236" priority="113" stopIfTrue="1" operator="equal">
      <formula>"Pasa"</formula>
    </cfRule>
    <cfRule type="cellIs" dxfId="1235" priority="114" stopIfTrue="1" operator="equal">
      <formula>"Falla"</formula>
    </cfRule>
    <cfRule type="cellIs" dxfId="1234" priority="115" stopIfTrue="1" operator="equal">
      <formula>"N/A"</formula>
    </cfRule>
    <cfRule type="cellIs" dxfId="1233" priority="116" stopIfTrue="1" operator="equal">
      <formula>"N/T"</formula>
    </cfRule>
    <cfRule type="cellIs" dxfId="1232" priority="117" stopIfTrue="1" operator="equal">
      <formula>"N/D"</formula>
    </cfRule>
  </conditionalFormatting>
  <conditionalFormatting sqref="D111:D129">
    <cfRule type="cellIs" dxfId="1231" priority="111" stopIfTrue="1" operator="equal">
      <formula>"-"</formula>
    </cfRule>
  </conditionalFormatting>
  <conditionalFormatting sqref="D225:D243">
    <cfRule type="expression" dxfId="1230" priority="105" stopIfTrue="1">
      <formula>ISBLANK(D225)</formula>
    </cfRule>
    <cfRule type="cellIs" dxfId="1229" priority="106" stopIfTrue="1" operator="equal">
      <formula>"Pasa"</formula>
    </cfRule>
    <cfRule type="cellIs" dxfId="1228" priority="107" stopIfTrue="1" operator="equal">
      <formula>"Falla"</formula>
    </cfRule>
    <cfRule type="cellIs" dxfId="1227" priority="108" stopIfTrue="1" operator="equal">
      <formula>"N/A"</formula>
    </cfRule>
    <cfRule type="cellIs" dxfId="1226" priority="109" stopIfTrue="1" operator="equal">
      <formula>"N/T"</formula>
    </cfRule>
    <cfRule type="cellIs" dxfId="1225" priority="110" stopIfTrue="1" operator="equal">
      <formula>"N/D"</formula>
    </cfRule>
  </conditionalFormatting>
  <conditionalFormatting sqref="D225:D243">
    <cfRule type="cellIs" dxfId="1224" priority="104" stopIfTrue="1" operator="equal">
      <formula>"-"</formula>
    </cfRule>
  </conditionalFormatting>
  <conditionalFormatting sqref="D247:D281">
    <cfRule type="expression" dxfId="1223" priority="98" stopIfTrue="1">
      <formula>ISBLANK(D247)</formula>
    </cfRule>
    <cfRule type="cellIs" dxfId="1222" priority="99" stopIfTrue="1" operator="equal">
      <formula>"Pasa"</formula>
    </cfRule>
    <cfRule type="cellIs" dxfId="1221" priority="100" stopIfTrue="1" operator="equal">
      <formula>"Falla"</formula>
    </cfRule>
    <cfRule type="cellIs" dxfId="1220" priority="101" stopIfTrue="1" operator="equal">
      <formula>"N/A"</formula>
    </cfRule>
    <cfRule type="cellIs" dxfId="1219" priority="102" stopIfTrue="1" operator="equal">
      <formula>"N/T"</formula>
    </cfRule>
    <cfRule type="cellIs" dxfId="1218" priority="103" stopIfTrue="1" operator="equal">
      <formula>"N/D"</formula>
    </cfRule>
  </conditionalFormatting>
  <conditionalFormatting sqref="D247:D281">
    <cfRule type="cellIs" dxfId="1217" priority="97" stopIfTrue="1" operator="equal">
      <formula>"-"</formula>
    </cfRule>
  </conditionalFormatting>
  <conditionalFormatting sqref="D285:D319">
    <cfRule type="expression" dxfId="1216" priority="91" stopIfTrue="1">
      <formula>ISBLANK(D285)</formula>
    </cfRule>
    <cfRule type="cellIs" dxfId="1215" priority="92" stopIfTrue="1" operator="equal">
      <formula>"Pasa"</formula>
    </cfRule>
    <cfRule type="cellIs" dxfId="1214" priority="93" stopIfTrue="1" operator="equal">
      <formula>"Falla"</formula>
    </cfRule>
    <cfRule type="cellIs" dxfId="1213" priority="94" stopIfTrue="1" operator="equal">
      <formula>"N/A"</formula>
    </cfRule>
    <cfRule type="cellIs" dxfId="1212" priority="95" stopIfTrue="1" operator="equal">
      <formula>"N/T"</formula>
    </cfRule>
    <cfRule type="cellIs" dxfId="1211" priority="96" stopIfTrue="1" operator="equal">
      <formula>"N/D"</formula>
    </cfRule>
  </conditionalFormatting>
  <conditionalFormatting sqref="D285:D319">
    <cfRule type="cellIs" dxfId="1210" priority="90" stopIfTrue="1" operator="equal">
      <formula>"-"</formula>
    </cfRule>
  </conditionalFormatting>
  <conditionalFormatting sqref="D339:D357">
    <cfRule type="expression" dxfId="1209" priority="84" stopIfTrue="1">
      <formula>ISBLANK(D339)</formula>
    </cfRule>
    <cfRule type="cellIs" dxfId="1208" priority="85" stopIfTrue="1" operator="equal">
      <formula>"Pasa"</formula>
    </cfRule>
    <cfRule type="cellIs" dxfId="1207" priority="86" stopIfTrue="1" operator="equal">
      <formula>"Falla"</formula>
    </cfRule>
    <cfRule type="cellIs" dxfId="1206" priority="87" stopIfTrue="1" operator="equal">
      <formula>"N/A"</formula>
    </cfRule>
    <cfRule type="cellIs" dxfId="1205" priority="88" stopIfTrue="1" operator="equal">
      <formula>"N/T"</formula>
    </cfRule>
    <cfRule type="cellIs" dxfId="1204" priority="89" stopIfTrue="1" operator="equal">
      <formula>"N/D"</formula>
    </cfRule>
  </conditionalFormatting>
  <conditionalFormatting sqref="D339:D357">
    <cfRule type="cellIs" dxfId="1203" priority="83" stopIfTrue="1" operator="equal">
      <formula>"-"</formula>
    </cfRule>
  </conditionalFormatting>
  <conditionalFormatting sqref="E133:E167">
    <cfRule type="cellIs" dxfId="1202" priority="82" stopIfTrue="1" operator="equal">
      <formula>"ERR"</formula>
    </cfRule>
  </conditionalFormatting>
  <conditionalFormatting sqref="D149:D167">
    <cfRule type="expression" dxfId="1201" priority="70" stopIfTrue="1">
      <formula>ISBLANK(D149)</formula>
    </cfRule>
    <cfRule type="cellIs" dxfId="1200" priority="71" stopIfTrue="1" operator="equal">
      <formula>"Pasa"</formula>
    </cfRule>
    <cfRule type="cellIs" dxfId="1199" priority="72" stopIfTrue="1" operator="equal">
      <formula>"Falla"</formula>
    </cfRule>
    <cfRule type="cellIs" dxfId="1198" priority="73" stopIfTrue="1" operator="equal">
      <formula>"N/A"</formula>
    </cfRule>
    <cfRule type="cellIs" dxfId="1197" priority="74" stopIfTrue="1" operator="equal">
      <formula>"N/T"</formula>
    </cfRule>
    <cfRule type="cellIs" dxfId="1196" priority="75" stopIfTrue="1" operator="equal">
      <formula>"N/D"</formula>
    </cfRule>
  </conditionalFormatting>
  <conditionalFormatting sqref="D149:D167">
    <cfRule type="cellIs" dxfId="1195" priority="69" stopIfTrue="1" operator="equal">
      <formula>"-"</formula>
    </cfRule>
  </conditionalFormatting>
  <conditionalFormatting sqref="E171:E205">
    <cfRule type="cellIs" dxfId="1194" priority="68" stopIfTrue="1" operator="equal">
      <formula>"ERR"</formula>
    </cfRule>
  </conditionalFormatting>
  <conditionalFormatting sqref="D187:D205">
    <cfRule type="expression" dxfId="1193" priority="56" stopIfTrue="1">
      <formula>ISBLANK(D187)</formula>
    </cfRule>
    <cfRule type="cellIs" dxfId="1192" priority="57" stopIfTrue="1" operator="equal">
      <formula>"Pasa"</formula>
    </cfRule>
    <cfRule type="cellIs" dxfId="1191" priority="58" stopIfTrue="1" operator="equal">
      <formula>"Falla"</formula>
    </cfRule>
    <cfRule type="cellIs" dxfId="1190" priority="59" stopIfTrue="1" operator="equal">
      <formula>"N/A"</formula>
    </cfRule>
    <cfRule type="cellIs" dxfId="1189" priority="60" stopIfTrue="1" operator="equal">
      <formula>"N/T"</formula>
    </cfRule>
    <cfRule type="cellIs" dxfId="1188" priority="61" stopIfTrue="1" operator="equal">
      <formula>"N/D"</formula>
    </cfRule>
  </conditionalFormatting>
  <conditionalFormatting sqref="D187:D205">
    <cfRule type="cellIs" dxfId="1187" priority="55" stopIfTrue="1" operator="equal">
      <formula>"-"</formula>
    </cfRule>
  </conditionalFormatting>
  <conditionalFormatting sqref="K23">
    <cfRule type="expression" dxfId="1186" priority="49" stopIfTrue="1">
      <formula>ISBLANK(K23)</formula>
    </cfRule>
    <cfRule type="cellIs" dxfId="1185" priority="50" stopIfTrue="1" operator="equal">
      <formula>"Pasa"</formula>
    </cfRule>
    <cfRule type="cellIs" dxfId="1184" priority="51" stopIfTrue="1" operator="equal">
      <formula>"Falla"</formula>
    </cfRule>
    <cfRule type="cellIs" dxfId="1183" priority="52" stopIfTrue="1" operator="equal">
      <formula>"N/A"</formula>
    </cfRule>
    <cfRule type="cellIs" dxfId="1182" priority="53" stopIfTrue="1" operator="equal">
      <formula>"N/T"</formula>
    </cfRule>
    <cfRule type="cellIs" dxfId="1181" priority="54" stopIfTrue="1" operator="equal">
      <formula>"N/D"</formula>
    </cfRule>
  </conditionalFormatting>
  <conditionalFormatting sqref="K24">
    <cfRule type="expression" dxfId="1180" priority="43" stopIfTrue="1">
      <formula>ISBLANK(K24)</formula>
    </cfRule>
    <cfRule type="cellIs" dxfId="1179" priority="44" stopIfTrue="1" operator="equal">
      <formula>"Pasa"</formula>
    </cfRule>
    <cfRule type="cellIs" dxfId="1178" priority="45" stopIfTrue="1" operator="equal">
      <formula>"Falla"</formula>
    </cfRule>
    <cfRule type="cellIs" dxfId="1177" priority="46" stopIfTrue="1" operator="equal">
      <formula>"N/A"</formula>
    </cfRule>
    <cfRule type="cellIs" dxfId="1176" priority="47" stopIfTrue="1" operator="equal">
      <formula>"N/T"</formula>
    </cfRule>
    <cfRule type="cellIs" dxfId="1175" priority="48" stopIfTrue="1" operator="equal">
      <formula>"N/D"</formula>
    </cfRule>
  </conditionalFormatting>
  <conditionalFormatting sqref="D57:D72">
    <cfRule type="expression" dxfId="1174" priority="37" stopIfTrue="1">
      <formula>ISBLANK(D57)</formula>
    </cfRule>
    <cfRule type="cellIs" dxfId="1173" priority="38" stopIfTrue="1" operator="equal">
      <formula>"Pasa"</formula>
    </cfRule>
    <cfRule type="cellIs" dxfId="1172" priority="39" stopIfTrue="1" operator="equal">
      <formula>"Falla"</formula>
    </cfRule>
    <cfRule type="cellIs" dxfId="1171" priority="40" stopIfTrue="1" operator="equal">
      <formula>"N/A"</formula>
    </cfRule>
    <cfRule type="cellIs" dxfId="1170" priority="41" stopIfTrue="1" operator="equal">
      <formula>"N/T"</formula>
    </cfRule>
    <cfRule type="cellIs" dxfId="1169" priority="42" stopIfTrue="1" operator="equal">
      <formula>"N/D"</formula>
    </cfRule>
  </conditionalFormatting>
  <conditionalFormatting sqref="D57:D72">
    <cfRule type="cellIs" dxfId="1168" priority="36" stopIfTrue="1" operator="equal">
      <formula>"-"</formula>
    </cfRule>
  </conditionalFormatting>
  <conditionalFormatting sqref="D95:D110">
    <cfRule type="expression" dxfId="1167" priority="30" stopIfTrue="1">
      <formula>ISBLANK(D95)</formula>
    </cfRule>
    <cfRule type="cellIs" dxfId="1166" priority="31" stopIfTrue="1" operator="equal">
      <formula>"Pasa"</formula>
    </cfRule>
    <cfRule type="cellIs" dxfId="1165" priority="32" stopIfTrue="1" operator="equal">
      <formula>"Falla"</formula>
    </cfRule>
    <cfRule type="cellIs" dxfId="1164" priority="33" stopIfTrue="1" operator="equal">
      <formula>"N/A"</formula>
    </cfRule>
    <cfRule type="cellIs" dxfId="1163" priority="34" stopIfTrue="1" operator="equal">
      <formula>"N/T"</formula>
    </cfRule>
    <cfRule type="cellIs" dxfId="1162" priority="35" stopIfTrue="1" operator="equal">
      <formula>"N/D"</formula>
    </cfRule>
  </conditionalFormatting>
  <conditionalFormatting sqref="D95:D110">
    <cfRule type="cellIs" dxfId="1161" priority="29" stopIfTrue="1" operator="equal">
      <formula>"-"</formula>
    </cfRule>
  </conditionalFormatting>
  <conditionalFormatting sqref="D133:D148">
    <cfRule type="expression" dxfId="1160" priority="23" stopIfTrue="1">
      <formula>ISBLANK(D133)</formula>
    </cfRule>
    <cfRule type="cellIs" dxfId="1159" priority="24" stopIfTrue="1" operator="equal">
      <formula>"Pasa"</formula>
    </cfRule>
    <cfRule type="cellIs" dxfId="1158" priority="25" stopIfTrue="1" operator="equal">
      <formula>"Falla"</formula>
    </cfRule>
    <cfRule type="cellIs" dxfId="1157" priority="26" stopIfTrue="1" operator="equal">
      <formula>"N/A"</formula>
    </cfRule>
    <cfRule type="cellIs" dxfId="1156" priority="27" stopIfTrue="1" operator="equal">
      <formula>"N/T"</formula>
    </cfRule>
    <cfRule type="cellIs" dxfId="1155" priority="28" stopIfTrue="1" operator="equal">
      <formula>"N/D"</formula>
    </cfRule>
  </conditionalFormatting>
  <conditionalFormatting sqref="D133:D148">
    <cfRule type="cellIs" dxfId="1154" priority="22" stopIfTrue="1" operator="equal">
      <formula>"-"</formula>
    </cfRule>
  </conditionalFormatting>
  <conditionalFormatting sqref="D171:D186">
    <cfRule type="expression" dxfId="1153" priority="16" stopIfTrue="1">
      <formula>ISBLANK(D171)</formula>
    </cfRule>
    <cfRule type="cellIs" dxfId="1152" priority="17" stopIfTrue="1" operator="equal">
      <formula>"Pasa"</formula>
    </cfRule>
    <cfRule type="cellIs" dxfId="1151" priority="18" stopIfTrue="1" operator="equal">
      <formula>"Falla"</formula>
    </cfRule>
    <cfRule type="cellIs" dxfId="1150" priority="19" stopIfTrue="1" operator="equal">
      <formula>"N/A"</formula>
    </cfRule>
    <cfRule type="cellIs" dxfId="1149" priority="20" stopIfTrue="1" operator="equal">
      <formula>"N/T"</formula>
    </cfRule>
    <cfRule type="cellIs" dxfId="1148" priority="21" stopIfTrue="1" operator="equal">
      <formula>"N/D"</formula>
    </cfRule>
  </conditionalFormatting>
  <conditionalFormatting sqref="D171:D186">
    <cfRule type="cellIs" dxfId="1147" priority="15" stopIfTrue="1" operator="equal">
      <formula>"-"</formula>
    </cfRule>
  </conditionalFormatting>
  <conditionalFormatting sqref="D209:D224">
    <cfRule type="expression" dxfId="1146" priority="9" stopIfTrue="1">
      <formula>ISBLANK(D209)</formula>
    </cfRule>
    <cfRule type="cellIs" dxfId="1145" priority="10" stopIfTrue="1" operator="equal">
      <formula>"Pasa"</formula>
    </cfRule>
    <cfRule type="cellIs" dxfId="1144" priority="11" stopIfTrue="1" operator="equal">
      <formula>"Falla"</formula>
    </cfRule>
    <cfRule type="cellIs" dxfId="1143" priority="12" stopIfTrue="1" operator="equal">
      <formula>"N/A"</formula>
    </cfRule>
    <cfRule type="cellIs" dxfId="1142" priority="13" stopIfTrue="1" operator="equal">
      <formula>"N/T"</formula>
    </cfRule>
    <cfRule type="cellIs" dxfId="1141" priority="14" stopIfTrue="1" operator="equal">
      <formula>"N/D"</formula>
    </cfRule>
  </conditionalFormatting>
  <conditionalFormatting sqref="D209:D224">
    <cfRule type="cellIs" dxfId="1140" priority="8" stopIfTrue="1" operator="equal">
      <formula>"-"</formula>
    </cfRule>
  </conditionalFormatting>
  <conditionalFormatting sqref="D323:D338">
    <cfRule type="expression" dxfId="1139" priority="2" stopIfTrue="1">
      <formula>ISBLANK(D323)</formula>
    </cfRule>
    <cfRule type="cellIs" dxfId="1138" priority="3" stopIfTrue="1" operator="equal">
      <formula>"Pasa"</formula>
    </cfRule>
    <cfRule type="cellIs" dxfId="1137" priority="4" stopIfTrue="1" operator="equal">
      <formula>"Falla"</formula>
    </cfRule>
    <cfRule type="cellIs" dxfId="1136" priority="5" stopIfTrue="1" operator="equal">
      <formula>"N/A"</formula>
    </cfRule>
    <cfRule type="cellIs" dxfId="1135" priority="6" stopIfTrue="1" operator="equal">
      <formula>"N/T"</formula>
    </cfRule>
    <cfRule type="cellIs" dxfId="1134" priority="7" stopIfTrue="1" operator="equal">
      <formula>"N/D"</formula>
    </cfRule>
  </conditionalFormatting>
  <conditionalFormatting sqref="D323:D338">
    <cfRule type="cellIs" dxfId="1133"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369</v>
      </c>
      <c r="H12" s="53">
        <f ca="1">IF(($G$15+$K$15)=0,0,G12/($G$15+$K$15))</f>
        <v>0.46124999999999999</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85</v>
      </c>
      <c r="H13" s="53">
        <f ca="1">IF(($G$15+$K$15)=0,0,G13/($G$15+$K$15))</f>
        <v>0.10625</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346</v>
      </c>
      <c r="H14" s="53">
        <f ca="1">IF(($G$15+$K$15)=0,0,G14/($G$15+$K$15))</f>
        <v>0.4325</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 xml:space="preserve">Home </v>
      </c>
      <c r="C19" s="114" t="str" cm="1">
        <f t="array" ref="C19">IFERROR(INDEX('03.Muestra'!$F$8:$F$42,SMALL(IF("Página Web"='03.Muestra'!$D$8:$D$42,ROW('03.Muestra'!$F$8:$F$42)-MIN(ROW('03.Muestra'!$D$8:$D$42))+1,""),ROW()-18)),"")</f>
        <v>https://www.comunidad.madrid/hospital/fundacionalcorcon</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https://www.comunidad.madrid/hospital/fundacionalcorcon/ciudadanos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https://www.comunidad.madrid/hospital/fundacionalcorcon/profesionales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https://www.comunidad.madrid/hospital/fundacionalcorcon/comunicacion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https://www.comunidad.madrid/hospital/fundacionalcorcon/nosotros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Área enfermería</v>
      </c>
      <c r="C24" s="114" t="str" cm="1">
        <f t="array" ref="C24">IFERROR(INDEX('03.Muestra'!$F$8:$F$42,SMALL(IF("Página Web"='03.Muestra'!$D$8:$D$42,ROW('03.Muestra'!$F$8:$F$42)-MIN(ROW('03.Muestra'!$D$8:$D$42))+1,""),ROW()-18)),"")</f>
        <v>https://www.comunidad.madrid/hospital/fundacionalcorcon/profesionales/area-enfermeria</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Cartera servicios</v>
      </c>
      <c r="C25" s="114" t="str" cm="1">
        <f t="array" ref="C25">IFERROR(INDEX('03.Muestra'!$F$8:$F$42,SMALL(IF("Página Web"='03.Muestra'!$D$8:$D$42,ROW('03.Muestra'!$F$8:$F$42)-MIN(ROW('03.Muestra'!$D$8:$D$42))+1,""),ROW()-18)),"")</f>
        <v>https://www.comunidad.madrid/hospital/fundacionalcorcon/ciudadanos/cartera-servicios</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https://www.comunidad.madrid/hospital/fundacionalcorcon/profesionales/docencia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Biobanco</v>
      </c>
      <c r="C27" s="114" t="str" cm="1">
        <f t="array" ref="C27">IFERROR(INDEX('03.Muestra'!$F$8:$F$42,SMALL(IF("Página Web"='03.Muestra'!$D$8:$D$42,ROW('03.Muestra'!$F$8:$F$42)-MIN(ROW('03.Muestra'!$D$8:$D$42))+1,""),ROW()-18)),"")</f>
        <v>https://www.comunidad.madrid/hospital/fundacionalcorcon/profesionales/biobanco</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Videoteca</v>
      </c>
      <c r="C28" s="114" t="str" cm="1">
        <f t="array" ref="C28">IFERROR(INDEX('03.Muestra'!$F$8:$F$42,SMALL(IF("Página Web"='03.Muestra'!$D$8:$D$42,ROW('03.Muestra'!$F$8:$F$42)-MIN(ROW('03.Muestra'!$D$8:$D$42))+1,""),ROW()-18)),"")</f>
        <v>https://www.comunidad.madrid/hospital/fundacionalcorcon/nosotros/videoteca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https://www.comunidad.madrid/hospital/fundacionalcorcon/sitemap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https://www.comunidad.madrid/hospital/fundacionalcorcon/comunicacion/noticias</v>
      </c>
      <c r="D30" s="130" t="s">
        <v>28</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Banco de huesos</v>
      </c>
      <c r="C31" s="114" t="str" cm="1">
        <f t="array" ref="C31">IFERROR(INDEX('03.Muestra'!$F$8:$F$42,SMALL(IF("Página Web"='03.Muestra'!$D$8:$D$42,ROW('03.Muestra'!$F$8:$F$42)-MIN(ROW('03.Muestra'!$D$8:$D$42))+1,""),ROW()-18)),"")</f>
        <v>https://www.comunidad.madrid/hospital/fundacionalcorcon/profesionales/banco-huesos</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https://www.comunidad.madrid/hospital/fundacionalcorcon/buscar?search_api_fulltext=covid&amp;nombre=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https://www.comunidad.madrid/hospital/fundacionalcorcon/aviso-legal-privacidad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https://www.comunidad.madrid/hospital/fundacionalcorcon/declaracion-accesibilidad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 xml:space="preserve">Home </v>
      </c>
      <c r="C57" s="114" t="str" cm="1">
        <f t="array" ref="C57">IFERROR(INDEX('03.Muestra'!$F$8:$F$42,SMALL(IF("Página Web"='03.Muestra'!$D$8:$D$42,ROW('03.Muestra'!$F$8:$F$42)-MIN(ROW('03.Muestra'!$D$8:$D$42))+1,""),ROW()-56)),"")</f>
        <v>https://www.comunidad.madrid/hospital/fundacionalcorcon</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https://www.comunidad.madrid/hospital/fundacionalcorcon/ciudadanos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https://www.comunidad.madrid/hospital/fundacionalcorcon/profesionales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https://www.comunidad.madrid/hospital/fundacionalcorcon/comunicacion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https://www.comunidad.madrid/hospital/fundacionalcorcon/nosotros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Área enfermería</v>
      </c>
      <c r="C62" s="114" t="str" cm="1">
        <f t="array" ref="C62">IFERROR(INDEX('03.Muestra'!$F$8:$F$42,SMALL(IF("Página Web"='03.Muestra'!$D$8:$D$42,ROW('03.Muestra'!$F$8:$F$42)-MIN(ROW('03.Muestra'!$D$8:$D$42))+1,""),ROW()-56)),"")</f>
        <v>https://www.comunidad.madrid/hospital/fundacionalcorcon/profesionales/area-enfermeria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Cartera servicios</v>
      </c>
      <c r="C63" s="114" t="str" cm="1">
        <f t="array" ref="C63">IFERROR(INDEX('03.Muestra'!$F$8:$F$42,SMALL(IF("Página Web"='03.Muestra'!$D$8:$D$42,ROW('03.Muestra'!$F$8:$F$42)-MIN(ROW('03.Muestra'!$D$8:$D$42))+1,""),ROW()-56)),"")</f>
        <v>https://www.comunidad.madrid/hospital/fundacionalcorcon/ciudadanos/cartera-servicios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https://www.comunidad.madrid/hospital/fundacionalcorcon/profesionales/docencia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Biobanco</v>
      </c>
      <c r="C65" s="114" t="str" cm="1">
        <f t="array" ref="C65">IFERROR(INDEX('03.Muestra'!$F$8:$F$42,SMALL(IF("Página Web"='03.Muestra'!$D$8:$D$42,ROW('03.Muestra'!$F$8:$F$42)-MIN(ROW('03.Muestra'!$D$8:$D$42))+1,""),ROW()-56)),"")</f>
        <v>https://www.comunidad.madrid/hospital/fundacionalcorcon/profesionales/biobanco</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Videoteca</v>
      </c>
      <c r="C66" s="114" t="str" cm="1">
        <f t="array" ref="C66">IFERROR(INDEX('03.Muestra'!$F$8:$F$42,SMALL(IF("Página Web"='03.Muestra'!$D$8:$D$42,ROW('03.Muestra'!$F$8:$F$42)-MIN(ROW('03.Muestra'!$D$8:$D$42))+1,""),ROW()-56)),"")</f>
        <v>https://www.comunidad.madrid/hospital/fundacionalcorcon/nosotros/videoteca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https://www.comunidad.madrid/hospital/fundacionalcorcon/sitemap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https://www.comunidad.madrid/hospital/fundacionalcorcon/comunicacion/noticias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Banco de huesos</v>
      </c>
      <c r="C69" s="114" t="str" cm="1">
        <f t="array" ref="C69">IFERROR(INDEX('03.Muestra'!$F$8:$F$42,SMALL(IF("Página Web"='03.Muestra'!$D$8:$D$42,ROW('03.Muestra'!$F$8:$F$42)-MIN(ROW('03.Muestra'!$D$8:$D$42))+1,""),ROW()-56)),"")</f>
        <v>https://www.comunidad.madrid/hospital/fundacionalcorcon/profesionales/banco-huesos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https://www.comunidad.madrid/hospital/fundacionalcorcon/buscar?search_api_fulltext=covid&amp;nombre=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https://www.comunidad.madrid/hospital/fundacionalcorcon/aviso-legal-privacidad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https://www.comunidad.madrid/hospital/fundacionalcorcon/declaracion-accesibilidad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 xml:space="preserve">Home </v>
      </c>
      <c r="C95" s="114" t="str" cm="1">
        <f t="array" ref="C95">IFERROR(INDEX('03.Muestra'!$F$8:$F$42,SMALL(IF("Página Web"='03.Muestra'!$D$8:$D$42,ROW('03.Muestra'!$F$8:$F$42)-MIN(ROW('03.Muestra'!$D$8:$D$42))+1,""),ROW()-94)),"")</f>
        <v>https://www.comunidad.madrid/hospital/fundacionalcorcon</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https://www.comunidad.madrid/hospital/fundacionalcorcon/ciudadanos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https://www.comunidad.madrid/hospital/fundacionalcorcon/profesionales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https://www.comunidad.madrid/hospital/fundacionalcorcon/comunicacion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https://www.comunidad.madrid/hospital/fundacionalcorcon/nosotros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Área enfermería</v>
      </c>
      <c r="C100" s="114" t="str" cm="1">
        <f t="array" ref="C100">IFERROR(INDEX('03.Muestra'!$F$8:$F$42,SMALL(IF("Página Web"='03.Muestra'!$D$8:$D$42,ROW('03.Muestra'!$F$8:$F$42)-MIN(ROW('03.Muestra'!$D$8:$D$42))+1,""),ROW()-94)),"")</f>
        <v>https://www.comunidad.madrid/hospital/fundacionalcorcon/profesionales/area-enfermeria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Cartera servicios</v>
      </c>
      <c r="C101" s="114" t="str" cm="1">
        <f t="array" ref="C101">IFERROR(INDEX('03.Muestra'!$F$8:$F$42,SMALL(IF("Página Web"='03.Muestra'!$D$8:$D$42,ROW('03.Muestra'!$F$8:$F$42)-MIN(ROW('03.Muestra'!$D$8:$D$42))+1,""),ROW()-94)),"")</f>
        <v>https://www.comunidad.madrid/hospital/fundacionalcorcon/ciudadanos/cartera-servicios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https://www.comunidad.madrid/hospital/fundacionalcorcon/profesionales/docencia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Biobanco</v>
      </c>
      <c r="C103" s="114" t="str" cm="1">
        <f t="array" ref="C103">IFERROR(INDEX('03.Muestra'!$F$8:$F$42,SMALL(IF("Página Web"='03.Muestra'!$D$8:$D$42,ROW('03.Muestra'!$F$8:$F$42)-MIN(ROW('03.Muestra'!$D$8:$D$42))+1,""),ROW()-94)),"")</f>
        <v>https://www.comunidad.madrid/hospital/fundacionalcorcon/profesionales/biobanco</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Videoteca</v>
      </c>
      <c r="C104" s="114" t="str" cm="1">
        <f t="array" ref="C104">IFERROR(INDEX('03.Muestra'!$F$8:$F$42,SMALL(IF("Página Web"='03.Muestra'!$D$8:$D$42,ROW('03.Muestra'!$F$8:$F$42)-MIN(ROW('03.Muestra'!$D$8:$D$42))+1,""),ROW()-94)),"")</f>
        <v>https://www.comunidad.madrid/hospital/fundacionalcorcon/nosotros/videoteca</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https://www.comunidad.madrid/hospital/fundacionalcorcon/sitemap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https://www.comunidad.madrid/hospital/fundacionalcorcon/comunicacion/noticias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Banco de huesos</v>
      </c>
      <c r="C107" s="114" t="str" cm="1">
        <f t="array" ref="C107">IFERROR(INDEX('03.Muestra'!$F$8:$F$42,SMALL(IF("Página Web"='03.Muestra'!$D$8:$D$42,ROW('03.Muestra'!$F$8:$F$42)-MIN(ROW('03.Muestra'!$D$8:$D$42))+1,""),ROW()-94)),"")</f>
        <v>https://www.comunidad.madrid/hospital/fundacionalcorcon/profesionales/banco-huesos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https://www.comunidad.madrid/hospital/fundacionalcorcon/buscar?search_api_fulltext=covid&amp;nombre=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https://www.comunidad.madrid/hospital/fundacionalcorcon/aviso-legal-privacidad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https://www.comunidad.madrid/hospital/fundacionalcorcon/declaracion-accesibilidad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 xml:space="preserve">Home </v>
      </c>
      <c r="C133" s="114" t="str" cm="1">
        <f t="array" ref="C133">IFERROR(INDEX('03.Muestra'!$F$8:$F$42,SMALL(IF("Página Web"='03.Muestra'!$D$8:$D$42,ROW('03.Muestra'!$F$8:$F$42)-MIN(ROW('03.Muestra'!$D$8:$D$42))+1,""),ROW()-132)),"")</f>
        <v>https://www.comunidad.madrid/hospital/fundacionalcorcon</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https://www.comunidad.madrid/hospital/fundacionalcorcon/ciudadanos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1</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https://www.comunidad.madrid/hospital/fundacionalcorcon/profesionales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https://www.comunidad.madrid/hospital/fundacionalcorcon/comunicacion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https://www.comunidad.madrid/hospital/fundacionalcorcon/nosotros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Área enfermería</v>
      </c>
      <c r="C138" s="114" t="str" cm="1">
        <f t="array" ref="C138">IFERROR(INDEX('03.Muestra'!$F$8:$F$42,SMALL(IF("Página Web"='03.Muestra'!$D$8:$D$42,ROW('03.Muestra'!$F$8:$F$42)-MIN(ROW('03.Muestra'!$D$8:$D$42))+1,""),ROW()-132)),"")</f>
        <v>https://www.comunidad.madrid/hospital/fundacionalcorcon/profesionales/area-enfermeria</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Cartera servicios</v>
      </c>
      <c r="C139" s="114" t="str" cm="1">
        <f t="array" ref="C139">IFERROR(INDEX('03.Muestra'!$F$8:$F$42,SMALL(IF("Página Web"='03.Muestra'!$D$8:$D$42,ROW('03.Muestra'!$F$8:$F$42)-MIN(ROW('03.Muestra'!$D$8:$D$42))+1,""),ROW()-132)),"")</f>
        <v>https://www.comunidad.madrid/hospital/fundacionalcorcon/ciudadanos/cartera-servicios</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https://www.comunidad.madrid/hospital/fundacionalcorcon/profesionales/docencia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Biobanco</v>
      </c>
      <c r="C141" s="114" t="str" cm="1">
        <f t="array" ref="C141">IFERROR(INDEX('03.Muestra'!$F$8:$F$42,SMALL(IF("Página Web"='03.Muestra'!$D$8:$D$42,ROW('03.Muestra'!$F$8:$F$42)-MIN(ROW('03.Muestra'!$D$8:$D$42))+1,""),ROW()-132)),"")</f>
        <v>https://www.comunidad.madrid/hospital/fundacionalcorcon/profesionales/biobanco</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Videoteca</v>
      </c>
      <c r="C142" s="114" t="str" cm="1">
        <f t="array" ref="C142">IFERROR(INDEX('03.Muestra'!$F$8:$F$42,SMALL(IF("Página Web"='03.Muestra'!$D$8:$D$42,ROW('03.Muestra'!$F$8:$F$42)-MIN(ROW('03.Muestra'!$D$8:$D$42))+1,""),ROW()-132)),"")</f>
        <v>https://www.comunidad.madrid/hospital/fundacionalcorcon/nosotros/videoteca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https://www.comunidad.madrid/hospital/fundacionalcorcon/sitemap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https://www.comunidad.madrid/hospital/fundacionalcorcon/comunicacion/noticias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Banco de huesos</v>
      </c>
      <c r="C145" s="114" t="str" cm="1">
        <f t="array" ref="C145">IFERROR(INDEX('03.Muestra'!$F$8:$F$42,SMALL(IF("Página Web"='03.Muestra'!$D$8:$D$42,ROW('03.Muestra'!$F$8:$F$42)-MIN(ROW('03.Muestra'!$D$8:$D$42))+1,""),ROW()-132)),"")</f>
        <v>https://www.comunidad.madrid/hospital/fundacionalcorcon/profesionales/banco-huesos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https://www.comunidad.madrid/hospital/fundacionalcorcon/buscar?search_api_fulltext=covid&amp;nombre=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https://www.comunidad.madrid/hospital/fundacionalcorcon/aviso-legal-privacidad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https://www.comunidad.madrid/hospital/fundacionalcorcon/declaracion-accesibilidad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 xml:space="preserve">Home </v>
      </c>
      <c r="C171" s="114" t="str" cm="1">
        <f t="array" ref="C171">IFERROR(INDEX('03.Muestra'!$F$8:$F$42,SMALL(IF("Página Web"='03.Muestra'!$D$8:$D$42,ROW('03.Muestra'!$F$8:$F$42)-MIN(ROW('03.Muestra'!$D$8:$D$42))+1,""),ROW()-170)),"")</f>
        <v>https://www.comunidad.madrid/hospital/fundacionalcorcon</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https://www.comunidad.madrid/hospital/fundacionalcorcon/ciudadanos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https://www.comunidad.madrid/hospital/fundacionalcorcon/profesionales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https://www.comunidad.madrid/hospital/fundacionalcorcon/comunicacion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https://www.comunidad.madrid/hospital/fundacionalcorcon/nosotros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Área enfermería</v>
      </c>
      <c r="C176" s="114" t="str" cm="1">
        <f t="array" ref="C176">IFERROR(INDEX('03.Muestra'!$F$8:$F$42,SMALL(IF("Página Web"='03.Muestra'!$D$8:$D$42,ROW('03.Muestra'!$F$8:$F$42)-MIN(ROW('03.Muestra'!$D$8:$D$42))+1,""),ROW()-170)),"")</f>
        <v>https://www.comunidad.madrid/hospital/fundacionalcorcon/profesionales/area-enfermeria</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Cartera servicios</v>
      </c>
      <c r="C177" s="114" t="str" cm="1">
        <f t="array" ref="C177">IFERROR(INDEX('03.Muestra'!$F$8:$F$42,SMALL(IF("Página Web"='03.Muestra'!$D$8:$D$42,ROW('03.Muestra'!$F$8:$F$42)-MIN(ROW('03.Muestra'!$D$8:$D$42))+1,""),ROW()-170)),"")</f>
        <v>https://www.comunidad.madrid/hospital/fundacionalcorcon/ciudadanos/cartera-servicios</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https://www.comunidad.madrid/hospital/fundacionalcorcon/profesionales/docencia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Biobanco</v>
      </c>
      <c r="C179" s="114" t="str" cm="1">
        <f t="array" ref="C179">IFERROR(INDEX('03.Muestra'!$F$8:$F$42,SMALL(IF("Página Web"='03.Muestra'!$D$8:$D$42,ROW('03.Muestra'!$F$8:$F$42)-MIN(ROW('03.Muestra'!$D$8:$D$42))+1,""),ROW()-170)),"")</f>
        <v>https://www.comunidad.madrid/hospital/fundacionalcorcon/profesionales/biobanco</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Videoteca</v>
      </c>
      <c r="C180" s="114" t="str" cm="1">
        <f t="array" ref="C180">IFERROR(INDEX('03.Muestra'!$F$8:$F$42,SMALL(IF("Página Web"='03.Muestra'!$D$8:$D$42,ROW('03.Muestra'!$F$8:$F$42)-MIN(ROW('03.Muestra'!$D$8:$D$42))+1,""),ROW()-170)),"")</f>
        <v>https://www.comunidad.madrid/hospital/fundacionalcorcon/nosotros/videoteca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https://www.comunidad.madrid/hospital/fundacionalcorcon/sitemap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https://www.comunidad.madrid/hospital/fundacionalcorcon/comunicacion/noticias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Banco de huesos</v>
      </c>
      <c r="C183" s="114" t="str" cm="1">
        <f t="array" ref="C183">IFERROR(INDEX('03.Muestra'!$F$8:$F$42,SMALL(IF("Página Web"='03.Muestra'!$D$8:$D$42,ROW('03.Muestra'!$F$8:$F$42)-MIN(ROW('03.Muestra'!$D$8:$D$42))+1,""),ROW()-170)),"")</f>
        <v>https://www.comunidad.madrid/hospital/fundacionalcorcon/profesionales/banco-huesos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https://www.comunidad.madrid/hospital/fundacionalcorcon/buscar?search_api_fulltext=covid&amp;nombre=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https://www.comunidad.madrid/hospital/fundacionalcorcon/aviso-legal-privacidad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https://www.comunidad.madrid/hospital/fundacionalcorcon/declaracion-accesibilidad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 xml:space="preserve">Home </v>
      </c>
      <c r="C209" s="114" t="str" cm="1">
        <f t="array" ref="C209">IFERROR(INDEX('03.Muestra'!$F$8:$F$42,SMALL(IF("Página Web"='03.Muestra'!$D$8:$D$42,ROW('03.Muestra'!$F$8:$F$42)-MIN(ROW('03.Muestra'!$D$8:$D$42))+1,""),ROW()-208)),"")</f>
        <v>https://www.comunidad.madrid/hospital/fundacionalcorcon</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https://www.comunidad.madrid/hospital/fundacionalcorcon/ciudadanos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16</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https://www.comunidad.madrid/hospital/fundacionalcorcon/profesionales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https://www.comunidad.madrid/hospital/fundacionalcorcon/comunicacion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https://www.comunidad.madrid/hospital/fundacionalcorcon/nosotros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Área enfermería</v>
      </c>
      <c r="C214" s="114" t="str" cm="1">
        <f t="array" ref="C214">IFERROR(INDEX('03.Muestra'!$F$8:$F$42,SMALL(IF("Página Web"='03.Muestra'!$D$8:$D$42,ROW('03.Muestra'!$F$8:$F$42)-MIN(ROW('03.Muestra'!$D$8:$D$42))+1,""),ROW()-208)),"")</f>
        <v>https://www.comunidad.madrid/hospital/fundacionalcorcon/profesionales/area-enfermeria</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Cartera servicios</v>
      </c>
      <c r="C215" s="114" t="str" cm="1">
        <f t="array" ref="C215">IFERROR(INDEX('03.Muestra'!$F$8:$F$42,SMALL(IF("Página Web"='03.Muestra'!$D$8:$D$42,ROW('03.Muestra'!$F$8:$F$42)-MIN(ROW('03.Muestra'!$D$8:$D$42))+1,""),ROW()-208)),"")</f>
        <v>https://www.comunidad.madrid/hospital/fundacionalcorcon/ciudadanos/cartera-servicios</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https://www.comunidad.madrid/hospital/fundacionalcorcon/profesionales/docencia</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Biobanco</v>
      </c>
      <c r="C217" s="114" t="str" cm="1">
        <f t="array" ref="C217">IFERROR(INDEX('03.Muestra'!$F$8:$F$42,SMALL(IF("Página Web"='03.Muestra'!$D$8:$D$42,ROW('03.Muestra'!$F$8:$F$42)-MIN(ROW('03.Muestra'!$D$8:$D$42))+1,""),ROW()-208)),"")</f>
        <v>https://www.comunidad.madrid/hospital/fundacionalcorcon/profesionales/biobanco</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Videoteca</v>
      </c>
      <c r="C218" s="114" t="str" cm="1">
        <f t="array" ref="C218">IFERROR(INDEX('03.Muestra'!$F$8:$F$42,SMALL(IF("Página Web"='03.Muestra'!$D$8:$D$42,ROW('03.Muestra'!$F$8:$F$42)-MIN(ROW('03.Muestra'!$D$8:$D$42))+1,""),ROW()-208)),"")</f>
        <v>https://www.comunidad.madrid/hospital/fundacionalcorcon/nosotros/videoteca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https://www.comunidad.madrid/hospital/fundacionalcorcon/sitemap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https://www.comunidad.madrid/hospital/fundacionalcorcon/comunicacion/noticias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Banco de huesos</v>
      </c>
      <c r="C221" s="114" t="str" cm="1">
        <f t="array" ref="C221">IFERROR(INDEX('03.Muestra'!$F$8:$F$42,SMALL(IF("Página Web"='03.Muestra'!$D$8:$D$42,ROW('03.Muestra'!$F$8:$F$42)-MIN(ROW('03.Muestra'!$D$8:$D$42))+1,""),ROW()-208)),"")</f>
        <v>https://www.comunidad.madrid/hospital/fundacionalcorcon/profesionales/banco-huesos</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https://www.comunidad.madrid/hospital/fundacionalcorcon/buscar?search_api_fulltext=covid&amp;nombre=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https://www.comunidad.madrid/hospital/fundacionalcorcon/aviso-legal-privacidad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https://www.comunidad.madrid/hospital/fundacionalcorcon/declaracion-accesibilidad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 xml:space="preserve">Home </v>
      </c>
      <c r="C247" s="114" t="str" cm="1">
        <f t="array" ref="C247">IFERROR(INDEX('03.Muestra'!$F$8:$F$42,SMALL(IF("Página Web"='03.Muestra'!$D$8:$D$42,ROW('03.Muestra'!$F$8:$F$42)-MIN(ROW('03.Muestra'!$D$8:$D$42))+1,""),ROW()-246)),"")</f>
        <v>https://www.comunidad.madrid/hospital/fundacionalcorcon</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https://www.comunidad.madrid/hospital/fundacionalcorcon/ciudadanos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https://www.comunidad.madrid/hospital/fundacionalcorcon/profesionales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https://www.comunidad.madrid/hospital/fundacionalcorcon/comunicacion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https://www.comunidad.madrid/hospital/fundacionalcorcon/nosotros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Área enfermería</v>
      </c>
      <c r="C252" s="114" t="str" cm="1">
        <f t="array" ref="C252">IFERROR(INDEX('03.Muestra'!$F$8:$F$42,SMALL(IF("Página Web"='03.Muestra'!$D$8:$D$42,ROW('03.Muestra'!$F$8:$F$42)-MIN(ROW('03.Muestra'!$D$8:$D$42))+1,""),ROW()-246)),"")</f>
        <v>https://www.comunidad.madrid/hospital/fundacionalcorcon/profesionales/area-enfermeria</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Cartera servicios</v>
      </c>
      <c r="C253" s="114" t="str" cm="1">
        <f t="array" ref="C253">IFERROR(INDEX('03.Muestra'!$F$8:$F$42,SMALL(IF("Página Web"='03.Muestra'!$D$8:$D$42,ROW('03.Muestra'!$F$8:$F$42)-MIN(ROW('03.Muestra'!$D$8:$D$42))+1,""),ROW()-246)),"")</f>
        <v>https://www.comunidad.madrid/hospital/fundacionalcorcon/ciudadanos/cartera-servicios</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https://www.comunidad.madrid/hospital/fundacionalcorcon/profesionales/docencia</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Biobanco</v>
      </c>
      <c r="C255" s="114" t="str" cm="1">
        <f t="array" ref="C255">IFERROR(INDEX('03.Muestra'!$F$8:$F$42,SMALL(IF("Página Web"='03.Muestra'!$D$8:$D$42,ROW('03.Muestra'!$F$8:$F$42)-MIN(ROW('03.Muestra'!$D$8:$D$42))+1,""),ROW()-246)),"")</f>
        <v>https://www.comunidad.madrid/hospital/fundacionalcorcon/profesionales/biobanco</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Videoteca</v>
      </c>
      <c r="C256" s="114" t="str" cm="1">
        <f t="array" ref="C256">IFERROR(INDEX('03.Muestra'!$F$8:$F$42,SMALL(IF("Página Web"='03.Muestra'!$D$8:$D$42,ROW('03.Muestra'!$F$8:$F$42)-MIN(ROW('03.Muestra'!$D$8:$D$42))+1,""),ROW()-246)),"")</f>
        <v>https://www.comunidad.madrid/hospital/fundacionalcorcon/nosotros/videoteca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https://www.comunidad.madrid/hospital/fundacionalcorcon/sitemap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https://www.comunidad.madrid/hospital/fundacionalcorcon/comunicacion/noticias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Banco de huesos</v>
      </c>
      <c r="C259" s="114" t="str" cm="1">
        <f t="array" ref="C259">IFERROR(INDEX('03.Muestra'!$F$8:$F$42,SMALL(IF("Página Web"='03.Muestra'!$D$8:$D$42,ROW('03.Muestra'!$F$8:$F$42)-MIN(ROW('03.Muestra'!$D$8:$D$42))+1,""),ROW()-246)),"")</f>
        <v>https://www.comunidad.madrid/hospital/fundacionalcorcon/profesionales/banco-huesos</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https://www.comunidad.madrid/hospital/fundacionalcorcon/buscar?search_api_fulltext=covid&amp;nombre=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https://www.comunidad.madrid/hospital/fundacionalcorcon/aviso-legal-privacidad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https://www.comunidad.madrid/hospital/fundacionalcorcon/declaracion-accesibilidad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 xml:space="preserve">Home </v>
      </c>
      <c r="C285" s="114" t="str" cm="1">
        <f t="array" ref="C285">IFERROR(INDEX('03.Muestra'!$F$8:$F$42,SMALL(IF("Página Web"='03.Muestra'!$D$8:$D$42,ROW('03.Muestra'!$F$8:$F$42)-MIN(ROW('03.Muestra'!$D$8:$D$42))+1,""),ROW()-284)),"")</f>
        <v>https://www.comunidad.madrid/hospital/fundacionalcorcon</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https://www.comunidad.madrid/hospital/fundacionalcorcon/ciudadanos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https://www.comunidad.madrid/hospital/fundacionalcorcon/profesionales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https://www.comunidad.madrid/hospital/fundacionalcorcon/comunicacion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https://www.comunidad.madrid/hospital/fundacionalcorcon/nosotros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Área enfermería</v>
      </c>
      <c r="C290" s="114" t="str" cm="1">
        <f t="array" ref="C290">IFERROR(INDEX('03.Muestra'!$F$8:$F$42,SMALL(IF("Página Web"='03.Muestra'!$D$8:$D$42,ROW('03.Muestra'!$F$8:$F$42)-MIN(ROW('03.Muestra'!$D$8:$D$42))+1,""),ROW()-284)),"")</f>
        <v>https://www.comunidad.madrid/hospital/fundacionalcorcon/profesionales/area-enfermeria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Cartera servicios</v>
      </c>
      <c r="C291" s="114" t="str" cm="1">
        <f t="array" ref="C291">IFERROR(INDEX('03.Muestra'!$F$8:$F$42,SMALL(IF("Página Web"='03.Muestra'!$D$8:$D$42,ROW('03.Muestra'!$F$8:$F$42)-MIN(ROW('03.Muestra'!$D$8:$D$42))+1,""),ROW()-284)),"")</f>
        <v>https://www.comunidad.madrid/hospital/fundacionalcorcon/ciudadanos/cartera-servicios</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https://www.comunidad.madrid/hospital/fundacionalcorcon/profesionales/docencia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Biobanco</v>
      </c>
      <c r="C293" s="114" t="str" cm="1">
        <f t="array" ref="C293">IFERROR(INDEX('03.Muestra'!$F$8:$F$42,SMALL(IF("Página Web"='03.Muestra'!$D$8:$D$42,ROW('03.Muestra'!$F$8:$F$42)-MIN(ROW('03.Muestra'!$D$8:$D$42))+1,""),ROW()-284)),"")</f>
        <v>https://www.comunidad.madrid/hospital/fundacionalcorcon/profesionales/biobanco</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Videoteca</v>
      </c>
      <c r="C294" s="114" t="str" cm="1">
        <f t="array" ref="C294">IFERROR(INDEX('03.Muestra'!$F$8:$F$42,SMALL(IF("Página Web"='03.Muestra'!$D$8:$D$42,ROW('03.Muestra'!$F$8:$F$42)-MIN(ROW('03.Muestra'!$D$8:$D$42))+1,""),ROW()-284)),"")</f>
        <v>https://www.comunidad.madrid/hospital/fundacionalcorcon/nosotros/videoteca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https://www.comunidad.madrid/hospital/fundacionalcorcon/sitemap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https://www.comunidad.madrid/hospital/fundacionalcorcon/comunicacion/noticias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Banco de huesos</v>
      </c>
      <c r="C297" s="114" t="str" cm="1">
        <f t="array" ref="C297">IFERROR(INDEX('03.Muestra'!$F$8:$F$42,SMALL(IF("Página Web"='03.Muestra'!$D$8:$D$42,ROW('03.Muestra'!$F$8:$F$42)-MIN(ROW('03.Muestra'!$D$8:$D$42))+1,""),ROW()-284)),"")</f>
        <v>https://www.comunidad.madrid/hospital/fundacionalcorcon/profesionales/banco-huesos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https://www.comunidad.madrid/hospital/fundacionalcorcon/buscar?search_api_fulltext=covid&amp;nombre=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https://www.comunidad.madrid/hospital/fundacionalcorcon/aviso-legal-privacidad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https://www.comunidad.madrid/hospital/fundacionalcorcon/declaracion-accesibilidad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 xml:space="preserve">Home </v>
      </c>
      <c r="C323" s="114" t="str" cm="1">
        <f t="array" ref="C323">IFERROR(INDEX('03.Muestra'!$F$8:$F$42,SMALL(IF("Página Web"='03.Muestra'!$D$8:$D$42,ROW('03.Muestra'!$F$8:$F$42)-MIN(ROW('03.Muestra'!$D$8:$D$42))+1,""),ROW()-322)),"")</f>
        <v>https://www.comunidad.madrid/hospital/fundacionalcorcon</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https://www.comunidad.madrid/hospital/fundacionalcorcon/ciudadanos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https://www.comunidad.madrid/hospital/fundacionalcorcon/profesionales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https://www.comunidad.madrid/hospital/fundacionalcorcon/comunicacion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https://www.comunidad.madrid/hospital/fundacionalcorcon/nosotros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Área enfermería</v>
      </c>
      <c r="C328" s="114" t="str" cm="1">
        <f t="array" ref="C328">IFERROR(INDEX('03.Muestra'!$F$8:$F$42,SMALL(IF("Página Web"='03.Muestra'!$D$8:$D$42,ROW('03.Muestra'!$F$8:$F$42)-MIN(ROW('03.Muestra'!$D$8:$D$42))+1,""),ROW()-322)),"")</f>
        <v>https://www.comunidad.madrid/hospital/fundacionalcorcon/profesionales/area-enfermeria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Cartera servicios</v>
      </c>
      <c r="C329" s="114" t="str" cm="1">
        <f t="array" ref="C329">IFERROR(INDEX('03.Muestra'!$F$8:$F$42,SMALL(IF("Página Web"='03.Muestra'!$D$8:$D$42,ROW('03.Muestra'!$F$8:$F$42)-MIN(ROW('03.Muestra'!$D$8:$D$42))+1,""),ROW()-322)),"")</f>
        <v>https://www.comunidad.madrid/hospital/fundacionalcorcon/ciudadanos/cartera-servicios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https://www.comunidad.madrid/hospital/fundacionalcorcon/profesionales/docencia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Biobanco</v>
      </c>
      <c r="C331" s="114" t="str" cm="1">
        <f t="array" ref="C331">IFERROR(INDEX('03.Muestra'!$F$8:$F$42,SMALL(IF("Página Web"='03.Muestra'!$D$8:$D$42,ROW('03.Muestra'!$F$8:$F$42)-MIN(ROW('03.Muestra'!$D$8:$D$42))+1,""),ROW()-322)),"")</f>
        <v>https://www.comunidad.madrid/hospital/fundacionalcorcon/profesionales/biobanco</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Videoteca</v>
      </c>
      <c r="C332" s="114" t="str" cm="1">
        <f t="array" ref="C332">IFERROR(INDEX('03.Muestra'!$F$8:$F$42,SMALL(IF("Página Web"='03.Muestra'!$D$8:$D$42,ROW('03.Muestra'!$F$8:$F$42)-MIN(ROW('03.Muestra'!$D$8:$D$42))+1,""),ROW()-322)),"")</f>
        <v>https://www.comunidad.madrid/hospital/fundacionalcorcon/nosotros/videoteca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https://www.comunidad.madrid/hospital/fundacionalcorcon/sitemap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https://www.comunidad.madrid/hospital/fundacionalcorcon/comunicacion/noticias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Banco de huesos</v>
      </c>
      <c r="C335" s="114" t="str" cm="1">
        <f t="array" ref="C335">IFERROR(INDEX('03.Muestra'!$F$8:$F$42,SMALL(IF("Página Web"='03.Muestra'!$D$8:$D$42,ROW('03.Muestra'!$F$8:$F$42)-MIN(ROW('03.Muestra'!$D$8:$D$42))+1,""),ROW()-322)),"")</f>
        <v>https://www.comunidad.madrid/hospital/fundacionalcorcon/profesionales/banco-huesos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https://www.comunidad.madrid/hospital/fundacionalcorcon/buscar?search_api_fulltext=covid&amp;nombre=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https://www.comunidad.madrid/hospital/fundacionalcorcon/aviso-legal-privacidad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https://www.comunidad.madrid/hospital/fundacionalcorcon/declaracion-accesibilidad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 xml:space="preserve">Home </v>
      </c>
      <c r="C361" s="114" t="str" cm="1">
        <f t="array" ref="C361">IFERROR(INDEX('03.Muestra'!$F$8:$F$42,SMALL(IF("Página Web"='03.Muestra'!$D$8:$D$42,ROW('03.Muestra'!$F$8:$F$42)-MIN(ROW('03.Muestra'!$D$8:$D$42))+1,""),ROW()-360)),"")</f>
        <v>https://www.comunidad.madrid/hospital/fundacionalcorcon</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https://www.comunidad.madrid/hospital/fundacionalcorcon/ciudadanos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https://www.comunidad.madrid/hospital/fundacionalcorcon/profesionales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https://www.comunidad.madrid/hospital/fundacionalcorcon/comunicacion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https://www.comunidad.madrid/hospital/fundacionalcorcon/nosotros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Área enfermería</v>
      </c>
      <c r="C366" s="114" t="str" cm="1">
        <f t="array" ref="C366">IFERROR(INDEX('03.Muestra'!$F$8:$F$42,SMALL(IF("Página Web"='03.Muestra'!$D$8:$D$42,ROW('03.Muestra'!$F$8:$F$42)-MIN(ROW('03.Muestra'!$D$8:$D$42))+1,""),ROW()-360)),"")</f>
        <v>https://www.comunidad.madrid/hospital/fundacionalcorcon/profesionales/area-enfermeria</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Cartera servicios</v>
      </c>
      <c r="C367" s="114" t="str" cm="1">
        <f t="array" ref="C367">IFERROR(INDEX('03.Muestra'!$F$8:$F$42,SMALL(IF("Página Web"='03.Muestra'!$D$8:$D$42,ROW('03.Muestra'!$F$8:$F$42)-MIN(ROW('03.Muestra'!$D$8:$D$42))+1,""),ROW()-360)),"")</f>
        <v>https://www.comunidad.madrid/hospital/fundacionalcorcon/ciudadanos/cartera-servicios</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https://www.comunidad.madrid/hospital/fundacionalcorcon/profesionales/docencia</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Biobanco</v>
      </c>
      <c r="C369" s="114" t="str" cm="1">
        <f t="array" ref="C369">IFERROR(INDEX('03.Muestra'!$F$8:$F$42,SMALL(IF("Página Web"='03.Muestra'!$D$8:$D$42,ROW('03.Muestra'!$F$8:$F$42)-MIN(ROW('03.Muestra'!$D$8:$D$42))+1,""),ROW()-360)),"")</f>
        <v>https://www.comunidad.madrid/hospital/fundacionalcorcon/profesionales/biobanco</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Videoteca</v>
      </c>
      <c r="C370" s="114" t="str" cm="1">
        <f t="array" ref="C370">IFERROR(INDEX('03.Muestra'!$F$8:$F$42,SMALL(IF("Página Web"='03.Muestra'!$D$8:$D$42,ROW('03.Muestra'!$F$8:$F$42)-MIN(ROW('03.Muestra'!$D$8:$D$42))+1,""),ROW()-360)),"")</f>
        <v>https://www.comunidad.madrid/hospital/fundacionalcorcon/nosotros/videoteca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https://www.comunidad.madrid/hospital/fundacionalcorcon/sitemap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https://www.comunidad.madrid/hospital/fundacionalcorcon/comunicacion/noticias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Banco de huesos</v>
      </c>
      <c r="C373" s="114" t="str" cm="1">
        <f t="array" ref="C373">IFERROR(INDEX('03.Muestra'!$F$8:$F$42,SMALL(IF("Página Web"='03.Muestra'!$D$8:$D$42,ROW('03.Muestra'!$F$8:$F$42)-MIN(ROW('03.Muestra'!$D$8:$D$42))+1,""),ROW()-360)),"")</f>
        <v>https://www.comunidad.madrid/hospital/fundacionalcorcon/profesionales/banco-huesos</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https://www.comunidad.madrid/hospital/fundacionalcorcon/buscar?search_api_fulltext=covid&amp;nombre=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Aviso legal</v>
      </c>
      <c r="C375" s="114" t="str" cm="1">
        <f t="array" ref="C375">IFERROR(INDEX('03.Muestra'!$F$8:$F$42,SMALL(IF("Página Web"='03.Muestra'!$D$8:$D$42,ROW('03.Muestra'!$F$8:$F$42)-MIN(ROW('03.Muestra'!$D$8:$D$42))+1,""),ROW()-360)),"")</f>
        <v>https://www.comunidad.madrid/hospital/fundacionalcorcon/aviso-legal-privacidad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Accesibilidad</v>
      </c>
      <c r="C376" s="114" t="str" cm="1">
        <f t="array" ref="C376">IFERROR(INDEX('03.Muestra'!$F$8:$F$42,SMALL(IF("Página Web"='03.Muestra'!$D$8:$D$42,ROW('03.Muestra'!$F$8:$F$42)-MIN(ROW('03.Muestra'!$D$8:$D$42))+1,""),ROW()-360)),"")</f>
        <v>https://www.comunidad.madrid/hospital/fundacionalcorcon/declaracion-accesibilidad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 xml:space="preserve">Home </v>
      </c>
      <c r="C399" s="114" t="str" cm="1">
        <f t="array" ref="C399">IFERROR(INDEX('03.Muestra'!$F$8:$F$42,SMALL(IF("Página Web"='03.Muestra'!$D$8:$D$42,ROW('03.Muestra'!$F$8:$F$42)-MIN(ROW('03.Muestra'!$D$8:$D$42))+1,""),ROW()-398)),"")</f>
        <v>https://www.comunidad.madrid/hospital/fundacionalcorcon</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https://www.comunidad.madrid/hospital/fundacionalcorcon/ciudadanos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https://www.comunidad.madrid/hospital/fundacionalcorcon/profesionales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https://www.comunidad.madrid/hospital/fundacionalcorcon/comunicacion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https://www.comunidad.madrid/hospital/fundacionalcorcon/nosotros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Área enfermería</v>
      </c>
      <c r="C404" s="114" t="str" cm="1">
        <f t="array" ref="C404">IFERROR(INDEX('03.Muestra'!$F$8:$F$42,SMALL(IF("Página Web"='03.Muestra'!$D$8:$D$42,ROW('03.Muestra'!$F$8:$F$42)-MIN(ROW('03.Muestra'!$D$8:$D$42))+1,""),ROW()-398)),"")</f>
        <v>https://www.comunidad.madrid/hospital/fundacionalcorcon/profesionales/area-enfermeria</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Cartera servicios</v>
      </c>
      <c r="C405" s="114" t="str" cm="1">
        <f t="array" ref="C405">IFERROR(INDEX('03.Muestra'!$F$8:$F$42,SMALL(IF("Página Web"='03.Muestra'!$D$8:$D$42,ROW('03.Muestra'!$F$8:$F$42)-MIN(ROW('03.Muestra'!$D$8:$D$42))+1,""),ROW()-398)),"")</f>
        <v>https://www.comunidad.madrid/hospital/fundacionalcorcon/ciudadanos/cartera-servicios</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https://www.comunidad.madrid/hospital/fundacionalcorcon/profesionales/docencia</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Biobanco</v>
      </c>
      <c r="C407" s="114" t="str" cm="1">
        <f t="array" ref="C407">IFERROR(INDEX('03.Muestra'!$F$8:$F$42,SMALL(IF("Página Web"='03.Muestra'!$D$8:$D$42,ROW('03.Muestra'!$F$8:$F$42)-MIN(ROW('03.Muestra'!$D$8:$D$42))+1,""),ROW()-398)),"")</f>
        <v>https://www.comunidad.madrid/hospital/fundacionalcorcon/profesionales/biobanco</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Videoteca</v>
      </c>
      <c r="C408" s="114" t="str" cm="1">
        <f t="array" ref="C408">IFERROR(INDEX('03.Muestra'!$F$8:$F$42,SMALL(IF("Página Web"='03.Muestra'!$D$8:$D$42,ROW('03.Muestra'!$F$8:$F$42)-MIN(ROW('03.Muestra'!$D$8:$D$42))+1,""),ROW()-398)),"")</f>
        <v>https://www.comunidad.madrid/hospital/fundacionalcorcon/nosotros/videoteca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https://www.comunidad.madrid/hospital/fundacionalcorcon/sitemap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https://www.comunidad.madrid/hospital/fundacionalcorcon/comunicacion/noticias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Banco de huesos</v>
      </c>
      <c r="C411" s="114" t="str" cm="1">
        <f t="array" ref="C411">IFERROR(INDEX('03.Muestra'!$F$8:$F$42,SMALL(IF("Página Web"='03.Muestra'!$D$8:$D$42,ROW('03.Muestra'!$F$8:$F$42)-MIN(ROW('03.Muestra'!$D$8:$D$42))+1,""),ROW()-398)),"")</f>
        <v>https://www.comunidad.madrid/hospital/fundacionalcorcon/profesionales/banco-huesos</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https://www.comunidad.madrid/hospital/fundacionalcorcon/buscar?search_api_fulltext=covid&amp;nombre=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Aviso legal</v>
      </c>
      <c r="C413" s="114" t="str" cm="1">
        <f t="array" ref="C413">IFERROR(INDEX('03.Muestra'!$F$8:$F$42,SMALL(IF("Página Web"='03.Muestra'!$D$8:$D$42,ROW('03.Muestra'!$F$8:$F$42)-MIN(ROW('03.Muestra'!$D$8:$D$42))+1,""),ROW()-398)),"")</f>
        <v>https://www.comunidad.madrid/hospital/fundacionalcorcon/aviso-legal-privacidad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Accesibilidad</v>
      </c>
      <c r="C414" s="114" t="str" cm="1">
        <f t="array" ref="C414">IFERROR(INDEX('03.Muestra'!$F$8:$F$42,SMALL(IF("Página Web"='03.Muestra'!$D$8:$D$42,ROW('03.Muestra'!$F$8:$F$42)-MIN(ROW('03.Muestra'!$D$8:$D$42))+1,""),ROW()-398)),"")</f>
        <v>https://www.comunidad.madrid/hospital/fundacionalcorcon/declaracion-accesibilidad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 xml:space="preserve">Home </v>
      </c>
      <c r="C437" s="114" t="str" cm="1">
        <f t="array" ref="C437">IFERROR(INDEX('03.Muestra'!$F$8:$F$42,SMALL(IF("Página Web"='03.Muestra'!$D$8:$D$42,ROW('03.Muestra'!$F$8:$F$42)-MIN(ROW('03.Muestra'!$D$8:$D$42))+1,""),ROW()-436)),"")</f>
        <v>https://www.comunidad.madrid/hospital/fundacionalcorcon</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https://www.comunidad.madrid/hospital/fundacionalcorcon/ciudadanos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https://www.comunidad.madrid/hospital/fundacionalcorcon/profesionales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https://www.comunidad.madrid/hospital/fundacionalcorcon/comunicacion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https://www.comunidad.madrid/hospital/fundacionalcorcon/nosotros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Área enfermería</v>
      </c>
      <c r="C442" s="114" t="str" cm="1">
        <f t="array" ref="C442">IFERROR(INDEX('03.Muestra'!$F$8:$F$42,SMALL(IF("Página Web"='03.Muestra'!$D$8:$D$42,ROW('03.Muestra'!$F$8:$F$42)-MIN(ROW('03.Muestra'!$D$8:$D$42))+1,""),ROW()-436)),"")</f>
        <v>https://www.comunidad.madrid/hospital/fundacionalcorcon/profesionales/area-enfermeria</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Cartera servicios</v>
      </c>
      <c r="C443" s="114" t="str" cm="1">
        <f t="array" ref="C443">IFERROR(INDEX('03.Muestra'!$F$8:$F$42,SMALL(IF("Página Web"='03.Muestra'!$D$8:$D$42,ROW('03.Muestra'!$F$8:$F$42)-MIN(ROW('03.Muestra'!$D$8:$D$42))+1,""),ROW()-436)),"")</f>
        <v>https://www.comunidad.madrid/hospital/fundacionalcorcon/ciudadanos/cartera-servicios</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https://www.comunidad.madrid/hospital/fundacionalcorcon/profesionales/docencia</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Biobanco</v>
      </c>
      <c r="C445" s="114" t="str" cm="1">
        <f t="array" ref="C445">IFERROR(INDEX('03.Muestra'!$F$8:$F$42,SMALL(IF("Página Web"='03.Muestra'!$D$8:$D$42,ROW('03.Muestra'!$F$8:$F$42)-MIN(ROW('03.Muestra'!$D$8:$D$42))+1,""),ROW()-436)),"")</f>
        <v>https://www.comunidad.madrid/hospital/fundacionalcorcon/profesionales/biobanco</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Videoteca</v>
      </c>
      <c r="C446" s="114" t="str" cm="1">
        <f t="array" ref="C446">IFERROR(INDEX('03.Muestra'!$F$8:$F$42,SMALL(IF("Página Web"='03.Muestra'!$D$8:$D$42,ROW('03.Muestra'!$F$8:$F$42)-MIN(ROW('03.Muestra'!$D$8:$D$42))+1,""),ROW()-436)),"")</f>
        <v>https://www.comunidad.madrid/hospital/fundacionalcorcon/nosotros/videoteca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https://www.comunidad.madrid/hospital/fundacionalcorcon/sitemap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https://www.comunidad.madrid/hospital/fundacionalcorcon/comunicacion/noticias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Banco de huesos</v>
      </c>
      <c r="C449" s="114" t="str" cm="1">
        <f t="array" ref="C449">IFERROR(INDEX('03.Muestra'!$F$8:$F$42,SMALL(IF("Página Web"='03.Muestra'!$D$8:$D$42,ROW('03.Muestra'!$F$8:$F$42)-MIN(ROW('03.Muestra'!$D$8:$D$42))+1,""),ROW()-436)),"")</f>
        <v>https://www.comunidad.madrid/hospital/fundacionalcorcon/profesionales/banco-huesos</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https://www.comunidad.madrid/hospital/fundacionalcorcon/buscar?search_api_fulltext=covid&amp;nombre=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Aviso legal</v>
      </c>
      <c r="C451" s="114" t="str" cm="1">
        <f t="array" ref="C451">IFERROR(INDEX('03.Muestra'!$F$8:$F$42,SMALL(IF("Página Web"='03.Muestra'!$D$8:$D$42,ROW('03.Muestra'!$F$8:$F$42)-MIN(ROW('03.Muestra'!$D$8:$D$42))+1,""),ROW()-436)),"")</f>
        <v>https://www.comunidad.madrid/hospital/fundacionalcorcon/aviso-legal-privacidad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Accesibilidad</v>
      </c>
      <c r="C452" s="114" t="str" cm="1">
        <f t="array" ref="C452">IFERROR(INDEX('03.Muestra'!$F$8:$F$42,SMALL(IF("Página Web"='03.Muestra'!$D$8:$D$42,ROW('03.Muestra'!$F$8:$F$42)-MIN(ROW('03.Muestra'!$D$8:$D$42))+1,""),ROW()-436)),"")</f>
        <v>https://www.comunidad.madrid/hospital/fundacionalcorcon/declaracion-accesibilidad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 xml:space="preserve">Home </v>
      </c>
      <c r="C475" s="114" t="str" cm="1">
        <f t="array" ref="C475">IFERROR(INDEX('03.Muestra'!$F$8:$F$42,SMALL(IF("Página Web"='03.Muestra'!$D$8:$D$42,ROW('03.Muestra'!$F$8:$F$42)-MIN(ROW('03.Muestra'!$D$8:$D$42))+1,""),ROW()-474)),"")</f>
        <v>https://www.comunidad.madrid/hospital/fundacionalcorcon</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https://www.comunidad.madrid/hospital/fundacionalcorcon/ciudadanos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https://www.comunidad.madrid/hospital/fundacionalcorcon/profesionales</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https://www.comunidad.madrid/hospital/fundacionalcorcon/comunicacion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https://www.comunidad.madrid/hospital/fundacionalcorcon/nosotros</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Área enfermería</v>
      </c>
      <c r="C480" s="114" t="str" cm="1">
        <f t="array" ref="C480">IFERROR(INDEX('03.Muestra'!$F$8:$F$42,SMALL(IF("Página Web"='03.Muestra'!$D$8:$D$42,ROW('03.Muestra'!$F$8:$F$42)-MIN(ROW('03.Muestra'!$D$8:$D$42))+1,""),ROW()-474)),"")</f>
        <v>https://www.comunidad.madrid/hospital/fundacionalcorcon/profesionales/area-enfermeria</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Cartera servicios</v>
      </c>
      <c r="C481" s="114" t="str" cm="1">
        <f t="array" ref="C481">IFERROR(INDEX('03.Muestra'!$F$8:$F$42,SMALL(IF("Página Web"='03.Muestra'!$D$8:$D$42,ROW('03.Muestra'!$F$8:$F$42)-MIN(ROW('03.Muestra'!$D$8:$D$42))+1,""),ROW()-474)),"")</f>
        <v>https://www.comunidad.madrid/hospital/fundacionalcorcon/ciudadanos/cartera-servicios</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https://www.comunidad.madrid/hospital/fundacionalcorcon/profesionales/docencia</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Biobanco</v>
      </c>
      <c r="C483" s="114" t="str" cm="1">
        <f t="array" ref="C483">IFERROR(INDEX('03.Muestra'!$F$8:$F$42,SMALL(IF("Página Web"='03.Muestra'!$D$8:$D$42,ROW('03.Muestra'!$F$8:$F$42)-MIN(ROW('03.Muestra'!$D$8:$D$42))+1,""),ROW()-474)),"")</f>
        <v>https://www.comunidad.madrid/hospital/fundacionalcorcon/profesionales/biobanco</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Videoteca</v>
      </c>
      <c r="C484" s="114" t="str" cm="1">
        <f t="array" ref="C484">IFERROR(INDEX('03.Muestra'!$F$8:$F$42,SMALL(IF("Página Web"='03.Muestra'!$D$8:$D$42,ROW('03.Muestra'!$F$8:$F$42)-MIN(ROW('03.Muestra'!$D$8:$D$42))+1,""),ROW()-474)),"")</f>
        <v>https://www.comunidad.madrid/hospital/fundacionalcorcon/nosotros/videoteca</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https://www.comunidad.madrid/hospital/fundacionalcorcon/sitemap</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https://www.comunidad.madrid/hospital/fundacionalcorcon/comunicacion/noticias</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Banco de huesos</v>
      </c>
      <c r="C487" s="114" t="str" cm="1">
        <f t="array" ref="C487">IFERROR(INDEX('03.Muestra'!$F$8:$F$42,SMALL(IF("Página Web"='03.Muestra'!$D$8:$D$42,ROW('03.Muestra'!$F$8:$F$42)-MIN(ROW('03.Muestra'!$D$8:$D$42))+1,""),ROW()-474)),"")</f>
        <v>https://www.comunidad.madrid/hospital/fundacionalcorcon/profesionales/banco-huesos</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https://www.comunidad.madrid/hospital/fundacionalcorcon/buscar?search_api_fulltext=covid&amp;nombre=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Aviso legal</v>
      </c>
      <c r="C489" s="114" t="str" cm="1">
        <f t="array" ref="C489">IFERROR(INDEX('03.Muestra'!$F$8:$F$42,SMALL(IF("Página Web"='03.Muestra'!$D$8:$D$42,ROW('03.Muestra'!$F$8:$F$42)-MIN(ROW('03.Muestra'!$D$8:$D$42))+1,""),ROW()-474)),"")</f>
        <v>https://www.comunidad.madrid/hospital/fundacionalcorcon/aviso-legal-privacidad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Accesibilidad</v>
      </c>
      <c r="C490" s="114" t="str" cm="1">
        <f t="array" ref="C490">IFERROR(INDEX('03.Muestra'!$F$8:$F$42,SMALL(IF("Página Web"='03.Muestra'!$D$8:$D$42,ROW('03.Muestra'!$F$8:$F$42)-MIN(ROW('03.Muestra'!$D$8:$D$42))+1,""),ROW()-474)),"")</f>
        <v>https://www.comunidad.madrid/hospital/fundacionalcorcon/declaracion-accesibilidad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 xml:space="preserve">Home </v>
      </c>
      <c r="C513" s="114" t="str" cm="1">
        <f t="array" ref="C513">IFERROR(INDEX('03.Muestra'!$F$8:$F$42,SMALL(IF("Página Web"='03.Muestra'!$D$8:$D$42,ROW('03.Muestra'!$F$8:$F$42)-MIN(ROW('03.Muestra'!$D$8:$D$42))+1,""),ROW()-512)),"")</f>
        <v>https://www.comunidad.madrid/hospital/fundacionalcorcon</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https://www.comunidad.madrid/hospital/fundacionalcorcon/ciudadanos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https://www.comunidad.madrid/hospital/fundacionalcorcon/profesionales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https://www.comunidad.madrid/hospital/fundacionalcorcon/comunicacion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https://www.comunidad.madrid/hospital/fundacionalcorcon/nosotros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Área enfermería</v>
      </c>
      <c r="C518" s="114" t="str" cm="1">
        <f t="array" ref="C518">IFERROR(INDEX('03.Muestra'!$F$8:$F$42,SMALL(IF("Página Web"='03.Muestra'!$D$8:$D$42,ROW('03.Muestra'!$F$8:$F$42)-MIN(ROW('03.Muestra'!$D$8:$D$42))+1,""),ROW()-512)),"")</f>
        <v>https://www.comunidad.madrid/hospital/fundacionalcorcon/profesionales/area-enfermeria</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Cartera servicios</v>
      </c>
      <c r="C519" s="114" t="str" cm="1">
        <f t="array" ref="C519">IFERROR(INDEX('03.Muestra'!$F$8:$F$42,SMALL(IF("Página Web"='03.Muestra'!$D$8:$D$42,ROW('03.Muestra'!$F$8:$F$42)-MIN(ROW('03.Muestra'!$D$8:$D$42))+1,""),ROW()-512)),"")</f>
        <v>https://www.comunidad.madrid/hospital/fundacionalcorcon/ciudadanos/cartera-servicios</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https://www.comunidad.madrid/hospital/fundacionalcorcon/profesionales/docencia</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Biobanco</v>
      </c>
      <c r="C521" s="114" t="str" cm="1">
        <f t="array" ref="C521">IFERROR(INDEX('03.Muestra'!$F$8:$F$42,SMALL(IF("Página Web"='03.Muestra'!$D$8:$D$42,ROW('03.Muestra'!$F$8:$F$42)-MIN(ROW('03.Muestra'!$D$8:$D$42))+1,""),ROW()-512)),"")</f>
        <v>https://www.comunidad.madrid/hospital/fundacionalcorcon/profesionales/biobanco</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Videoteca</v>
      </c>
      <c r="C522" s="114" t="str" cm="1">
        <f t="array" ref="C522">IFERROR(INDEX('03.Muestra'!$F$8:$F$42,SMALL(IF("Página Web"='03.Muestra'!$D$8:$D$42,ROW('03.Muestra'!$F$8:$F$42)-MIN(ROW('03.Muestra'!$D$8:$D$42))+1,""),ROW()-512)),"")</f>
        <v>https://www.comunidad.madrid/hospital/fundacionalcorcon/nosotros/videoteca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https://www.comunidad.madrid/hospital/fundacionalcorcon/sitemap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https://www.comunidad.madrid/hospital/fundacionalcorcon/comunicacion/noticias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Banco de huesos</v>
      </c>
      <c r="C525" s="114" t="str" cm="1">
        <f t="array" ref="C525">IFERROR(INDEX('03.Muestra'!$F$8:$F$42,SMALL(IF("Página Web"='03.Muestra'!$D$8:$D$42,ROW('03.Muestra'!$F$8:$F$42)-MIN(ROW('03.Muestra'!$D$8:$D$42))+1,""),ROW()-512)),"")</f>
        <v>https://www.comunidad.madrid/hospital/fundacionalcorcon/profesionales/banco-huesos</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https://www.comunidad.madrid/hospital/fundacionalcorcon/buscar?search_api_fulltext=covid&amp;nombre=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Aviso legal</v>
      </c>
      <c r="C527" s="114" t="str" cm="1">
        <f t="array" ref="C527">IFERROR(INDEX('03.Muestra'!$F$8:$F$42,SMALL(IF("Página Web"='03.Muestra'!$D$8:$D$42,ROW('03.Muestra'!$F$8:$F$42)-MIN(ROW('03.Muestra'!$D$8:$D$42))+1,""),ROW()-512)),"")</f>
        <v>https://www.comunidad.madrid/hospital/fundacionalcorcon/aviso-legal-privacidad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Accesibilidad</v>
      </c>
      <c r="C528" s="114" t="str" cm="1">
        <f t="array" ref="C528">IFERROR(INDEX('03.Muestra'!$F$8:$F$42,SMALL(IF("Página Web"='03.Muestra'!$D$8:$D$42,ROW('03.Muestra'!$F$8:$F$42)-MIN(ROW('03.Muestra'!$D$8:$D$42))+1,""),ROW()-512)),"")</f>
        <v>https://www.comunidad.madrid/hospital/fundacionalcorcon/declaracion-accesibilidad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 xml:space="preserve">Home </v>
      </c>
      <c r="C551" s="114" t="str" cm="1">
        <f t="array" ref="C551">IFERROR(INDEX('03.Muestra'!$F$8:$F$42,SMALL(IF("Página Web"='03.Muestra'!$D$8:$D$42,ROW('03.Muestra'!$F$8:$F$42)-MIN(ROW('03.Muestra'!$D$8:$D$42))+1,""),ROW()-550)),"")</f>
        <v>https://www.comunidad.madrid/hospital/fundacionalcorcon</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https://www.comunidad.madrid/hospital/fundacionalcorcon/ciudadanos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https://www.comunidad.madrid/hospital/fundacionalcorcon/profesionales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https://www.comunidad.madrid/hospital/fundacionalcorcon/comunicacion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https://www.comunidad.madrid/hospital/fundacionalcorcon/nosotros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Área enfermería</v>
      </c>
      <c r="C556" s="114" t="str" cm="1">
        <f t="array" ref="C556">IFERROR(INDEX('03.Muestra'!$F$8:$F$42,SMALL(IF("Página Web"='03.Muestra'!$D$8:$D$42,ROW('03.Muestra'!$F$8:$F$42)-MIN(ROW('03.Muestra'!$D$8:$D$42))+1,""),ROW()-550)),"")</f>
        <v>https://www.comunidad.madrid/hospital/fundacionalcorcon/profesionales/area-enfermeria</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Cartera servicios</v>
      </c>
      <c r="C557" s="114" t="str" cm="1">
        <f t="array" ref="C557">IFERROR(INDEX('03.Muestra'!$F$8:$F$42,SMALL(IF("Página Web"='03.Muestra'!$D$8:$D$42,ROW('03.Muestra'!$F$8:$F$42)-MIN(ROW('03.Muestra'!$D$8:$D$42))+1,""),ROW()-550)),"")</f>
        <v>https://www.comunidad.madrid/hospital/fundacionalcorcon/ciudadanos/cartera-servicios</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https://www.comunidad.madrid/hospital/fundacionalcorcon/profesionales/docencia</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Biobanco</v>
      </c>
      <c r="C559" s="114" t="str" cm="1">
        <f t="array" ref="C559">IFERROR(INDEX('03.Muestra'!$F$8:$F$42,SMALL(IF("Página Web"='03.Muestra'!$D$8:$D$42,ROW('03.Muestra'!$F$8:$F$42)-MIN(ROW('03.Muestra'!$D$8:$D$42))+1,""),ROW()-550)),"")</f>
        <v>https://www.comunidad.madrid/hospital/fundacionalcorcon/profesionales/biobanco</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Videoteca</v>
      </c>
      <c r="C560" s="114" t="str" cm="1">
        <f t="array" ref="C560">IFERROR(INDEX('03.Muestra'!$F$8:$F$42,SMALL(IF("Página Web"='03.Muestra'!$D$8:$D$42,ROW('03.Muestra'!$F$8:$F$42)-MIN(ROW('03.Muestra'!$D$8:$D$42))+1,""),ROW()-550)),"")</f>
        <v>https://www.comunidad.madrid/hospital/fundacionalcorcon/nosotros/videoteca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https://www.comunidad.madrid/hospital/fundacionalcorcon/sitemap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https://www.comunidad.madrid/hospital/fundacionalcorcon/comunicacion/noticias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Banco de huesos</v>
      </c>
      <c r="C563" s="114" t="str" cm="1">
        <f t="array" ref="C563">IFERROR(INDEX('03.Muestra'!$F$8:$F$42,SMALL(IF("Página Web"='03.Muestra'!$D$8:$D$42,ROW('03.Muestra'!$F$8:$F$42)-MIN(ROW('03.Muestra'!$D$8:$D$42))+1,""),ROW()-550)),"")</f>
        <v>https://www.comunidad.madrid/hospital/fundacionalcorcon/profesionales/banco-huesos</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https://www.comunidad.madrid/hospital/fundacionalcorcon/buscar?search_api_fulltext=covid&amp;nombre=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Aviso legal</v>
      </c>
      <c r="C565" s="114" t="str" cm="1">
        <f t="array" ref="C565">IFERROR(INDEX('03.Muestra'!$F$8:$F$42,SMALL(IF("Página Web"='03.Muestra'!$D$8:$D$42,ROW('03.Muestra'!$F$8:$F$42)-MIN(ROW('03.Muestra'!$D$8:$D$42))+1,""),ROW()-550)),"")</f>
        <v>https://www.comunidad.madrid/hospital/fundacionalcorcon/aviso-legal-privacidad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Accesibilidad</v>
      </c>
      <c r="C566" s="114" t="str" cm="1">
        <f t="array" ref="C566">IFERROR(INDEX('03.Muestra'!$F$8:$F$42,SMALL(IF("Página Web"='03.Muestra'!$D$8:$D$42,ROW('03.Muestra'!$F$8:$F$42)-MIN(ROW('03.Muestra'!$D$8:$D$42))+1,""),ROW()-550)),"")</f>
        <v>https://www.comunidad.madrid/hospital/fundacionalcorcon/declaracion-accesibilidad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 xml:space="preserve">Home </v>
      </c>
      <c r="C589" s="114" t="str" cm="1">
        <f t="array" ref="C589">IFERROR(INDEX('03.Muestra'!$F$8:$F$42,SMALL(IF("Página Web"='03.Muestra'!$D$8:$D$42,ROW('03.Muestra'!$F$8:$F$42)-MIN(ROW('03.Muestra'!$D$8:$D$42))+1,""),ROW()-588)),"")</f>
        <v>https://www.comunidad.madrid/hospital/fundacionalcorcon</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https://www.comunidad.madrid/hospital/fundacionalcorcon/ciudadanos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https://www.comunidad.madrid/hospital/fundacionalcorcon/profesionales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https://www.comunidad.madrid/hospital/fundacionalcorcon/comunicacion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https://www.comunidad.madrid/hospital/fundacionalcorcon/nosotros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Área enfermería</v>
      </c>
      <c r="C594" s="114" t="str" cm="1">
        <f t="array" ref="C594">IFERROR(INDEX('03.Muestra'!$F$8:$F$42,SMALL(IF("Página Web"='03.Muestra'!$D$8:$D$42,ROW('03.Muestra'!$F$8:$F$42)-MIN(ROW('03.Muestra'!$D$8:$D$42))+1,""),ROW()-588)),"")</f>
        <v>https://www.comunidad.madrid/hospital/fundacionalcorcon/profesionales/area-enfermeria</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Cartera servicios</v>
      </c>
      <c r="C595" s="114" t="str" cm="1">
        <f t="array" ref="C595">IFERROR(INDEX('03.Muestra'!$F$8:$F$42,SMALL(IF("Página Web"='03.Muestra'!$D$8:$D$42,ROW('03.Muestra'!$F$8:$F$42)-MIN(ROW('03.Muestra'!$D$8:$D$42))+1,""),ROW()-588)),"")</f>
        <v>https://www.comunidad.madrid/hospital/fundacionalcorcon/ciudadanos/cartera-servicios</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https://www.comunidad.madrid/hospital/fundacionalcorcon/profesionales/docencia</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Biobanco</v>
      </c>
      <c r="C597" s="114" t="str" cm="1">
        <f t="array" ref="C597">IFERROR(INDEX('03.Muestra'!$F$8:$F$42,SMALL(IF("Página Web"='03.Muestra'!$D$8:$D$42,ROW('03.Muestra'!$F$8:$F$42)-MIN(ROW('03.Muestra'!$D$8:$D$42))+1,""),ROW()-588)),"")</f>
        <v>https://www.comunidad.madrid/hospital/fundacionalcorcon/profesionales/biobanco</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Videoteca</v>
      </c>
      <c r="C598" s="114" t="str" cm="1">
        <f t="array" ref="C598">IFERROR(INDEX('03.Muestra'!$F$8:$F$42,SMALL(IF("Página Web"='03.Muestra'!$D$8:$D$42,ROW('03.Muestra'!$F$8:$F$42)-MIN(ROW('03.Muestra'!$D$8:$D$42))+1,""),ROW()-588)),"")</f>
        <v>https://www.comunidad.madrid/hospital/fundacionalcorcon/nosotros/videoteca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https://www.comunidad.madrid/hospital/fundacionalcorcon/sitemap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https://www.comunidad.madrid/hospital/fundacionalcorcon/comunicacion/noticias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Banco de huesos</v>
      </c>
      <c r="C601" s="114" t="str" cm="1">
        <f t="array" ref="C601">IFERROR(INDEX('03.Muestra'!$F$8:$F$42,SMALL(IF("Página Web"='03.Muestra'!$D$8:$D$42,ROW('03.Muestra'!$F$8:$F$42)-MIN(ROW('03.Muestra'!$D$8:$D$42))+1,""),ROW()-588)),"")</f>
        <v>https://www.comunidad.madrid/hospital/fundacionalcorcon/profesionales/banco-huesos</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https://www.comunidad.madrid/hospital/fundacionalcorcon/buscar?search_api_fulltext=covid&amp;nombre=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Aviso legal</v>
      </c>
      <c r="C603" s="114" t="str" cm="1">
        <f t="array" ref="C603">IFERROR(INDEX('03.Muestra'!$F$8:$F$42,SMALL(IF("Página Web"='03.Muestra'!$D$8:$D$42,ROW('03.Muestra'!$F$8:$F$42)-MIN(ROW('03.Muestra'!$D$8:$D$42))+1,""),ROW()-588)),"")</f>
        <v>https://www.comunidad.madrid/hospital/fundacionalcorcon/aviso-legal-privacidad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Accesibilidad</v>
      </c>
      <c r="C604" s="114" t="str" cm="1">
        <f t="array" ref="C604">IFERROR(INDEX('03.Muestra'!$F$8:$F$42,SMALL(IF("Página Web"='03.Muestra'!$D$8:$D$42,ROW('03.Muestra'!$F$8:$F$42)-MIN(ROW('03.Muestra'!$D$8:$D$42))+1,""),ROW()-588)),"")</f>
        <v>https://www.comunidad.madrid/hospital/fundacionalcorcon/declaracion-accesibilidad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 xml:space="preserve">Home </v>
      </c>
      <c r="C627" s="114" t="str" cm="1">
        <f t="array" ref="C627">IFERROR(INDEX('03.Muestra'!$F$8:$F$42,SMALL(IF("Página Web"='03.Muestra'!$D$8:$D$42,ROW('03.Muestra'!$F$8:$F$42)-MIN(ROW('03.Muestra'!$D$8:$D$42))+1,""),ROW()-626)),"")</f>
        <v>https://www.comunidad.madrid/hospital/fundacionalcorcon</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https://www.comunidad.madrid/hospital/fundacionalcorcon/ciudadanos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5</v>
      </c>
      <c r="J628" s="120">
        <f ca="1">COUNTIF($D627:INDIRECT("$D" &amp;  SUM(ROW()-1,'03.Muestra'!$D$45)-1),J627)</f>
        <v>11</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https://www.comunidad.madrid/hospital/fundacionalcorcon/profesionales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https://www.comunidad.madrid/hospital/fundacionalcorcon/comunicacion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https://www.comunidad.madrid/hospital/fundacionalcorcon/nosotros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Área enfermería</v>
      </c>
      <c r="C632" s="114" t="str" cm="1">
        <f t="array" ref="C632">IFERROR(INDEX('03.Muestra'!$F$8:$F$42,SMALL(IF("Página Web"='03.Muestra'!$D$8:$D$42,ROW('03.Muestra'!$F$8:$F$42)-MIN(ROW('03.Muestra'!$D$8:$D$42))+1,""),ROW()-626)),"")</f>
        <v>https://www.comunidad.madrid/hospital/fundacionalcorcon/profesionales/area-enfermeria</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Cartera servicios</v>
      </c>
      <c r="C633" s="114" t="str" cm="1">
        <f t="array" ref="C633">IFERROR(INDEX('03.Muestra'!$F$8:$F$42,SMALL(IF("Página Web"='03.Muestra'!$D$8:$D$42,ROW('03.Muestra'!$F$8:$F$42)-MIN(ROW('03.Muestra'!$D$8:$D$42))+1,""),ROW()-626)),"")</f>
        <v>https://www.comunidad.madrid/hospital/fundacionalcorcon/ciudadanos/cartera-servicios</v>
      </c>
      <c r="D633" s="130" t="s">
        <v>26</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https://www.comunidad.madrid/hospital/fundacionalcorcon/profesionales/docencia</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Biobanco</v>
      </c>
      <c r="C635" s="114" t="str" cm="1">
        <f t="array" ref="C635">IFERROR(INDEX('03.Muestra'!$F$8:$F$42,SMALL(IF("Página Web"='03.Muestra'!$D$8:$D$42,ROW('03.Muestra'!$F$8:$F$42)-MIN(ROW('03.Muestra'!$D$8:$D$42))+1,""),ROW()-626)),"")</f>
        <v>https://www.comunidad.madrid/hospital/fundacionalcorcon/profesionales/biobanco</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Videoteca</v>
      </c>
      <c r="C636" s="114" t="str" cm="1">
        <f t="array" ref="C636">IFERROR(INDEX('03.Muestra'!$F$8:$F$42,SMALL(IF("Página Web"='03.Muestra'!$D$8:$D$42,ROW('03.Muestra'!$F$8:$F$42)-MIN(ROW('03.Muestra'!$D$8:$D$42))+1,""),ROW()-626)),"")</f>
        <v>https://www.comunidad.madrid/hospital/fundacionalcorcon/nosotros/videoteca</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https://www.comunidad.madrid/hospital/fundacionalcorcon/sitemap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https://www.comunidad.madrid/hospital/fundacionalcorcon/comunicacion/noticias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Banco de huesos</v>
      </c>
      <c r="C639" s="114" t="str" cm="1">
        <f t="array" ref="C639">IFERROR(INDEX('03.Muestra'!$F$8:$F$42,SMALL(IF("Página Web"='03.Muestra'!$D$8:$D$42,ROW('03.Muestra'!$F$8:$F$42)-MIN(ROW('03.Muestra'!$D$8:$D$42))+1,""),ROW()-626)),"")</f>
        <v>https://www.comunidad.madrid/hospital/fundacionalcorcon/profesionales/banco-huesos</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https://www.comunidad.madrid/hospital/fundacionalcorcon/buscar?search_api_fulltext=covid&amp;nombre=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Aviso legal</v>
      </c>
      <c r="C641" s="114" t="str" cm="1">
        <f t="array" ref="C641">IFERROR(INDEX('03.Muestra'!$F$8:$F$42,SMALL(IF("Página Web"='03.Muestra'!$D$8:$D$42,ROW('03.Muestra'!$F$8:$F$42)-MIN(ROW('03.Muestra'!$D$8:$D$42))+1,""),ROW()-626)),"")</f>
        <v>https://www.comunidad.madrid/hospital/fundacionalcorcon/aviso-legal-privacidad</v>
      </c>
      <c r="D641" s="130" t="s">
        <v>28</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Accesibilidad</v>
      </c>
      <c r="C642" s="114" t="str" cm="1">
        <f t="array" ref="C642">IFERROR(INDEX('03.Muestra'!$F$8:$F$42,SMALL(IF("Página Web"='03.Muestra'!$D$8:$D$42,ROW('03.Muestra'!$F$8:$F$42)-MIN(ROW('03.Muestra'!$D$8:$D$42))+1,""),ROW()-626)),"")</f>
        <v>https://www.comunidad.madrid/hospital/fundacionalcorcon/declaracion-accesibilidad</v>
      </c>
      <c r="D642" s="130" t="s">
        <v>26</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 xml:space="preserve">Home </v>
      </c>
      <c r="C665" s="114" t="str" cm="1">
        <f t="array" ref="C665">IFERROR(INDEX('03.Muestra'!$F$8:$F$42,SMALL(IF("Página Web"='03.Muestra'!$D$8:$D$42,ROW('03.Muestra'!$F$8:$F$42)-MIN(ROW('03.Muestra'!$D$8:$D$42))+1,""),ROW()-664)),"")</f>
        <v>https://www.comunidad.madrid/hospital/fundacionalcorcon</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https://www.comunidad.madrid/hospital/fundacionalcorcon/ciudadanos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https://www.comunidad.madrid/hospital/fundacionalcorcon/profesionales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https://www.comunidad.madrid/hospital/fundacionalcorcon/comunicacion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https://www.comunidad.madrid/hospital/fundacionalcorcon/nosotros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Área enfermería</v>
      </c>
      <c r="C670" s="114" t="str" cm="1">
        <f t="array" ref="C670">IFERROR(INDEX('03.Muestra'!$F$8:$F$42,SMALL(IF("Página Web"='03.Muestra'!$D$8:$D$42,ROW('03.Muestra'!$F$8:$F$42)-MIN(ROW('03.Muestra'!$D$8:$D$42))+1,""),ROW()-664)),"")</f>
        <v>https://www.comunidad.madrid/hospital/fundacionalcorcon/profesionales/area-enfermeria</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Cartera servicios</v>
      </c>
      <c r="C671" s="114" t="str" cm="1">
        <f t="array" ref="C671">IFERROR(INDEX('03.Muestra'!$F$8:$F$42,SMALL(IF("Página Web"='03.Muestra'!$D$8:$D$42,ROW('03.Muestra'!$F$8:$F$42)-MIN(ROW('03.Muestra'!$D$8:$D$42))+1,""),ROW()-664)),"")</f>
        <v>https://www.comunidad.madrid/hospital/fundacionalcorcon/ciudadanos/cartera-servicios</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https://www.comunidad.madrid/hospital/fundacionalcorcon/profesionales/docencia</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Biobanco</v>
      </c>
      <c r="C673" s="114" t="str" cm="1">
        <f t="array" ref="C673">IFERROR(INDEX('03.Muestra'!$F$8:$F$42,SMALL(IF("Página Web"='03.Muestra'!$D$8:$D$42,ROW('03.Muestra'!$F$8:$F$42)-MIN(ROW('03.Muestra'!$D$8:$D$42))+1,""),ROW()-664)),"")</f>
        <v>https://www.comunidad.madrid/hospital/fundacionalcorcon/profesionales/biobanco</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Videoteca</v>
      </c>
      <c r="C674" s="114" t="str" cm="1">
        <f t="array" ref="C674">IFERROR(INDEX('03.Muestra'!$F$8:$F$42,SMALL(IF("Página Web"='03.Muestra'!$D$8:$D$42,ROW('03.Muestra'!$F$8:$F$42)-MIN(ROW('03.Muestra'!$D$8:$D$42))+1,""),ROW()-664)),"")</f>
        <v>https://www.comunidad.madrid/hospital/fundacionalcorcon/nosotros/videoteca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https://www.comunidad.madrid/hospital/fundacionalcorcon/sitemap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https://www.comunidad.madrid/hospital/fundacionalcorcon/comunicacion/noticias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Banco de huesos</v>
      </c>
      <c r="C677" s="114" t="str" cm="1">
        <f t="array" ref="C677">IFERROR(INDEX('03.Muestra'!$F$8:$F$42,SMALL(IF("Página Web"='03.Muestra'!$D$8:$D$42,ROW('03.Muestra'!$F$8:$F$42)-MIN(ROW('03.Muestra'!$D$8:$D$42))+1,""),ROW()-664)),"")</f>
        <v>https://www.comunidad.madrid/hospital/fundacionalcorcon/profesionales/banco-huesos</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https://www.comunidad.madrid/hospital/fundacionalcorcon/buscar?search_api_fulltext=covid&amp;nombre=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Aviso legal</v>
      </c>
      <c r="C679" s="114" t="str" cm="1">
        <f t="array" ref="C679">IFERROR(INDEX('03.Muestra'!$F$8:$F$42,SMALL(IF("Página Web"='03.Muestra'!$D$8:$D$42,ROW('03.Muestra'!$F$8:$F$42)-MIN(ROW('03.Muestra'!$D$8:$D$42))+1,""),ROW()-664)),"")</f>
        <v>https://www.comunidad.madrid/hospital/fundacionalcorcon/aviso-legal-privacidad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Accesibilidad</v>
      </c>
      <c r="C680" s="114" t="str" cm="1">
        <f t="array" ref="C680">IFERROR(INDEX('03.Muestra'!$F$8:$F$42,SMALL(IF("Página Web"='03.Muestra'!$D$8:$D$42,ROW('03.Muestra'!$F$8:$F$42)-MIN(ROW('03.Muestra'!$D$8:$D$42))+1,""),ROW()-664)),"")</f>
        <v>https://www.comunidad.madrid/hospital/fundacionalcorcon/declaracion-accesibilidad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 xml:space="preserve">Home </v>
      </c>
      <c r="C703" s="114" t="str" cm="1">
        <f t="array" ref="C703">IFERROR(INDEX('03.Muestra'!$F$8:$F$42,SMALL(IF("Página Web"='03.Muestra'!$D$8:$D$42,ROW('03.Muestra'!$F$8:$F$42)-MIN(ROW('03.Muestra'!$D$8:$D$42))+1,""),ROW()-702)),"")</f>
        <v>https://www.comunidad.madrid/hospital/fundacionalcorcon</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https://www.comunidad.madrid/hospital/fundacionalcorcon/ciudadanos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https://www.comunidad.madrid/hospital/fundacionalcorcon/profesionales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https://www.comunidad.madrid/hospital/fundacionalcorcon/comunicacion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https://www.comunidad.madrid/hospital/fundacionalcorcon/nosotros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Área enfermería</v>
      </c>
      <c r="C708" s="114" t="str" cm="1">
        <f t="array" ref="C708">IFERROR(INDEX('03.Muestra'!$F$8:$F$42,SMALL(IF("Página Web"='03.Muestra'!$D$8:$D$42,ROW('03.Muestra'!$F$8:$F$42)-MIN(ROW('03.Muestra'!$D$8:$D$42))+1,""),ROW()-702)),"")</f>
        <v>https://www.comunidad.madrid/hospital/fundacionalcorcon/profesionales/area-enfermeria</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Cartera servicios</v>
      </c>
      <c r="C709" s="114" t="str" cm="1">
        <f t="array" ref="C709">IFERROR(INDEX('03.Muestra'!$F$8:$F$42,SMALL(IF("Página Web"='03.Muestra'!$D$8:$D$42,ROW('03.Muestra'!$F$8:$F$42)-MIN(ROW('03.Muestra'!$D$8:$D$42))+1,""),ROW()-702)),"")</f>
        <v>https://www.comunidad.madrid/hospital/fundacionalcorcon/ciudadanos/cartera-servicios</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https://www.comunidad.madrid/hospital/fundacionalcorcon/profesionales/docencia</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Biobanco</v>
      </c>
      <c r="C711" s="114" t="str" cm="1">
        <f t="array" ref="C711">IFERROR(INDEX('03.Muestra'!$F$8:$F$42,SMALL(IF("Página Web"='03.Muestra'!$D$8:$D$42,ROW('03.Muestra'!$F$8:$F$42)-MIN(ROW('03.Muestra'!$D$8:$D$42))+1,""),ROW()-702)),"")</f>
        <v>https://www.comunidad.madrid/hospital/fundacionalcorcon/profesionales/biobanco</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Videoteca</v>
      </c>
      <c r="C712" s="114" t="str" cm="1">
        <f t="array" ref="C712">IFERROR(INDEX('03.Muestra'!$F$8:$F$42,SMALL(IF("Página Web"='03.Muestra'!$D$8:$D$42,ROW('03.Muestra'!$F$8:$F$42)-MIN(ROW('03.Muestra'!$D$8:$D$42))+1,""),ROW()-702)),"")</f>
        <v>https://www.comunidad.madrid/hospital/fundacionalcorcon/nosotros/videoteca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https://www.comunidad.madrid/hospital/fundacionalcorcon/sitemap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https://www.comunidad.madrid/hospital/fundacionalcorcon/comunicacion/noticias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Banco de huesos</v>
      </c>
      <c r="C715" s="114" t="str" cm="1">
        <f t="array" ref="C715">IFERROR(INDEX('03.Muestra'!$F$8:$F$42,SMALL(IF("Página Web"='03.Muestra'!$D$8:$D$42,ROW('03.Muestra'!$F$8:$F$42)-MIN(ROW('03.Muestra'!$D$8:$D$42))+1,""),ROW()-702)),"")</f>
        <v>https://www.comunidad.madrid/hospital/fundacionalcorcon/profesionales/banco-huesos</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https://www.comunidad.madrid/hospital/fundacionalcorcon/buscar?search_api_fulltext=covid&amp;nombre=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Aviso legal</v>
      </c>
      <c r="C717" s="114" t="str" cm="1">
        <f t="array" ref="C717">IFERROR(INDEX('03.Muestra'!$F$8:$F$42,SMALL(IF("Página Web"='03.Muestra'!$D$8:$D$42,ROW('03.Muestra'!$F$8:$F$42)-MIN(ROW('03.Muestra'!$D$8:$D$42))+1,""),ROW()-702)),"")</f>
        <v>https://www.comunidad.madrid/hospital/fundacionalcorcon/aviso-legal-privacidad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Accesibilidad</v>
      </c>
      <c r="C718" s="114" t="str" cm="1">
        <f t="array" ref="C718">IFERROR(INDEX('03.Muestra'!$F$8:$F$42,SMALL(IF("Página Web"='03.Muestra'!$D$8:$D$42,ROW('03.Muestra'!$F$8:$F$42)-MIN(ROW('03.Muestra'!$D$8:$D$42))+1,""),ROW()-702)),"")</f>
        <v>https://www.comunidad.madrid/hospital/fundacionalcorcon/declaracion-accesibilidad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 xml:space="preserve">Home </v>
      </c>
      <c r="C741" s="114" t="str" cm="1">
        <f t="array" ref="C741">IFERROR(INDEX('03.Muestra'!$F$8:$F$42,SMALL(IF("Página Web"='03.Muestra'!$D$8:$D$42,ROW('03.Muestra'!$F$8:$F$42)-MIN(ROW('03.Muestra'!$D$8:$D$42))+1,""),ROW()-740)),"")</f>
        <v>https://www.comunidad.madrid/hospital/fundacionalcorcon</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https://www.comunidad.madrid/hospital/fundacionalcorcon/ciudadanos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4</v>
      </c>
      <c r="J742" s="120">
        <f ca="1">COUNTIF($D741:INDIRECT("$D" &amp;  SUM(ROW()-1,'03.Muestra'!$D$45)-1),J741)</f>
        <v>12</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https://www.comunidad.madrid/hospital/fundacionalcorcon/profesionales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https://www.comunidad.madrid/hospital/fundacionalcorcon/comunicacion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https://www.comunidad.madrid/hospital/fundacionalcorcon/nosotros</v>
      </c>
      <c r="D745" s="130" t="s">
        <v>28</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Área enfermería</v>
      </c>
      <c r="C746" s="114" t="str" cm="1">
        <f t="array" ref="C746">IFERROR(INDEX('03.Muestra'!$F$8:$F$42,SMALL(IF("Página Web"='03.Muestra'!$D$8:$D$42,ROW('03.Muestra'!$F$8:$F$42)-MIN(ROW('03.Muestra'!$D$8:$D$42))+1,""),ROW()-740)),"")</f>
        <v>https://www.comunidad.madrid/hospital/fundacionalcorcon/profesionales/area-enfermeria</v>
      </c>
      <c r="D746" s="130" t="s">
        <v>28</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Cartera servicios</v>
      </c>
      <c r="C747" s="114" t="str" cm="1">
        <f t="array" ref="C747">IFERROR(INDEX('03.Muestra'!$F$8:$F$42,SMALL(IF("Página Web"='03.Muestra'!$D$8:$D$42,ROW('03.Muestra'!$F$8:$F$42)-MIN(ROW('03.Muestra'!$D$8:$D$42))+1,""),ROW()-740)),"")</f>
        <v>https://www.comunidad.madrid/hospital/fundacionalcorcon/ciudadanos/cartera-servicios</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https://www.comunidad.madrid/hospital/fundacionalcorcon/profesionales/docencia</v>
      </c>
      <c r="D748" s="130" t="s">
        <v>28</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Biobanco</v>
      </c>
      <c r="C749" s="114" t="str" cm="1">
        <f t="array" ref="C749">IFERROR(INDEX('03.Muestra'!$F$8:$F$42,SMALL(IF("Página Web"='03.Muestra'!$D$8:$D$42,ROW('03.Muestra'!$F$8:$F$42)-MIN(ROW('03.Muestra'!$D$8:$D$42))+1,""),ROW()-740)),"")</f>
        <v>https://www.comunidad.madrid/hospital/fundacionalcorcon/profesionales/biobanco</v>
      </c>
      <c r="D749" s="130" t="s">
        <v>28</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Videoteca</v>
      </c>
      <c r="C750" s="114" t="str" cm="1">
        <f t="array" ref="C750">IFERROR(INDEX('03.Muestra'!$F$8:$F$42,SMALL(IF("Página Web"='03.Muestra'!$D$8:$D$42,ROW('03.Muestra'!$F$8:$F$42)-MIN(ROW('03.Muestra'!$D$8:$D$42))+1,""),ROW()-740)),"")</f>
        <v>https://www.comunidad.madrid/hospital/fundacionalcorcon/nosotros/videoteca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web</v>
      </c>
      <c r="C751" s="114" t="str" cm="1">
        <f t="array" ref="C751">IFERROR(INDEX('03.Muestra'!$F$8:$F$42,SMALL(IF("Página Web"='03.Muestra'!$D$8:$D$42,ROW('03.Muestra'!$F$8:$F$42)-MIN(ROW('03.Muestra'!$D$8:$D$42))+1,""),ROW()-740)),"")</f>
        <v>https://www.comunidad.madrid/hospital/fundacionalcorcon/sitemap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https://www.comunidad.madrid/hospital/fundacionalcorcon/comunicacion/noticias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Banco de huesos</v>
      </c>
      <c r="C753" s="114" t="str" cm="1">
        <f t="array" ref="C753">IFERROR(INDEX('03.Muestra'!$F$8:$F$42,SMALL(IF("Página Web"='03.Muestra'!$D$8:$D$42,ROW('03.Muestra'!$F$8:$F$42)-MIN(ROW('03.Muestra'!$D$8:$D$42))+1,""),ROW()-740)),"")</f>
        <v>https://www.comunidad.madrid/hospital/fundacionalcorcon/profesionales/banco-huesos</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https://www.comunidad.madrid/hospital/fundacionalcorcon/buscar?search_api_fulltext=covid&amp;nombre=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Aviso legal</v>
      </c>
      <c r="C755" s="114" t="str" cm="1">
        <f t="array" ref="C755">IFERROR(INDEX('03.Muestra'!$F$8:$F$42,SMALL(IF("Página Web"='03.Muestra'!$D$8:$D$42,ROW('03.Muestra'!$F$8:$F$42)-MIN(ROW('03.Muestra'!$D$8:$D$42))+1,""),ROW()-740)),"")</f>
        <v>https://www.comunidad.madrid/hospital/fundacionalcorcon/aviso-legal-privacidad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Accesibilidad</v>
      </c>
      <c r="C756" s="114" t="str" cm="1">
        <f t="array" ref="C756">IFERROR(INDEX('03.Muestra'!$F$8:$F$42,SMALL(IF("Página Web"='03.Muestra'!$D$8:$D$42,ROW('03.Muestra'!$F$8:$F$42)-MIN(ROW('03.Muestra'!$D$8:$D$42))+1,""),ROW()-740)),"")</f>
        <v>https://www.comunidad.madrid/hospital/fundacionalcorcon/declaracion-accesibilidad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 xml:space="preserve">Home </v>
      </c>
      <c r="C779" s="114" t="str" cm="1">
        <f t="array" ref="C779">IFERROR(INDEX('03.Muestra'!$F$8:$F$42,SMALL(IF("Página Web"='03.Muestra'!$D$8:$D$42,ROW('03.Muestra'!$F$8:$F$42)-MIN(ROW('03.Muestra'!$D$8:$D$42))+1,""),ROW()-778)),"")</f>
        <v>https://www.comunidad.madrid/hospital/fundacionalcorcon</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https://www.comunidad.madrid/hospital/fundacionalcorcon/ciudadanos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https://www.comunidad.madrid/hospital/fundacionalcorcon/profesionales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https://www.comunidad.madrid/hospital/fundacionalcorcon/comunicacion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https://www.comunidad.madrid/hospital/fundacionalcorcon/nosotros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Área enfermería</v>
      </c>
      <c r="C784" s="114" t="str" cm="1">
        <f t="array" ref="C784">IFERROR(INDEX('03.Muestra'!$F$8:$F$42,SMALL(IF("Página Web"='03.Muestra'!$D$8:$D$42,ROW('03.Muestra'!$F$8:$F$42)-MIN(ROW('03.Muestra'!$D$8:$D$42))+1,""),ROW()-778)),"")</f>
        <v>https://www.comunidad.madrid/hospital/fundacionalcorcon/profesionales/area-enfermeria</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Cartera servicios</v>
      </c>
      <c r="C785" s="114" t="str" cm="1">
        <f t="array" ref="C785">IFERROR(INDEX('03.Muestra'!$F$8:$F$42,SMALL(IF("Página Web"='03.Muestra'!$D$8:$D$42,ROW('03.Muestra'!$F$8:$F$42)-MIN(ROW('03.Muestra'!$D$8:$D$42))+1,""),ROW()-778)),"")</f>
        <v>https://www.comunidad.madrid/hospital/fundacionalcorcon/ciudadanos/cartera-servicios</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https://www.comunidad.madrid/hospital/fundacionalcorcon/profesionales/docencia</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Biobanco</v>
      </c>
      <c r="C787" s="114" t="str" cm="1">
        <f t="array" ref="C787">IFERROR(INDEX('03.Muestra'!$F$8:$F$42,SMALL(IF("Página Web"='03.Muestra'!$D$8:$D$42,ROW('03.Muestra'!$F$8:$F$42)-MIN(ROW('03.Muestra'!$D$8:$D$42))+1,""),ROW()-778)),"")</f>
        <v>https://www.comunidad.madrid/hospital/fundacionalcorcon/profesionales/biobanco</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Videoteca</v>
      </c>
      <c r="C788" s="114" t="str" cm="1">
        <f t="array" ref="C788">IFERROR(INDEX('03.Muestra'!$F$8:$F$42,SMALL(IF("Página Web"='03.Muestra'!$D$8:$D$42,ROW('03.Muestra'!$F$8:$F$42)-MIN(ROW('03.Muestra'!$D$8:$D$42))+1,""),ROW()-778)),"")</f>
        <v>https://www.comunidad.madrid/hospital/fundacionalcorcon/nosotros/videoteca</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web</v>
      </c>
      <c r="C789" s="114" t="str" cm="1">
        <f t="array" ref="C789">IFERROR(INDEX('03.Muestra'!$F$8:$F$42,SMALL(IF("Página Web"='03.Muestra'!$D$8:$D$42,ROW('03.Muestra'!$F$8:$F$42)-MIN(ROW('03.Muestra'!$D$8:$D$42))+1,""),ROW()-778)),"")</f>
        <v>https://www.comunidad.madrid/hospital/fundacionalcorcon/sitemap</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https://www.comunidad.madrid/hospital/fundacionalcorcon/comunicacion/noticias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Banco de huesos</v>
      </c>
      <c r="C791" s="114" t="str" cm="1">
        <f t="array" ref="C791">IFERROR(INDEX('03.Muestra'!$F$8:$F$42,SMALL(IF("Página Web"='03.Muestra'!$D$8:$D$42,ROW('03.Muestra'!$F$8:$F$42)-MIN(ROW('03.Muestra'!$D$8:$D$42))+1,""),ROW()-778)),"")</f>
        <v>https://www.comunidad.madrid/hospital/fundacionalcorcon/profesionales/banco-huesos</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https://www.comunidad.madrid/hospital/fundacionalcorcon/buscar?search_api_fulltext=covid&amp;nombre=</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Aviso legal</v>
      </c>
      <c r="C793" s="114" t="str" cm="1">
        <f t="array" ref="C793">IFERROR(INDEX('03.Muestra'!$F$8:$F$42,SMALL(IF("Página Web"='03.Muestra'!$D$8:$D$42,ROW('03.Muestra'!$F$8:$F$42)-MIN(ROW('03.Muestra'!$D$8:$D$42))+1,""),ROW()-778)),"")</f>
        <v>https://www.comunidad.madrid/hospital/fundacionalcorcon/aviso-legal-privacidad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Accesibilidad</v>
      </c>
      <c r="C794" s="114" t="str" cm="1">
        <f t="array" ref="C794">IFERROR(INDEX('03.Muestra'!$F$8:$F$42,SMALL(IF("Página Web"='03.Muestra'!$D$8:$D$42,ROW('03.Muestra'!$F$8:$F$42)-MIN(ROW('03.Muestra'!$D$8:$D$42))+1,""),ROW()-778)),"")</f>
        <v>https://www.comunidad.madrid/hospital/fundacionalcorcon/declaracion-accesibilidad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 xml:space="preserve">Home </v>
      </c>
      <c r="C817" s="114" t="str" cm="1">
        <f t="array" ref="C817">IFERROR(INDEX('03.Muestra'!$F$8:$F$42,SMALL(IF("Página Web"='03.Muestra'!$D$8:$D$42,ROW('03.Muestra'!$F$8:$F$42)-MIN(ROW('03.Muestra'!$D$8:$D$42))+1,""),ROW()-816)),"")</f>
        <v>https://www.comunidad.madrid/hospital/fundacionalcorcon</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https://www.comunidad.madrid/hospital/fundacionalcorcon/ciudadanos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https://www.comunidad.madrid/hospital/fundacionalcorcon/profesionales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https://www.comunidad.madrid/hospital/fundacionalcorcon/comunicacion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https://www.comunidad.madrid/hospital/fundacionalcorcon/nosotros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Área enfermería</v>
      </c>
      <c r="C822" s="114" t="str" cm="1">
        <f t="array" ref="C822">IFERROR(INDEX('03.Muestra'!$F$8:$F$42,SMALL(IF("Página Web"='03.Muestra'!$D$8:$D$42,ROW('03.Muestra'!$F$8:$F$42)-MIN(ROW('03.Muestra'!$D$8:$D$42))+1,""),ROW()-816)),"")</f>
        <v>https://www.comunidad.madrid/hospital/fundacionalcorcon/profesionales/area-enfermeria</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Cartera servicios</v>
      </c>
      <c r="C823" s="114" t="str" cm="1">
        <f t="array" ref="C823">IFERROR(INDEX('03.Muestra'!$F$8:$F$42,SMALL(IF("Página Web"='03.Muestra'!$D$8:$D$42,ROW('03.Muestra'!$F$8:$F$42)-MIN(ROW('03.Muestra'!$D$8:$D$42))+1,""),ROW()-816)),"")</f>
        <v>https://www.comunidad.madrid/hospital/fundacionalcorcon/ciudadanos/cartera-servicios</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https://www.comunidad.madrid/hospital/fundacionalcorcon/profesionales/docencia</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Biobanco</v>
      </c>
      <c r="C825" s="114" t="str" cm="1">
        <f t="array" ref="C825">IFERROR(INDEX('03.Muestra'!$F$8:$F$42,SMALL(IF("Página Web"='03.Muestra'!$D$8:$D$42,ROW('03.Muestra'!$F$8:$F$42)-MIN(ROW('03.Muestra'!$D$8:$D$42))+1,""),ROW()-816)),"")</f>
        <v>https://www.comunidad.madrid/hospital/fundacionalcorcon/profesionales/biobanco</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Videoteca</v>
      </c>
      <c r="C826" s="114" t="str" cm="1">
        <f t="array" ref="C826">IFERROR(INDEX('03.Muestra'!$F$8:$F$42,SMALL(IF("Página Web"='03.Muestra'!$D$8:$D$42,ROW('03.Muestra'!$F$8:$F$42)-MIN(ROW('03.Muestra'!$D$8:$D$42))+1,""),ROW()-816)),"")</f>
        <v>https://www.comunidad.madrid/hospital/fundacionalcorcon/nosotros/videoteca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web</v>
      </c>
      <c r="C827" s="114" t="str" cm="1">
        <f t="array" ref="C827">IFERROR(INDEX('03.Muestra'!$F$8:$F$42,SMALL(IF("Página Web"='03.Muestra'!$D$8:$D$42,ROW('03.Muestra'!$F$8:$F$42)-MIN(ROW('03.Muestra'!$D$8:$D$42))+1,""),ROW()-816)),"")</f>
        <v>https://www.comunidad.madrid/hospital/fundacionalcorcon/sitemap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https://www.comunidad.madrid/hospital/fundacionalcorcon/comunicacion/noticias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Banco de huesos</v>
      </c>
      <c r="C829" s="114" t="str" cm="1">
        <f t="array" ref="C829">IFERROR(INDEX('03.Muestra'!$F$8:$F$42,SMALL(IF("Página Web"='03.Muestra'!$D$8:$D$42,ROW('03.Muestra'!$F$8:$F$42)-MIN(ROW('03.Muestra'!$D$8:$D$42))+1,""),ROW()-816)),"")</f>
        <v>https://www.comunidad.madrid/hospital/fundacionalcorcon/profesionales/banco-huesos</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https://www.comunidad.madrid/hospital/fundacionalcorcon/buscar?search_api_fulltext=covid&amp;nombre=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Aviso legal</v>
      </c>
      <c r="C831" s="114" t="str" cm="1">
        <f t="array" ref="C831">IFERROR(INDEX('03.Muestra'!$F$8:$F$42,SMALL(IF("Página Web"='03.Muestra'!$D$8:$D$42,ROW('03.Muestra'!$F$8:$F$42)-MIN(ROW('03.Muestra'!$D$8:$D$42))+1,""),ROW()-816)),"")</f>
        <v>https://www.comunidad.madrid/hospital/fundacionalcorcon/aviso-legal-privacidad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Accesibilidad</v>
      </c>
      <c r="C832" s="114" t="str" cm="1">
        <f t="array" ref="C832">IFERROR(INDEX('03.Muestra'!$F$8:$F$42,SMALL(IF("Página Web"='03.Muestra'!$D$8:$D$42,ROW('03.Muestra'!$F$8:$F$42)-MIN(ROW('03.Muestra'!$D$8:$D$42))+1,""),ROW()-816)),"")</f>
        <v>https://www.comunidad.madrid/hospital/fundacionalcorcon/declaracion-accesibilidad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 xml:space="preserve">Home </v>
      </c>
      <c r="C855" s="114" t="str" cm="1">
        <f t="array" ref="C855">IFERROR(INDEX('03.Muestra'!$F$8:$F$42,SMALL(IF("Página Web"='03.Muestra'!$D$8:$D$42,ROW('03.Muestra'!$F$8:$F$42)-MIN(ROW('03.Muestra'!$D$8:$D$42))+1,""),ROW()-854)),"")</f>
        <v>https://www.comunidad.madrid/hospital/fundacionalcorcon</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https://www.comunidad.madrid/hospital/fundacionalcorcon/ciudadanos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https://www.comunidad.madrid/hospital/fundacionalcorcon/profesionales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https://www.comunidad.madrid/hospital/fundacionalcorcon/comunicacion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https://www.comunidad.madrid/hospital/fundacionalcorcon/nosotros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Área enfermería</v>
      </c>
      <c r="C860" s="114" t="str" cm="1">
        <f t="array" ref="C860">IFERROR(INDEX('03.Muestra'!$F$8:$F$42,SMALL(IF("Página Web"='03.Muestra'!$D$8:$D$42,ROW('03.Muestra'!$F$8:$F$42)-MIN(ROW('03.Muestra'!$D$8:$D$42))+1,""),ROW()-854)),"")</f>
        <v>https://www.comunidad.madrid/hospital/fundacionalcorcon/profesionales/area-enfermeria</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Cartera servicios</v>
      </c>
      <c r="C861" s="114" t="str" cm="1">
        <f t="array" ref="C861">IFERROR(INDEX('03.Muestra'!$F$8:$F$42,SMALL(IF("Página Web"='03.Muestra'!$D$8:$D$42,ROW('03.Muestra'!$F$8:$F$42)-MIN(ROW('03.Muestra'!$D$8:$D$42))+1,""),ROW()-854)),"")</f>
        <v>https://www.comunidad.madrid/hospital/fundacionalcorcon/ciudadanos/cartera-servicios</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https://www.comunidad.madrid/hospital/fundacionalcorcon/profesionales/docencia</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Biobanco</v>
      </c>
      <c r="C863" s="114" t="str" cm="1">
        <f t="array" ref="C863">IFERROR(INDEX('03.Muestra'!$F$8:$F$42,SMALL(IF("Página Web"='03.Muestra'!$D$8:$D$42,ROW('03.Muestra'!$F$8:$F$42)-MIN(ROW('03.Muestra'!$D$8:$D$42))+1,""),ROW()-854)),"")</f>
        <v>https://www.comunidad.madrid/hospital/fundacionalcorcon/profesionales/biobanco</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Videoteca</v>
      </c>
      <c r="C864" s="114" t="str" cm="1">
        <f t="array" ref="C864">IFERROR(INDEX('03.Muestra'!$F$8:$F$42,SMALL(IF("Página Web"='03.Muestra'!$D$8:$D$42,ROW('03.Muestra'!$F$8:$F$42)-MIN(ROW('03.Muestra'!$D$8:$D$42))+1,""),ROW()-854)),"")</f>
        <v>https://www.comunidad.madrid/hospital/fundacionalcorcon/nosotros/videoteca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web</v>
      </c>
      <c r="C865" s="114" t="str" cm="1">
        <f t="array" ref="C865">IFERROR(INDEX('03.Muestra'!$F$8:$F$42,SMALL(IF("Página Web"='03.Muestra'!$D$8:$D$42,ROW('03.Muestra'!$F$8:$F$42)-MIN(ROW('03.Muestra'!$D$8:$D$42))+1,""),ROW()-854)),"")</f>
        <v>https://www.comunidad.madrid/hospital/fundacionalcorcon/sitemap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https://www.comunidad.madrid/hospital/fundacionalcorcon/comunicacion/noticias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Banco de huesos</v>
      </c>
      <c r="C867" s="114" t="str" cm="1">
        <f t="array" ref="C867">IFERROR(INDEX('03.Muestra'!$F$8:$F$42,SMALL(IF("Página Web"='03.Muestra'!$D$8:$D$42,ROW('03.Muestra'!$F$8:$F$42)-MIN(ROW('03.Muestra'!$D$8:$D$42))+1,""),ROW()-854)),"")</f>
        <v>https://www.comunidad.madrid/hospital/fundacionalcorcon/profesionales/banco-huesos</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https://www.comunidad.madrid/hospital/fundacionalcorcon/buscar?search_api_fulltext=covid&amp;nombre=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Aviso legal</v>
      </c>
      <c r="C869" s="114" t="str" cm="1">
        <f t="array" ref="C869">IFERROR(INDEX('03.Muestra'!$F$8:$F$42,SMALL(IF("Página Web"='03.Muestra'!$D$8:$D$42,ROW('03.Muestra'!$F$8:$F$42)-MIN(ROW('03.Muestra'!$D$8:$D$42))+1,""),ROW()-854)),"")</f>
        <v>https://www.comunidad.madrid/hospital/fundacionalcorcon/aviso-legal-privacidad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Accesibilidad</v>
      </c>
      <c r="C870" s="114" t="str" cm="1">
        <f t="array" ref="C870">IFERROR(INDEX('03.Muestra'!$F$8:$F$42,SMALL(IF("Página Web"='03.Muestra'!$D$8:$D$42,ROW('03.Muestra'!$F$8:$F$42)-MIN(ROW('03.Muestra'!$D$8:$D$42))+1,""),ROW()-854)),"")</f>
        <v>https://www.comunidad.madrid/hospital/fundacionalcorcon/declaracion-accesibilidad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 xml:space="preserve">Home </v>
      </c>
      <c r="C893" s="114" t="str" cm="1">
        <f t="array" ref="C893">IFERROR(INDEX('03.Muestra'!$F$8:$F$42,SMALL(IF("Página Web"='03.Muestra'!$D$8:$D$42,ROW('03.Muestra'!$F$8:$F$42)-MIN(ROW('03.Muestra'!$D$8:$D$42))+1,""),ROW()-892)),"")</f>
        <v>https://www.comunidad.madrid/hospital/fundacionalcorcon</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https://www.comunidad.madrid/hospital/fundacionalcorcon/ciudadanos</v>
      </c>
      <c r="D894" s="130" t="s">
        <v>26</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5</v>
      </c>
      <c r="J894" s="120">
        <f ca="1">COUNTIF($D893:INDIRECT("$D" &amp;  SUM(ROW()-1,'03.Muestra'!$D$45)-1),J893)</f>
        <v>11</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https://www.comunidad.madrid/hospital/fundacionalcorcon/profesionales</v>
      </c>
      <c r="D895" s="130" t="s">
        <v>28</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https://www.comunidad.madrid/hospital/fundacionalcorcon/comunicacion</v>
      </c>
      <c r="D896" s="130" t="s">
        <v>28</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https://www.comunidad.madrid/hospital/fundacionalcorcon/nosotros</v>
      </c>
      <c r="D897" s="130"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Área enfermería</v>
      </c>
      <c r="C898" s="114" t="str" cm="1">
        <f t="array" ref="C898">IFERROR(INDEX('03.Muestra'!$F$8:$F$42,SMALL(IF("Página Web"='03.Muestra'!$D$8:$D$42,ROW('03.Muestra'!$F$8:$F$42)-MIN(ROW('03.Muestra'!$D$8:$D$42))+1,""),ROW()-892)),"")</f>
        <v>https://www.comunidad.madrid/hospital/fundacionalcorcon/profesionales/area-enfermeria</v>
      </c>
      <c r="D898" s="130" t="s">
        <v>26</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Cartera servicios</v>
      </c>
      <c r="C899" s="114" t="str" cm="1">
        <f t="array" ref="C899">IFERROR(INDEX('03.Muestra'!$F$8:$F$42,SMALL(IF("Página Web"='03.Muestra'!$D$8:$D$42,ROW('03.Muestra'!$F$8:$F$42)-MIN(ROW('03.Muestra'!$D$8:$D$42))+1,""),ROW()-892)),"")</f>
        <v>https://www.comunidad.madrid/hospital/fundacionalcorcon/ciudadanos/cartera-servicios</v>
      </c>
      <c r="D899" s="130" t="s">
        <v>26</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https://www.comunidad.madrid/hospital/fundacionalcorcon/profesionales/docencia</v>
      </c>
      <c r="D900" s="130" t="s">
        <v>26</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Biobanco</v>
      </c>
      <c r="C901" s="114" t="str" cm="1">
        <f t="array" ref="C901">IFERROR(INDEX('03.Muestra'!$F$8:$F$42,SMALL(IF("Página Web"='03.Muestra'!$D$8:$D$42,ROW('03.Muestra'!$F$8:$F$42)-MIN(ROW('03.Muestra'!$D$8:$D$42))+1,""),ROW()-892)),"")</f>
        <v>https://www.comunidad.madrid/hospital/fundacionalcorcon/profesionales/biobanco</v>
      </c>
      <c r="D901" s="130" t="s">
        <v>26</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Videoteca</v>
      </c>
      <c r="C902" s="114" t="str" cm="1">
        <f t="array" ref="C902">IFERROR(INDEX('03.Muestra'!$F$8:$F$42,SMALL(IF("Página Web"='03.Muestra'!$D$8:$D$42,ROW('03.Muestra'!$F$8:$F$42)-MIN(ROW('03.Muestra'!$D$8:$D$42))+1,""),ROW()-892)),"")</f>
        <v>https://www.comunidad.madrid/hospital/fundacionalcorcon/nosotros/videoteca</v>
      </c>
      <c r="D902" s="130" t="s">
        <v>28</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web</v>
      </c>
      <c r="C903" s="114" t="str" cm="1">
        <f t="array" ref="C903">IFERROR(INDEX('03.Muestra'!$F$8:$F$42,SMALL(IF("Página Web"='03.Muestra'!$D$8:$D$42,ROW('03.Muestra'!$F$8:$F$42)-MIN(ROW('03.Muestra'!$D$8:$D$42))+1,""),ROW()-892)),"")</f>
        <v>https://www.comunidad.madrid/hospital/fundacionalcorcon/sitemap</v>
      </c>
      <c r="D903" s="130" t="s">
        <v>26</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https://www.comunidad.madrid/hospital/fundacionalcorcon/comunicacion/noticias</v>
      </c>
      <c r="D904" s="130" t="s">
        <v>26</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Banco de huesos</v>
      </c>
      <c r="C905" s="114" t="str" cm="1">
        <f t="array" ref="C905">IFERROR(INDEX('03.Muestra'!$F$8:$F$42,SMALL(IF("Página Web"='03.Muestra'!$D$8:$D$42,ROW('03.Muestra'!$F$8:$F$42)-MIN(ROW('03.Muestra'!$D$8:$D$42))+1,""),ROW()-892)),"")</f>
        <v>https://www.comunidad.madrid/hospital/fundacionalcorcon/profesionales/banco-huesos</v>
      </c>
      <c r="D905" s="130" t="s">
        <v>26</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https://www.comunidad.madrid/hospital/fundacionalcorcon/buscar?search_api_fulltext=covid&amp;nombre=</v>
      </c>
      <c r="D906" s="130" t="s">
        <v>26</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Aviso legal</v>
      </c>
      <c r="C907" s="114" t="str" cm="1">
        <f t="array" ref="C907">IFERROR(INDEX('03.Muestra'!$F$8:$F$42,SMALL(IF("Página Web"='03.Muestra'!$D$8:$D$42,ROW('03.Muestra'!$F$8:$F$42)-MIN(ROW('03.Muestra'!$D$8:$D$42))+1,""),ROW()-892)),"")</f>
        <v>https://www.comunidad.madrid/hospital/fundacionalcorcon/aviso-legal-privacidad</v>
      </c>
      <c r="D907" s="130" t="s">
        <v>26</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Accesibilidad</v>
      </c>
      <c r="C908" s="114" t="str" cm="1">
        <f t="array" ref="C908">IFERROR(INDEX('03.Muestra'!$F$8:$F$42,SMALL(IF("Página Web"='03.Muestra'!$D$8:$D$42,ROW('03.Muestra'!$F$8:$F$42)-MIN(ROW('03.Muestra'!$D$8:$D$42))+1,""),ROW()-892)),"")</f>
        <v>https://www.comunidad.madrid/hospital/fundacionalcorcon/declaracion-accesibilidad</v>
      </c>
      <c r="D908" s="130" t="s">
        <v>26</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ref="D909:D927" si="47">IF(AND(B909&lt;&gt;"",C909&lt;&gt;""),"N/T","")</f>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 xml:space="preserve">Home </v>
      </c>
      <c r="C931" s="114" t="str" cm="1">
        <f t="array" ref="C931">IFERROR(INDEX('03.Muestra'!$F$8:$F$42,SMALL(IF("Página Web"='03.Muestra'!$D$8:$D$42,ROW('03.Muestra'!$F$8:$F$42)-MIN(ROW('03.Muestra'!$D$8:$D$42))+1,""),ROW()-930)),"")</f>
        <v>https://www.comunidad.madrid/hospital/fundacionalcorcon</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https://www.comunidad.madrid/hospital/fundacionalcorcon/ciudadanos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https://www.comunidad.madrid/hospital/fundacionalcorcon/profesionales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https://www.comunidad.madrid/hospital/fundacionalcorcon/comunicacion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https://www.comunidad.madrid/hospital/fundacionalcorcon/nosotros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Área enfermería</v>
      </c>
      <c r="C936" s="114" t="str" cm="1">
        <f t="array" ref="C936">IFERROR(INDEX('03.Muestra'!$F$8:$F$42,SMALL(IF("Página Web"='03.Muestra'!$D$8:$D$42,ROW('03.Muestra'!$F$8:$F$42)-MIN(ROW('03.Muestra'!$D$8:$D$42))+1,""),ROW()-930)),"")</f>
        <v>https://www.comunidad.madrid/hospital/fundacionalcorcon/profesionales/area-enfermeria</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Cartera servicios</v>
      </c>
      <c r="C937" s="114" t="str" cm="1">
        <f t="array" ref="C937">IFERROR(INDEX('03.Muestra'!$F$8:$F$42,SMALL(IF("Página Web"='03.Muestra'!$D$8:$D$42,ROW('03.Muestra'!$F$8:$F$42)-MIN(ROW('03.Muestra'!$D$8:$D$42))+1,""),ROW()-930)),"")</f>
        <v>https://www.comunidad.madrid/hospital/fundacionalcorcon/ciudadanos/cartera-servicios</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https://www.comunidad.madrid/hospital/fundacionalcorcon/profesionales/docencia</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Biobanco</v>
      </c>
      <c r="C939" s="114" t="str" cm="1">
        <f t="array" ref="C939">IFERROR(INDEX('03.Muestra'!$F$8:$F$42,SMALL(IF("Página Web"='03.Muestra'!$D$8:$D$42,ROW('03.Muestra'!$F$8:$F$42)-MIN(ROW('03.Muestra'!$D$8:$D$42))+1,""),ROW()-930)),"")</f>
        <v>https://www.comunidad.madrid/hospital/fundacionalcorcon/profesionales/biobanco</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Videoteca</v>
      </c>
      <c r="C940" s="114" t="str" cm="1">
        <f t="array" ref="C940">IFERROR(INDEX('03.Muestra'!$F$8:$F$42,SMALL(IF("Página Web"='03.Muestra'!$D$8:$D$42,ROW('03.Muestra'!$F$8:$F$42)-MIN(ROW('03.Muestra'!$D$8:$D$42))+1,""),ROW()-930)),"")</f>
        <v>https://www.comunidad.madrid/hospital/fundacionalcorcon/nosotros/videoteca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web</v>
      </c>
      <c r="C941" s="114" t="str" cm="1">
        <f t="array" ref="C941">IFERROR(INDEX('03.Muestra'!$F$8:$F$42,SMALL(IF("Página Web"='03.Muestra'!$D$8:$D$42,ROW('03.Muestra'!$F$8:$F$42)-MIN(ROW('03.Muestra'!$D$8:$D$42))+1,""),ROW()-930)),"")</f>
        <v>https://www.comunidad.madrid/hospital/fundacionalcorcon/sitemap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https://www.comunidad.madrid/hospital/fundacionalcorcon/comunicacion/noticias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Banco de huesos</v>
      </c>
      <c r="C943" s="114" t="str" cm="1">
        <f t="array" ref="C943">IFERROR(INDEX('03.Muestra'!$F$8:$F$42,SMALL(IF("Página Web"='03.Muestra'!$D$8:$D$42,ROW('03.Muestra'!$F$8:$F$42)-MIN(ROW('03.Muestra'!$D$8:$D$42))+1,""),ROW()-930)),"")</f>
        <v>https://www.comunidad.madrid/hospital/fundacionalcorcon/profesionales/banco-huesos</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https://www.comunidad.madrid/hospital/fundacionalcorcon/buscar?search_api_fulltext=covid&amp;nombre=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Aviso legal</v>
      </c>
      <c r="C945" s="114" t="str" cm="1">
        <f t="array" ref="C945">IFERROR(INDEX('03.Muestra'!$F$8:$F$42,SMALL(IF("Página Web"='03.Muestra'!$D$8:$D$42,ROW('03.Muestra'!$F$8:$F$42)-MIN(ROW('03.Muestra'!$D$8:$D$42))+1,""),ROW()-930)),"")</f>
        <v>https://www.comunidad.madrid/hospital/fundacionalcorcon/aviso-legal-privacidad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Accesibilidad</v>
      </c>
      <c r="C946" s="114" t="str" cm="1">
        <f t="array" ref="C946">IFERROR(INDEX('03.Muestra'!$F$8:$F$42,SMALL(IF("Página Web"='03.Muestra'!$D$8:$D$42,ROW('03.Muestra'!$F$8:$F$42)-MIN(ROW('03.Muestra'!$D$8:$D$42))+1,""),ROW()-930)),"")</f>
        <v>https://www.comunidad.madrid/hospital/fundacionalcorcon/declaracion-accesibilidad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ref="D947:D965" si="49">IF(AND(B947&lt;&gt;"",C947&lt;&gt;""),"N/T","")</f>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 xml:space="preserve">Home </v>
      </c>
      <c r="C969" s="114" t="str" cm="1">
        <f t="array" ref="C969">IFERROR(INDEX('03.Muestra'!$F$8:$F$42,SMALL(IF("Página Web"='03.Muestra'!$D$8:$D$42,ROW('03.Muestra'!$F$8:$F$42)-MIN(ROW('03.Muestra'!$D$8:$D$42))+1,""),ROW()-968)),"")</f>
        <v>https://www.comunidad.madrid/hospital/fundacionalcorcon</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https://www.comunidad.madrid/hospital/fundacionalcorcon/ciudadanos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https://www.comunidad.madrid/hospital/fundacionalcorcon/profesionales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https://www.comunidad.madrid/hospital/fundacionalcorcon/comunicacion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https://www.comunidad.madrid/hospital/fundacionalcorcon/nosotros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Área enfermería</v>
      </c>
      <c r="C974" s="114" t="str" cm="1">
        <f t="array" ref="C974">IFERROR(INDEX('03.Muestra'!$F$8:$F$42,SMALL(IF("Página Web"='03.Muestra'!$D$8:$D$42,ROW('03.Muestra'!$F$8:$F$42)-MIN(ROW('03.Muestra'!$D$8:$D$42))+1,""),ROW()-968)),"")</f>
        <v>https://www.comunidad.madrid/hospital/fundacionalcorcon/profesionales/area-enfermeria</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Cartera servicios</v>
      </c>
      <c r="C975" s="114" t="str" cm="1">
        <f t="array" ref="C975">IFERROR(INDEX('03.Muestra'!$F$8:$F$42,SMALL(IF("Página Web"='03.Muestra'!$D$8:$D$42,ROW('03.Muestra'!$F$8:$F$42)-MIN(ROW('03.Muestra'!$D$8:$D$42))+1,""),ROW()-968)),"")</f>
        <v>https://www.comunidad.madrid/hospital/fundacionalcorcon/ciudadanos/cartera-servicios</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https://www.comunidad.madrid/hospital/fundacionalcorcon/profesionales/docencia</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Biobanco</v>
      </c>
      <c r="C977" s="114" t="str" cm="1">
        <f t="array" ref="C977">IFERROR(INDEX('03.Muestra'!$F$8:$F$42,SMALL(IF("Página Web"='03.Muestra'!$D$8:$D$42,ROW('03.Muestra'!$F$8:$F$42)-MIN(ROW('03.Muestra'!$D$8:$D$42))+1,""),ROW()-968)),"")</f>
        <v>https://www.comunidad.madrid/hospital/fundacionalcorcon/profesionales/biobanco</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Videoteca</v>
      </c>
      <c r="C978" s="114" t="str" cm="1">
        <f t="array" ref="C978">IFERROR(INDEX('03.Muestra'!$F$8:$F$42,SMALL(IF("Página Web"='03.Muestra'!$D$8:$D$42,ROW('03.Muestra'!$F$8:$F$42)-MIN(ROW('03.Muestra'!$D$8:$D$42))+1,""),ROW()-968)),"")</f>
        <v>https://www.comunidad.madrid/hospital/fundacionalcorcon/nosotros/videoteca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web</v>
      </c>
      <c r="C979" s="114" t="str" cm="1">
        <f t="array" ref="C979">IFERROR(INDEX('03.Muestra'!$F$8:$F$42,SMALL(IF("Página Web"='03.Muestra'!$D$8:$D$42,ROW('03.Muestra'!$F$8:$F$42)-MIN(ROW('03.Muestra'!$D$8:$D$42))+1,""),ROW()-968)),"")</f>
        <v>https://www.comunidad.madrid/hospital/fundacionalcorcon/sitemap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https://www.comunidad.madrid/hospital/fundacionalcorcon/comunicacion/noticias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Banco de huesos</v>
      </c>
      <c r="C981" s="114" t="str" cm="1">
        <f t="array" ref="C981">IFERROR(INDEX('03.Muestra'!$F$8:$F$42,SMALL(IF("Página Web"='03.Muestra'!$D$8:$D$42,ROW('03.Muestra'!$F$8:$F$42)-MIN(ROW('03.Muestra'!$D$8:$D$42))+1,""),ROW()-968)),"")</f>
        <v>https://www.comunidad.madrid/hospital/fundacionalcorcon/profesionales/banco-huesos</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https://www.comunidad.madrid/hospital/fundacionalcorcon/buscar?search_api_fulltext=covid&amp;nombre=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Aviso legal</v>
      </c>
      <c r="C983" s="114" t="str" cm="1">
        <f t="array" ref="C983">IFERROR(INDEX('03.Muestra'!$F$8:$F$42,SMALL(IF("Página Web"='03.Muestra'!$D$8:$D$42,ROW('03.Muestra'!$F$8:$F$42)-MIN(ROW('03.Muestra'!$D$8:$D$42))+1,""),ROW()-968)),"")</f>
        <v>https://www.comunidad.madrid/hospital/fundacionalcorcon/aviso-legal-privacidad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Accesibilidad</v>
      </c>
      <c r="C984" s="114" t="str" cm="1">
        <f t="array" ref="C984">IFERROR(INDEX('03.Muestra'!$F$8:$F$42,SMALL(IF("Página Web"='03.Muestra'!$D$8:$D$42,ROW('03.Muestra'!$F$8:$F$42)-MIN(ROW('03.Muestra'!$D$8:$D$42))+1,""),ROW()-968)),"")</f>
        <v>https://www.comunidad.madrid/hospital/fundacionalcorcon/declaracion-accesibilidad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ref="D985:D1003" si="51">IF(AND(B985&lt;&gt;"",C985&lt;&gt;""),"N/T","")</f>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 xml:space="preserve">Home </v>
      </c>
      <c r="C1007" s="114" t="str" cm="1">
        <f t="array" ref="C1007">IFERROR(INDEX('03.Muestra'!$F$8:$F$42,SMALL(IF("Página Web"='03.Muestra'!$D$8:$D$42,ROW('03.Muestra'!$F$8:$F$42)-MIN(ROW('03.Muestra'!$D$8:$D$42))+1,""),ROW()-1006)),"")</f>
        <v>https://www.comunidad.madrid/hospital/fundacionalcorcon</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https://www.comunidad.madrid/hospital/fundacionalcorcon/ciudadanos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https://www.comunidad.madrid/hospital/fundacionalcorcon/profesionales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https://www.comunidad.madrid/hospital/fundacionalcorcon/comunicacion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https://www.comunidad.madrid/hospital/fundacionalcorcon/nosotros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Área enfermería</v>
      </c>
      <c r="C1012" s="114" t="str" cm="1">
        <f t="array" ref="C1012">IFERROR(INDEX('03.Muestra'!$F$8:$F$42,SMALL(IF("Página Web"='03.Muestra'!$D$8:$D$42,ROW('03.Muestra'!$F$8:$F$42)-MIN(ROW('03.Muestra'!$D$8:$D$42))+1,""),ROW()-1006)),"")</f>
        <v>https://www.comunidad.madrid/hospital/fundacionalcorcon/profesionales/area-enfermeria</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Cartera servicios</v>
      </c>
      <c r="C1013" s="114" t="str" cm="1">
        <f t="array" ref="C1013">IFERROR(INDEX('03.Muestra'!$F$8:$F$42,SMALL(IF("Página Web"='03.Muestra'!$D$8:$D$42,ROW('03.Muestra'!$F$8:$F$42)-MIN(ROW('03.Muestra'!$D$8:$D$42))+1,""),ROW()-1006)),"")</f>
        <v>https://www.comunidad.madrid/hospital/fundacionalcorcon/ciudadanos/cartera-servicios</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https://www.comunidad.madrid/hospital/fundacionalcorcon/profesionales/docencia</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Biobanco</v>
      </c>
      <c r="C1015" s="114" t="str" cm="1">
        <f t="array" ref="C1015">IFERROR(INDEX('03.Muestra'!$F$8:$F$42,SMALL(IF("Página Web"='03.Muestra'!$D$8:$D$42,ROW('03.Muestra'!$F$8:$F$42)-MIN(ROW('03.Muestra'!$D$8:$D$42))+1,""),ROW()-1006)),"")</f>
        <v>https://www.comunidad.madrid/hospital/fundacionalcorcon/profesionales/biobanco</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Videoteca</v>
      </c>
      <c r="C1016" s="114" t="str" cm="1">
        <f t="array" ref="C1016">IFERROR(INDEX('03.Muestra'!$F$8:$F$42,SMALL(IF("Página Web"='03.Muestra'!$D$8:$D$42,ROW('03.Muestra'!$F$8:$F$42)-MIN(ROW('03.Muestra'!$D$8:$D$42))+1,""),ROW()-1006)),"")</f>
        <v>https://www.comunidad.madrid/hospital/fundacionalcorcon/nosotros/videoteca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web</v>
      </c>
      <c r="C1017" s="114" t="str" cm="1">
        <f t="array" ref="C1017">IFERROR(INDEX('03.Muestra'!$F$8:$F$42,SMALL(IF("Página Web"='03.Muestra'!$D$8:$D$42,ROW('03.Muestra'!$F$8:$F$42)-MIN(ROW('03.Muestra'!$D$8:$D$42))+1,""),ROW()-1006)),"")</f>
        <v>https://www.comunidad.madrid/hospital/fundacionalcorcon/sitemap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https://www.comunidad.madrid/hospital/fundacionalcorcon/comunicacion/noticias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Banco de huesos</v>
      </c>
      <c r="C1019" s="114" t="str" cm="1">
        <f t="array" ref="C1019">IFERROR(INDEX('03.Muestra'!$F$8:$F$42,SMALL(IF("Página Web"='03.Muestra'!$D$8:$D$42,ROW('03.Muestra'!$F$8:$F$42)-MIN(ROW('03.Muestra'!$D$8:$D$42))+1,""),ROW()-1006)),"")</f>
        <v>https://www.comunidad.madrid/hospital/fundacionalcorcon/profesionales/banco-huesos</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https://www.comunidad.madrid/hospital/fundacionalcorcon/buscar?search_api_fulltext=covid&amp;nombre=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Aviso legal</v>
      </c>
      <c r="C1021" s="114" t="str" cm="1">
        <f t="array" ref="C1021">IFERROR(INDEX('03.Muestra'!$F$8:$F$42,SMALL(IF("Página Web"='03.Muestra'!$D$8:$D$42,ROW('03.Muestra'!$F$8:$F$42)-MIN(ROW('03.Muestra'!$D$8:$D$42))+1,""),ROW()-1006)),"")</f>
        <v>https://www.comunidad.madrid/hospital/fundacionalcorcon/aviso-legal-privacidad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Accesibilidad</v>
      </c>
      <c r="C1022" s="114" t="str" cm="1">
        <f t="array" ref="C1022">IFERROR(INDEX('03.Muestra'!$F$8:$F$42,SMALL(IF("Página Web"='03.Muestra'!$D$8:$D$42,ROW('03.Muestra'!$F$8:$F$42)-MIN(ROW('03.Muestra'!$D$8:$D$42))+1,""),ROW()-1006)),"")</f>
        <v>https://www.comunidad.madrid/hospital/fundacionalcorcon/declaracion-accesibilidad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ref="D1023:D1041" si="53">IF(AND(B1023&lt;&gt;"",C1023&lt;&gt;""),"N/T","")</f>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 xml:space="preserve">Home </v>
      </c>
      <c r="C1045" s="114" t="str" cm="1">
        <f t="array" ref="C1045">IFERROR(INDEX('03.Muestra'!$F$8:$F$42,SMALL(IF("Página Web"='03.Muestra'!$D$8:$D$42,ROW('03.Muestra'!$F$8:$F$42)-MIN(ROW('03.Muestra'!$D$8:$D$42))+1,""),ROW()-1044)),"")</f>
        <v>https://www.comunidad.madrid/hospital/fundacionalcorcon</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https://www.comunidad.madrid/hospital/fundacionalcorcon/ciudadanos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3</v>
      </c>
      <c r="J1046" s="120">
        <f ca="1">COUNTIF($D1045:INDIRECT("$D" &amp;  SUM(ROW()-1,'03.Muestra'!$D$45)-1),J1045)</f>
        <v>13</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https://www.comunidad.madrid/hospital/fundacionalcorcon/profesionales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https://www.comunidad.madrid/hospital/fundacionalcorcon/comunicacion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https://www.comunidad.madrid/hospital/fundacionalcorcon/nosotros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Área enfermería</v>
      </c>
      <c r="C1050" s="114" t="str" cm="1">
        <f t="array" ref="C1050">IFERROR(INDEX('03.Muestra'!$F$8:$F$42,SMALL(IF("Página Web"='03.Muestra'!$D$8:$D$42,ROW('03.Muestra'!$F$8:$F$42)-MIN(ROW('03.Muestra'!$D$8:$D$42))+1,""),ROW()-1044)),"")</f>
        <v>https://www.comunidad.madrid/hospital/fundacionalcorcon/profesionales/area-enfermeria</v>
      </c>
      <c r="D1050" s="130" t="s">
        <v>28</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Cartera servicios</v>
      </c>
      <c r="C1051" s="114" t="str" cm="1">
        <f t="array" ref="C1051">IFERROR(INDEX('03.Muestra'!$F$8:$F$42,SMALL(IF("Página Web"='03.Muestra'!$D$8:$D$42,ROW('03.Muestra'!$F$8:$F$42)-MIN(ROW('03.Muestra'!$D$8:$D$42))+1,""),ROW()-1044)),"")</f>
        <v>https://www.comunidad.madrid/hospital/fundacionalcorcon/ciudadanos/cartera-servicios</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https://www.comunidad.madrid/hospital/fundacionalcorcon/profesionales/docencia</v>
      </c>
      <c r="D1052" s="130" t="s">
        <v>28</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Biobanco</v>
      </c>
      <c r="C1053" s="114" t="str" cm="1">
        <f t="array" ref="C1053">IFERROR(INDEX('03.Muestra'!$F$8:$F$42,SMALL(IF("Página Web"='03.Muestra'!$D$8:$D$42,ROW('03.Muestra'!$F$8:$F$42)-MIN(ROW('03.Muestra'!$D$8:$D$42))+1,""),ROW()-1044)),"")</f>
        <v>https://www.comunidad.madrid/hospital/fundacionalcorcon/profesionales/biobanco</v>
      </c>
      <c r="D1053" s="130" t="s">
        <v>28</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Videoteca</v>
      </c>
      <c r="C1054" s="114" t="str" cm="1">
        <f t="array" ref="C1054">IFERROR(INDEX('03.Muestra'!$F$8:$F$42,SMALL(IF("Página Web"='03.Muestra'!$D$8:$D$42,ROW('03.Muestra'!$F$8:$F$42)-MIN(ROW('03.Muestra'!$D$8:$D$42))+1,""),ROW()-1044)),"")</f>
        <v>https://www.comunidad.madrid/hospital/fundacionalcorcon/nosotros/videoteca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web</v>
      </c>
      <c r="C1055" s="114" t="str" cm="1">
        <f t="array" ref="C1055">IFERROR(INDEX('03.Muestra'!$F$8:$F$42,SMALL(IF("Página Web"='03.Muestra'!$D$8:$D$42,ROW('03.Muestra'!$F$8:$F$42)-MIN(ROW('03.Muestra'!$D$8:$D$42))+1,""),ROW()-1044)),"")</f>
        <v>https://www.comunidad.madrid/hospital/fundacionalcorcon/sitemap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https://www.comunidad.madrid/hospital/fundacionalcorcon/comunicacion/noticias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Banco de huesos</v>
      </c>
      <c r="C1057" s="114" t="str" cm="1">
        <f t="array" ref="C1057">IFERROR(INDEX('03.Muestra'!$F$8:$F$42,SMALL(IF("Página Web"='03.Muestra'!$D$8:$D$42,ROW('03.Muestra'!$F$8:$F$42)-MIN(ROW('03.Muestra'!$D$8:$D$42))+1,""),ROW()-1044)),"")</f>
        <v>https://www.comunidad.madrid/hospital/fundacionalcorcon/profesionales/banco-huesos</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https://www.comunidad.madrid/hospital/fundacionalcorcon/buscar?search_api_fulltext=covid&amp;nombre=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Aviso legal</v>
      </c>
      <c r="C1059" s="114" t="str" cm="1">
        <f t="array" ref="C1059">IFERROR(INDEX('03.Muestra'!$F$8:$F$42,SMALL(IF("Página Web"='03.Muestra'!$D$8:$D$42,ROW('03.Muestra'!$F$8:$F$42)-MIN(ROW('03.Muestra'!$D$8:$D$42))+1,""),ROW()-1044)),"")</f>
        <v>https://www.comunidad.madrid/hospital/fundacionalcorcon/aviso-legal-privacidad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Accesibilidad</v>
      </c>
      <c r="C1060" s="114" t="str" cm="1">
        <f t="array" ref="C1060">IFERROR(INDEX('03.Muestra'!$F$8:$F$42,SMALL(IF("Página Web"='03.Muestra'!$D$8:$D$42,ROW('03.Muestra'!$F$8:$F$42)-MIN(ROW('03.Muestra'!$D$8:$D$42))+1,""),ROW()-1044)),"")</f>
        <v>https://www.comunidad.madrid/hospital/fundacionalcorcon/declaracion-accesibilidad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 xml:space="preserve">Home </v>
      </c>
      <c r="C1083" s="114" t="str" cm="1">
        <f t="array" ref="C1083">IFERROR(INDEX('03.Muestra'!$F$8:$F$42,SMALL(IF("Página Web"='03.Muestra'!$D$8:$D$42,ROW('03.Muestra'!$F$8:$F$42)-MIN(ROW('03.Muestra'!$D$8:$D$42))+1,""),ROW()-1082)),"")</f>
        <v>https://www.comunidad.madrid/hospital/fundacionalcorcon</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https://www.comunidad.madrid/hospital/fundacionalcorcon/ciudadanos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https://www.comunidad.madrid/hospital/fundacionalcorcon/profesionales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https://www.comunidad.madrid/hospital/fundacionalcorcon/comunicacion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https://www.comunidad.madrid/hospital/fundacionalcorcon/nosotros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Área enfermería</v>
      </c>
      <c r="C1088" s="114" t="str" cm="1">
        <f t="array" ref="C1088">IFERROR(INDEX('03.Muestra'!$F$8:$F$42,SMALL(IF("Página Web"='03.Muestra'!$D$8:$D$42,ROW('03.Muestra'!$F$8:$F$42)-MIN(ROW('03.Muestra'!$D$8:$D$42))+1,""),ROW()-1082)),"")</f>
        <v>https://www.comunidad.madrid/hospital/fundacionalcorcon/profesionales/area-enfermeria</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Cartera servicios</v>
      </c>
      <c r="C1089" s="114" t="str" cm="1">
        <f t="array" ref="C1089">IFERROR(INDEX('03.Muestra'!$F$8:$F$42,SMALL(IF("Página Web"='03.Muestra'!$D$8:$D$42,ROW('03.Muestra'!$F$8:$F$42)-MIN(ROW('03.Muestra'!$D$8:$D$42))+1,""),ROW()-1082)),"")</f>
        <v>https://www.comunidad.madrid/hospital/fundacionalcorcon/ciudadanos/cartera-servicios</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https://www.comunidad.madrid/hospital/fundacionalcorcon/profesionales/docencia</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Biobanco</v>
      </c>
      <c r="C1091" s="114" t="str" cm="1">
        <f t="array" ref="C1091">IFERROR(INDEX('03.Muestra'!$F$8:$F$42,SMALL(IF("Página Web"='03.Muestra'!$D$8:$D$42,ROW('03.Muestra'!$F$8:$F$42)-MIN(ROW('03.Muestra'!$D$8:$D$42))+1,""),ROW()-1082)),"")</f>
        <v>https://www.comunidad.madrid/hospital/fundacionalcorcon/profesionales/biobanco</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Videoteca</v>
      </c>
      <c r="C1092" s="114" t="str" cm="1">
        <f t="array" ref="C1092">IFERROR(INDEX('03.Muestra'!$F$8:$F$42,SMALL(IF("Página Web"='03.Muestra'!$D$8:$D$42,ROW('03.Muestra'!$F$8:$F$42)-MIN(ROW('03.Muestra'!$D$8:$D$42))+1,""),ROW()-1082)),"")</f>
        <v>https://www.comunidad.madrid/hospital/fundacionalcorcon/nosotros/videoteca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web</v>
      </c>
      <c r="C1093" s="114" t="str" cm="1">
        <f t="array" ref="C1093">IFERROR(INDEX('03.Muestra'!$F$8:$F$42,SMALL(IF("Página Web"='03.Muestra'!$D$8:$D$42,ROW('03.Muestra'!$F$8:$F$42)-MIN(ROW('03.Muestra'!$D$8:$D$42))+1,""),ROW()-1082)),"")</f>
        <v>https://www.comunidad.madrid/hospital/fundacionalcorcon/sitemap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https://www.comunidad.madrid/hospital/fundacionalcorcon/comunicacion/noticias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Banco de huesos</v>
      </c>
      <c r="C1095" s="114" t="str" cm="1">
        <f t="array" ref="C1095">IFERROR(INDEX('03.Muestra'!$F$8:$F$42,SMALL(IF("Página Web"='03.Muestra'!$D$8:$D$42,ROW('03.Muestra'!$F$8:$F$42)-MIN(ROW('03.Muestra'!$D$8:$D$42))+1,""),ROW()-1082)),"")</f>
        <v>https://www.comunidad.madrid/hospital/fundacionalcorcon/profesionales/banco-huesos</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https://www.comunidad.madrid/hospital/fundacionalcorcon/buscar?search_api_fulltext=covid&amp;nombre=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Aviso legal</v>
      </c>
      <c r="C1097" s="114" t="str" cm="1">
        <f t="array" ref="C1097">IFERROR(INDEX('03.Muestra'!$F$8:$F$42,SMALL(IF("Página Web"='03.Muestra'!$D$8:$D$42,ROW('03.Muestra'!$F$8:$F$42)-MIN(ROW('03.Muestra'!$D$8:$D$42))+1,""),ROW()-1082)),"")</f>
        <v>https://www.comunidad.madrid/hospital/fundacionalcorcon/aviso-legal-privacidad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Accesibilidad</v>
      </c>
      <c r="C1098" s="114" t="str" cm="1">
        <f t="array" ref="C1098">IFERROR(INDEX('03.Muestra'!$F$8:$F$42,SMALL(IF("Página Web"='03.Muestra'!$D$8:$D$42,ROW('03.Muestra'!$F$8:$F$42)-MIN(ROW('03.Muestra'!$D$8:$D$42))+1,""),ROW()-1082)),"")</f>
        <v>https://www.comunidad.madrid/hospital/fundacionalcorcon/declaracion-accesibilidad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ref="D1099:D1117" si="57">IF(AND(B1099&lt;&gt;"",C1099&lt;&gt;""),"N/T","")</f>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 xml:space="preserve">Home </v>
      </c>
      <c r="C1121" s="114" t="str" cm="1">
        <f t="array" ref="C1121">IFERROR(INDEX('03.Muestra'!$F$8:$F$42,SMALL(IF("Página Web"='03.Muestra'!$D$8:$D$42,ROW('03.Muestra'!$F$8:$F$42)-MIN(ROW('03.Muestra'!$D$8:$D$42))+1,""),ROW()-1120)),"")</f>
        <v>https://www.comunidad.madrid/hospital/fundacionalcorcon</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https://www.comunidad.madrid/hospital/fundacionalcorcon/ciudadanos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https://www.comunidad.madrid/hospital/fundacionalcorcon/profesionales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https://www.comunidad.madrid/hospital/fundacionalcorcon/comunicacion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https://www.comunidad.madrid/hospital/fundacionalcorcon/nosotros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Área enfermería</v>
      </c>
      <c r="C1126" s="114" t="str" cm="1">
        <f t="array" ref="C1126">IFERROR(INDEX('03.Muestra'!$F$8:$F$42,SMALL(IF("Página Web"='03.Muestra'!$D$8:$D$42,ROW('03.Muestra'!$F$8:$F$42)-MIN(ROW('03.Muestra'!$D$8:$D$42))+1,""),ROW()-1120)),"")</f>
        <v>https://www.comunidad.madrid/hospital/fundacionalcorcon/profesionales/area-enfermeria</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Cartera servicios</v>
      </c>
      <c r="C1127" s="114" t="str" cm="1">
        <f t="array" ref="C1127">IFERROR(INDEX('03.Muestra'!$F$8:$F$42,SMALL(IF("Página Web"='03.Muestra'!$D$8:$D$42,ROW('03.Muestra'!$F$8:$F$42)-MIN(ROW('03.Muestra'!$D$8:$D$42))+1,""),ROW()-1120)),"")</f>
        <v>https://www.comunidad.madrid/hospital/fundacionalcorcon/ciudadanos/cartera-servicios</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https://www.comunidad.madrid/hospital/fundacionalcorcon/profesionales/docencia</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Biobanco</v>
      </c>
      <c r="C1129" s="114" t="str" cm="1">
        <f t="array" ref="C1129">IFERROR(INDEX('03.Muestra'!$F$8:$F$42,SMALL(IF("Página Web"='03.Muestra'!$D$8:$D$42,ROW('03.Muestra'!$F$8:$F$42)-MIN(ROW('03.Muestra'!$D$8:$D$42))+1,""),ROW()-1120)),"")</f>
        <v>https://www.comunidad.madrid/hospital/fundacionalcorcon/profesionales/biobanco</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Videoteca</v>
      </c>
      <c r="C1130" s="114" t="str" cm="1">
        <f t="array" ref="C1130">IFERROR(INDEX('03.Muestra'!$F$8:$F$42,SMALL(IF("Página Web"='03.Muestra'!$D$8:$D$42,ROW('03.Muestra'!$F$8:$F$42)-MIN(ROW('03.Muestra'!$D$8:$D$42))+1,""),ROW()-1120)),"")</f>
        <v>https://www.comunidad.madrid/hospital/fundacionalcorcon/nosotros/videoteca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web</v>
      </c>
      <c r="C1131" s="114" t="str" cm="1">
        <f t="array" ref="C1131">IFERROR(INDEX('03.Muestra'!$F$8:$F$42,SMALL(IF("Página Web"='03.Muestra'!$D$8:$D$42,ROW('03.Muestra'!$F$8:$F$42)-MIN(ROW('03.Muestra'!$D$8:$D$42))+1,""),ROW()-1120)),"")</f>
        <v>https://www.comunidad.madrid/hospital/fundacionalcorcon/sitemap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https://www.comunidad.madrid/hospital/fundacionalcorcon/comunicacion/noticias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Banco de huesos</v>
      </c>
      <c r="C1133" s="114" t="str" cm="1">
        <f t="array" ref="C1133">IFERROR(INDEX('03.Muestra'!$F$8:$F$42,SMALL(IF("Página Web"='03.Muestra'!$D$8:$D$42,ROW('03.Muestra'!$F$8:$F$42)-MIN(ROW('03.Muestra'!$D$8:$D$42))+1,""),ROW()-1120)),"")</f>
        <v>https://www.comunidad.madrid/hospital/fundacionalcorcon/profesionales/banco-huesos</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https://www.comunidad.madrid/hospital/fundacionalcorcon/buscar?search_api_fulltext=covid&amp;nombre=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Aviso legal</v>
      </c>
      <c r="C1135" s="114" t="str" cm="1">
        <f t="array" ref="C1135">IFERROR(INDEX('03.Muestra'!$F$8:$F$42,SMALL(IF("Página Web"='03.Muestra'!$D$8:$D$42,ROW('03.Muestra'!$F$8:$F$42)-MIN(ROW('03.Muestra'!$D$8:$D$42))+1,""),ROW()-1120)),"")</f>
        <v>https://www.comunidad.madrid/hospital/fundacionalcorcon/aviso-legal-privacidad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Accesibilidad</v>
      </c>
      <c r="C1136" s="114" t="str" cm="1">
        <f t="array" ref="C1136">IFERROR(INDEX('03.Muestra'!$F$8:$F$42,SMALL(IF("Página Web"='03.Muestra'!$D$8:$D$42,ROW('03.Muestra'!$F$8:$F$42)-MIN(ROW('03.Muestra'!$D$8:$D$42))+1,""),ROW()-1120)),"")</f>
        <v>https://www.comunidad.madrid/hospital/fundacionalcorcon/declaracion-accesibilidad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 xml:space="preserve">Home </v>
      </c>
      <c r="C1159" s="114" t="str" cm="1">
        <f t="array" ref="C1159">IFERROR(INDEX('03.Muestra'!$F$8:$F$42,SMALL(IF("Página Web"='03.Muestra'!$D$8:$D$42,ROW('03.Muestra'!$F$8:$F$42)-MIN(ROW('03.Muestra'!$D$8:$D$42))+1,""),ROW()-1158)),"")</f>
        <v>https://www.comunidad.madrid/hospital/fundacionalcorcon</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https://www.comunidad.madrid/hospital/fundacionalcorcon/ciudadanos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https://www.comunidad.madrid/hospital/fundacionalcorcon/profesionales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https://www.comunidad.madrid/hospital/fundacionalcorcon/comunicacion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https://www.comunidad.madrid/hospital/fundacionalcorcon/nosotros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Área enfermería</v>
      </c>
      <c r="C1164" s="114" t="str" cm="1">
        <f t="array" ref="C1164">IFERROR(INDEX('03.Muestra'!$F$8:$F$42,SMALL(IF("Página Web"='03.Muestra'!$D$8:$D$42,ROW('03.Muestra'!$F$8:$F$42)-MIN(ROW('03.Muestra'!$D$8:$D$42))+1,""),ROW()-1158)),"")</f>
        <v>https://www.comunidad.madrid/hospital/fundacionalcorcon/profesionales/area-enfermeria</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Cartera servicios</v>
      </c>
      <c r="C1165" s="114" t="str" cm="1">
        <f t="array" ref="C1165">IFERROR(INDEX('03.Muestra'!$F$8:$F$42,SMALL(IF("Página Web"='03.Muestra'!$D$8:$D$42,ROW('03.Muestra'!$F$8:$F$42)-MIN(ROW('03.Muestra'!$D$8:$D$42))+1,""),ROW()-1158)),"")</f>
        <v>https://www.comunidad.madrid/hospital/fundacionalcorcon/ciudadanos/cartera-servicios</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https://www.comunidad.madrid/hospital/fundacionalcorcon/profesionales/docencia</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Biobanco</v>
      </c>
      <c r="C1167" s="114" t="str" cm="1">
        <f t="array" ref="C1167">IFERROR(INDEX('03.Muestra'!$F$8:$F$42,SMALL(IF("Página Web"='03.Muestra'!$D$8:$D$42,ROW('03.Muestra'!$F$8:$F$42)-MIN(ROW('03.Muestra'!$D$8:$D$42))+1,""),ROW()-1158)),"")</f>
        <v>https://www.comunidad.madrid/hospital/fundacionalcorcon/profesionales/biobanco</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Videoteca</v>
      </c>
      <c r="C1168" s="114" t="str" cm="1">
        <f t="array" ref="C1168">IFERROR(INDEX('03.Muestra'!$F$8:$F$42,SMALL(IF("Página Web"='03.Muestra'!$D$8:$D$42,ROW('03.Muestra'!$F$8:$F$42)-MIN(ROW('03.Muestra'!$D$8:$D$42))+1,""),ROW()-1158)),"")</f>
        <v>https://www.comunidad.madrid/hospital/fundacionalcorcon/nosotros/videoteca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web</v>
      </c>
      <c r="C1169" s="114" t="str" cm="1">
        <f t="array" ref="C1169">IFERROR(INDEX('03.Muestra'!$F$8:$F$42,SMALL(IF("Página Web"='03.Muestra'!$D$8:$D$42,ROW('03.Muestra'!$F$8:$F$42)-MIN(ROW('03.Muestra'!$D$8:$D$42))+1,""),ROW()-1158)),"")</f>
        <v>https://www.comunidad.madrid/hospital/fundacionalcorcon/sitemap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https://www.comunidad.madrid/hospital/fundacionalcorcon/comunicacion/noticias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Banco de huesos</v>
      </c>
      <c r="C1171" s="114" t="str" cm="1">
        <f t="array" ref="C1171">IFERROR(INDEX('03.Muestra'!$F$8:$F$42,SMALL(IF("Página Web"='03.Muestra'!$D$8:$D$42,ROW('03.Muestra'!$F$8:$F$42)-MIN(ROW('03.Muestra'!$D$8:$D$42))+1,""),ROW()-1158)),"")</f>
        <v>https://www.comunidad.madrid/hospital/fundacionalcorcon/profesionales/banco-huesos</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https://www.comunidad.madrid/hospital/fundacionalcorcon/buscar?search_api_fulltext=covid&amp;nombre=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Aviso legal</v>
      </c>
      <c r="C1173" s="114" t="str" cm="1">
        <f t="array" ref="C1173">IFERROR(INDEX('03.Muestra'!$F$8:$F$42,SMALL(IF("Página Web"='03.Muestra'!$D$8:$D$42,ROW('03.Muestra'!$F$8:$F$42)-MIN(ROW('03.Muestra'!$D$8:$D$42))+1,""),ROW()-1158)),"")</f>
        <v>https://www.comunidad.madrid/hospital/fundacionalcorcon/aviso-legal-privacidad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Accesibilidad</v>
      </c>
      <c r="C1174" s="114" t="str" cm="1">
        <f t="array" ref="C1174">IFERROR(INDEX('03.Muestra'!$F$8:$F$42,SMALL(IF("Página Web"='03.Muestra'!$D$8:$D$42,ROW('03.Muestra'!$F$8:$F$42)-MIN(ROW('03.Muestra'!$D$8:$D$42))+1,""),ROW()-1158)),"")</f>
        <v>https://www.comunidad.madrid/hospital/fundacionalcorcon/declaracion-accesibilidad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 xml:space="preserve">Home </v>
      </c>
      <c r="C1197" s="114" t="str" cm="1">
        <f t="array" ref="C1197">IFERROR(INDEX('03.Muestra'!$F$8:$F$42,SMALL(IF("Página Web"='03.Muestra'!$D$8:$D$42,ROW('03.Muestra'!$F$8:$F$42)-MIN(ROW('03.Muestra'!$D$8:$D$42))+1,""),ROW()-1196)),"")</f>
        <v>https://www.comunidad.madrid/hospital/fundacionalcorcon</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https://www.comunidad.madrid/hospital/fundacionalcorcon/ciudadanos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16</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https://www.comunidad.madrid/hospital/fundacionalcorcon/profesionales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https://www.comunidad.madrid/hospital/fundacionalcorcon/comunicacion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https://www.comunidad.madrid/hospital/fundacionalcorcon/nosotros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Área enfermería</v>
      </c>
      <c r="C1202" s="114" t="str" cm="1">
        <f t="array" ref="C1202">IFERROR(INDEX('03.Muestra'!$F$8:$F$42,SMALL(IF("Página Web"='03.Muestra'!$D$8:$D$42,ROW('03.Muestra'!$F$8:$F$42)-MIN(ROW('03.Muestra'!$D$8:$D$42))+1,""),ROW()-1196)),"")</f>
        <v>https://www.comunidad.madrid/hospital/fundacionalcorcon/profesionales/area-enfermeria</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Cartera servicios</v>
      </c>
      <c r="C1203" s="114" t="str" cm="1">
        <f t="array" ref="C1203">IFERROR(INDEX('03.Muestra'!$F$8:$F$42,SMALL(IF("Página Web"='03.Muestra'!$D$8:$D$42,ROW('03.Muestra'!$F$8:$F$42)-MIN(ROW('03.Muestra'!$D$8:$D$42))+1,""),ROW()-1196)),"")</f>
        <v>https://www.comunidad.madrid/hospital/fundacionalcorcon/ciudadanos/cartera-servicios</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https://www.comunidad.madrid/hospital/fundacionalcorcon/profesionales/docencia</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Biobanco</v>
      </c>
      <c r="C1205" s="114" t="str" cm="1">
        <f t="array" ref="C1205">IFERROR(INDEX('03.Muestra'!$F$8:$F$42,SMALL(IF("Página Web"='03.Muestra'!$D$8:$D$42,ROW('03.Muestra'!$F$8:$F$42)-MIN(ROW('03.Muestra'!$D$8:$D$42))+1,""),ROW()-1196)),"")</f>
        <v>https://www.comunidad.madrid/hospital/fundacionalcorcon/profesionales/biobanco</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Videoteca</v>
      </c>
      <c r="C1206" s="114" t="str" cm="1">
        <f t="array" ref="C1206">IFERROR(INDEX('03.Muestra'!$F$8:$F$42,SMALL(IF("Página Web"='03.Muestra'!$D$8:$D$42,ROW('03.Muestra'!$F$8:$F$42)-MIN(ROW('03.Muestra'!$D$8:$D$42))+1,""),ROW()-1196)),"")</f>
        <v>https://www.comunidad.madrid/hospital/fundacionalcorcon/nosotros/videoteca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web</v>
      </c>
      <c r="C1207" s="114" t="str" cm="1">
        <f t="array" ref="C1207">IFERROR(INDEX('03.Muestra'!$F$8:$F$42,SMALL(IF("Página Web"='03.Muestra'!$D$8:$D$42,ROW('03.Muestra'!$F$8:$F$42)-MIN(ROW('03.Muestra'!$D$8:$D$42))+1,""),ROW()-1196)),"")</f>
        <v>https://www.comunidad.madrid/hospital/fundacionalcorcon/sitemap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https://www.comunidad.madrid/hospital/fundacionalcorcon/comunicacion/noticias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Banco de huesos</v>
      </c>
      <c r="C1209" s="114" t="str" cm="1">
        <f t="array" ref="C1209">IFERROR(INDEX('03.Muestra'!$F$8:$F$42,SMALL(IF("Página Web"='03.Muestra'!$D$8:$D$42,ROW('03.Muestra'!$F$8:$F$42)-MIN(ROW('03.Muestra'!$D$8:$D$42))+1,""),ROW()-1196)),"")</f>
        <v>https://www.comunidad.madrid/hospital/fundacionalcorcon/profesionales/banco-huesos</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https://www.comunidad.madrid/hospital/fundacionalcorcon/buscar?search_api_fulltext=covid&amp;nombre=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Aviso legal</v>
      </c>
      <c r="C1211" s="114" t="str" cm="1">
        <f t="array" ref="C1211">IFERROR(INDEX('03.Muestra'!$F$8:$F$42,SMALL(IF("Página Web"='03.Muestra'!$D$8:$D$42,ROW('03.Muestra'!$F$8:$F$42)-MIN(ROW('03.Muestra'!$D$8:$D$42))+1,""),ROW()-1196)),"")</f>
        <v>https://www.comunidad.madrid/hospital/fundacionalcorcon/aviso-legal-privacidad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Accesibilidad</v>
      </c>
      <c r="C1212" s="114" t="str" cm="1">
        <f t="array" ref="C1212">IFERROR(INDEX('03.Muestra'!$F$8:$F$42,SMALL(IF("Página Web"='03.Muestra'!$D$8:$D$42,ROW('03.Muestra'!$F$8:$F$42)-MIN(ROW('03.Muestra'!$D$8:$D$42))+1,""),ROW()-1196)),"")</f>
        <v>https://www.comunidad.madrid/hospital/fundacionalcorcon/declaracion-accesibilidad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 xml:space="preserve">Home </v>
      </c>
      <c r="C1235" s="114" t="str" cm="1">
        <f t="array" ref="C1235">IFERROR(INDEX('03.Muestra'!$F$8:$F$42,SMALL(IF("Página Web"='03.Muestra'!$D$8:$D$42,ROW('03.Muestra'!$F$8:$F$42)-MIN(ROW('03.Muestra'!$D$8:$D$42))+1,""),ROW()-1234)),"")</f>
        <v>https://www.comunidad.madrid/hospital/fundacionalcorcon</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https://www.comunidad.madrid/hospital/fundacionalcorcon/ciudadanos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https://www.comunidad.madrid/hospital/fundacionalcorcon/profesionales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https://www.comunidad.madrid/hospital/fundacionalcorcon/comunicacion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https://www.comunidad.madrid/hospital/fundacionalcorcon/nosotros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Área enfermería</v>
      </c>
      <c r="C1240" s="114" t="str" cm="1">
        <f t="array" ref="C1240">IFERROR(INDEX('03.Muestra'!$F$8:$F$42,SMALL(IF("Página Web"='03.Muestra'!$D$8:$D$42,ROW('03.Muestra'!$F$8:$F$42)-MIN(ROW('03.Muestra'!$D$8:$D$42))+1,""),ROW()-1234)),"")</f>
        <v>https://www.comunidad.madrid/hospital/fundacionalcorcon/profesionales/area-enfermeria</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Cartera servicios</v>
      </c>
      <c r="C1241" s="114" t="str" cm="1">
        <f t="array" ref="C1241">IFERROR(INDEX('03.Muestra'!$F$8:$F$42,SMALL(IF("Página Web"='03.Muestra'!$D$8:$D$42,ROW('03.Muestra'!$F$8:$F$42)-MIN(ROW('03.Muestra'!$D$8:$D$42))+1,""),ROW()-1234)),"")</f>
        <v>https://www.comunidad.madrid/hospital/fundacionalcorcon/ciudadanos/cartera-servicios</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https://www.comunidad.madrid/hospital/fundacionalcorcon/profesionales/docencia</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Biobanco</v>
      </c>
      <c r="C1243" s="114" t="str" cm="1">
        <f t="array" ref="C1243">IFERROR(INDEX('03.Muestra'!$F$8:$F$42,SMALL(IF("Página Web"='03.Muestra'!$D$8:$D$42,ROW('03.Muestra'!$F$8:$F$42)-MIN(ROW('03.Muestra'!$D$8:$D$42))+1,""),ROW()-1234)),"")</f>
        <v>https://www.comunidad.madrid/hospital/fundacionalcorcon/profesionales/biobanco</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Videoteca</v>
      </c>
      <c r="C1244" s="114" t="str" cm="1">
        <f t="array" ref="C1244">IFERROR(INDEX('03.Muestra'!$F$8:$F$42,SMALL(IF("Página Web"='03.Muestra'!$D$8:$D$42,ROW('03.Muestra'!$F$8:$F$42)-MIN(ROW('03.Muestra'!$D$8:$D$42))+1,""),ROW()-1234)),"")</f>
        <v>https://www.comunidad.madrid/hospital/fundacionalcorcon/nosotros/videoteca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web</v>
      </c>
      <c r="C1245" s="114" t="str" cm="1">
        <f t="array" ref="C1245">IFERROR(INDEX('03.Muestra'!$F$8:$F$42,SMALL(IF("Página Web"='03.Muestra'!$D$8:$D$42,ROW('03.Muestra'!$F$8:$F$42)-MIN(ROW('03.Muestra'!$D$8:$D$42))+1,""),ROW()-1234)),"")</f>
        <v>https://www.comunidad.madrid/hospital/fundacionalcorcon/sitemap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https://www.comunidad.madrid/hospital/fundacionalcorcon/comunicacion/noticias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Banco de huesos</v>
      </c>
      <c r="C1247" s="114" t="str" cm="1">
        <f t="array" ref="C1247">IFERROR(INDEX('03.Muestra'!$F$8:$F$42,SMALL(IF("Página Web"='03.Muestra'!$D$8:$D$42,ROW('03.Muestra'!$F$8:$F$42)-MIN(ROW('03.Muestra'!$D$8:$D$42))+1,""),ROW()-1234)),"")</f>
        <v>https://www.comunidad.madrid/hospital/fundacionalcorcon/profesionales/banco-huesos</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https://www.comunidad.madrid/hospital/fundacionalcorcon/buscar?search_api_fulltext=covid&amp;nombre=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Aviso legal</v>
      </c>
      <c r="C1249" s="114" t="str" cm="1">
        <f t="array" ref="C1249">IFERROR(INDEX('03.Muestra'!$F$8:$F$42,SMALL(IF("Página Web"='03.Muestra'!$D$8:$D$42,ROW('03.Muestra'!$F$8:$F$42)-MIN(ROW('03.Muestra'!$D$8:$D$42))+1,""),ROW()-1234)),"")</f>
        <v>https://www.comunidad.madrid/hospital/fundacionalcorcon/aviso-legal-privacidad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Accesibilidad</v>
      </c>
      <c r="C1250" s="114" t="str" cm="1">
        <f t="array" ref="C1250">IFERROR(INDEX('03.Muestra'!$F$8:$F$42,SMALL(IF("Página Web"='03.Muestra'!$D$8:$D$42,ROW('03.Muestra'!$F$8:$F$42)-MIN(ROW('03.Muestra'!$D$8:$D$42))+1,""),ROW()-1234)),"")</f>
        <v>https://www.comunidad.madrid/hospital/fundacionalcorcon/declaracion-accesibilidad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ref="D1251:D1269" si="65">IF(AND(B1251&lt;&gt;"",C1251&lt;&gt;""),"N/T","")</f>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 xml:space="preserve">Home </v>
      </c>
      <c r="C1273" s="114" t="str" cm="1">
        <f t="array" ref="C1273">IFERROR(INDEX('03.Muestra'!$F$8:$F$42,SMALL(IF("Página Web"='03.Muestra'!$D$8:$D$42,ROW('03.Muestra'!$F$8:$F$42)-MIN(ROW('03.Muestra'!$D$8:$D$42))+1,""),ROW()-1272)),"")</f>
        <v>https://www.comunidad.madrid/hospital/fundacionalcorcon</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https://www.comunidad.madrid/hospital/fundacionalcorcon/ciudadanos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https://www.comunidad.madrid/hospital/fundacionalcorcon/profesionales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https://www.comunidad.madrid/hospital/fundacionalcorcon/comunicacion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https://www.comunidad.madrid/hospital/fundacionalcorcon/nosotros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Área enfermería</v>
      </c>
      <c r="C1278" s="114" t="str" cm="1">
        <f t="array" ref="C1278">IFERROR(INDEX('03.Muestra'!$F$8:$F$42,SMALL(IF("Página Web"='03.Muestra'!$D$8:$D$42,ROW('03.Muestra'!$F$8:$F$42)-MIN(ROW('03.Muestra'!$D$8:$D$42))+1,""),ROW()-1272)),"")</f>
        <v>https://www.comunidad.madrid/hospital/fundacionalcorcon/profesionales/area-enfermeria</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Cartera servicios</v>
      </c>
      <c r="C1279" s="114" t="str" cm="1">
        <f t="array" ref="C1279">IFERROR(INDEX('03.Muestra'!$F$8:$F$42,SMALL(IF("Página Web"='03.Muestra'!$D$8:$D$42,ROW('03.Muestra'!$F$8:$F$42)-MIN(ROW('03.Muestra'!$D$8:$D$42))+1,""),ROW()-1272)),"")</f>
        <v>https://www.comunidad.madrid/hospital/fundacionalcorcon/ciudadanos/cartera-servicios</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https://www.comunidad.madrid/hospital/fundacionalcorcon/profesionales/docencia</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Biobanco</v>
      </c>
      <c r="C1281" s="114" t="str" cm="1">
        <f t="array" ref="C1281">IFERROR(INDEX('03.Muestra'!$F$8:$F$42,SMALL(IF("Página Web"='03.Muestra'!$D$8:$D$42,ROW('03.Muestra'!$F$8:$F$42)-MIN(ROW('03.Muestra'!$D$8:$D$42))+1,""),ROW()-1272)),"")</f>
        <v>https://www.comunidad.madrid/hospital/fundacionalcorcon/profesionales/biobanco</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Videoteca</v>
      </c>
      <c r="C1282" s="114" t="str" cm="1">
        <f t="array" ref="C1282">IFERROR(INDEX('03.Muestra'!$F$8:$F$42,SMALL(IF("Página Web"='03.Muestra'!$D$8:$D$42,ROW('03.Muestra'!$F$8:$F$42)-MIN(ROW('03.Muestra'!$D$8:$D$42))+1,""),ROW()-1272)),"")</f>
        <v>https://www.comunidad.madrid/hospital/fundacionalcorcon/nosotros/videoteca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web</v>
      </c>
      <c r="C1283" s="114" t="str" cm="1">
        <f t="array" ref="C1283">IFERROR(INDEX('03.Muestra'!$F$8:$F$42,SMALL(IF("Página Web"='03.Muestra'!$D$8:$D$42,ROW('03.Muestra'!$F$8:$F$42)-MIN(ROW('03.Muestra'!$D$8:$D$42))+1,""),ROW()-1272)),"")</f>
        <v>https://www.comunidad.madrid/hospital/fundacionalcorcon/sitemap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https://www.comunidad.madrid/hospital/fundacionalcorcon/comunicacion/noticias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Banco de huesos</v>
      </c>
      <c r="C1285" s="114" t="str" cm="1">
        <f t="array" ref="C1285">IFERROR(INDEX('03.Muestra'!$F$8:$F$42,SMALL(IF("Página Web"='03.Muestra'!$D$8:$D$42,ROW('03.Muestra'!$F$8:$F$42)-MIN(ROW('03.Muestra'!$D$8:$D$42))+1,""),ROW()-1272)),"")</f>
        <v>https://www.comunidad.madrid/hospital/fundacionalcorcon/profesionales/banco-huesos</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https://www.comunidad.madrid/hospital/fundacionalcorcon/buscar?search_api_fulltext=covid&amp;nombre=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Aviso legal</v>
      </c>
      <c r="C1287" s="114" t="str" cm="1">
        <f t="array" ref="C1287">IFERROR(INDEX('03.Muestra'!$F$8:$F$42,SMALL(IF("Página Web"='03.Muestra'!$D$8:$D$42,ROW('03.Muestra'!$F$8:$F$42)-MIN(ROW('03.Muestra'!$D$8:$D$42))+1,""),ROW()-1272)),"")</f>
        <v>https://www.comunidad.madrid/hospital/fundacionalcorcon/aviso-legal-privacidad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Accesibilidad</v>
      </c>
      <c r="C1288" s="114" t="str" cm="1">
        <f t="array" ref="C1288">IFERROR(INDEX('03.Muestra'!$F$8:$F$42,SMALL(IF("Página Web"='03.Muestra'!$D$8:$D$42,ROW('03.Muestra'!$F$8:$F$42)-MIN(ROW('03.Muestra'!$D$8:$D$42))+1,""),ROW()-1272)),"")</f>
        <v>https://www.comunidad.madrid/hospital/fundacionalcorcon/declaracion-accesibilidad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ref="D1289:D1307" si="67">IF(AND(B1289&lt;&gt;"",C1289&lt;&gt;""),"N/T","")</f>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 xml:space="preserve">Home </v>
      </c>
      <c r="C1311" s="114" t="str" cm="1">
        <f t="array" ref="C1311">IFERROR(INDEX('03.Muestra'!$F$8:$F$42,SMALL(IF("Página Web"='03.Muestra'!$D$8:$D$42,ROW('03.Muestra'!$F$8:$F$42)-MIN(ROW('03.Muestra'!$D$8:$D$42))+1,""),ROW()-1310)),"")</f>
        <v>https://www.comunidad.madrid/hospital/fundacionalcorcon</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https://www.comunidad.madrid/hospital/fundacionalcorcon/ciudadanos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https://www.comunidad.madrid/hospital/fundacionalcorcon/profesionales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https://www.comunidad.madrid/hospital/fundacionalcorcon/comunicacion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https://www.comunidad.madrid/hospital/fundacionalcorcon/nosotros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Área enfermería</v>
      </c>
      <c r="C1316" s="114" t="str" cm="1">
        <f t="array" ref="C1316">IFERROR(INDEX('03.Muestra'!$F$8:$F$42,SMALL(IF("Página Web"='03.Muestra'!$D$8:$D$42,ROW('03.Muestra'!$F$8:$F$42)-MIN(ROW('03.Muestra'!$D$8:$D$42))+1,""),ROW()-1310)),"")</f>
        <v>https://www.comunidad.madrid/hospital/fundacionalcorcon/profesionales/area-enfermeria</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Cartera servicios</v>
      </c>
      <c r="C1317" s="114" t="str" cm="1">
        <f t="array" ref="C1317">IFERROR(INDEX('03.Muestra'!$F$8:$F$42,SMALL(IF("Página Web"='03.Muestra'!$D$8:$D$42,ROW('03.Muestra'!$F$8:$F$42)-MIN(ROW('03.Muestra'!$D$8:$D$42))+1,""),ROW()-1310)),"")</f>
        <v>https://www.comunidad.madrid/hospital/fundacionalcorcon/ciudadanos/cartera-servicios</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https://www.comunidad.madrid/hospital/fundacionalcorcon/profesionales/docencia</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Biobanco</v>
      </c>
      <c r="C1319" s="114" t="str" cm="1">
        <f t="array" ref="C1319">IFERROR(INDEX('03.Muestra'!$F$8:$F$42,SMALL(IF("Página Web"='03.Muestra'!$D$8:$D$42,ROW('03.Muestra'!$F$8:$F$42)-MIN(ROW('03.Muestra'!$D$8:$D$42))+1,""),ROW()-1310)),"")</f>
        <v>https://www.comunidad.madrid/hospital/fundacionalcorcon/profesionales/biobanco</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Videoteca</v>
      </c>
      <c r="C1320" s="114" t="str" cm="1">
        <f t="array" ref="C1320">IFERROR(INDEX('03.Muestra'!$F$8:$F$42,SMALL(IF("Página Web"='03.Muestra'!$D$8:$D$42,ROW('03.Muestra'!$F$8:$F$42)-MIN(ROW('03.Muestra'!$D$8:$D$42))+1,""),ROW()-1310)),"")</f>
        <v>https://www.comunidad.madrid/hospital/fundacionalcorcon/nosotros/videoteca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web</v>
      </c>
      <c r="C1321" s="114" t="str" cm="1">
        <f t="array" ref="C1321">IFERROR(INDEX('03.Muestra'!$F$8:$F$42,SMALL(IF("Página Web"='03.Muestra'!$D$8:$D$42,ROW('03.Muestra'!$F$8:$F$42)-MIN(ROW('03.Muestra'!$D$8:$D$42))+1,""),ROW()-1310)),"")</f>
        <v>https://www.comunidad.madrid/hospital/fundacionalcorcon/sitemap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https://www.comunidad.madrid/hospital/fundacionalcorcon/comunicacion/noticias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Banco de huesos</v>
      </c>
      <c r="C1323" s="114" t="str" cm="1">
        <f t="array" ref="C1323">IFERROR(INDEX('03.Muestra'!$F$8:$F$42,SMALL(IF("Página Web"='03.Muestra'!$D$8:$D$42,ROW('03.Muestra'!$F$8:$F$42)-MIN(ROW('03.Muestra'!$D$8:$D$42))+1,""),ROW()-1310)),"")</f>
        <v>https://www.comunidad.madrid/hospital/fundacionalcorcon/profesionales/banco-huesos</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https://www.comunidad.madrid/hospital/fundacionalcorcon/buscar?search_api_fulltext=covid&amp;nombre=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Aviso legal</v>
      </c>
      <c r="C1325" s="114" t="str" cm="1">
        <f t="array" ref="C1325">IFERROR(INDEX('03.Muestra'!$F$8:$F$42,SMALL(IF("Página Web"='03.Muestra'!$D$8:$D$42,ROW('03.Muestra'!$F$8:$F$42)-MIN(ROW('03.Muestra'!$D$8:$D$42))+1,""),ROW()-1310)),"")</f>
        <v>https://www.comunidad.madrid/hospital/fundacionalcorcon/aviso-legal-privacidad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Accesibilidad</v>
      </c>
      <c r="C1326" s="114" t="str" cm="1">
        <f t="array" ref="C1326">IFERROR(INDEX('03.Muestra'!$F$8:$F$42,SMALL(IF("Página Web"='03.Muestra'!$D$8:$D$42,ROW('03.Muestra'!$F$8:$F$42)-MIN(ROW('03.Muestra'!$D$8:$D$42))+1,""),ROW()-1310)),"")</f>
        <v>https://www.comunidad.madrid/hospital/fundacionalcorcon/declaracion-accesibilidad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ref="D1327:D1345" si="69">IF(AND(B1327&lt;&gt;"",C1327&lt;&gt;""),"N/T","")</f>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 xml:space="preserve">Home </v>
      </c>
      <c r="C1349" s="114" t="str" cm="1">
        <f t="array" ref="C1349">IFERROR(INDEX('03.Muestra'!$F$8:$F$42,SMALL(IF("Página Web"='03.Muestra'!$D$8:$D$42,ROW('03.Muestra'!$F$8:$F$42)-MIN(ROW('03.Muestra'!$D$8:$D$42))+1,""),ROW()-1348)),"")</f>
        <v>https://www.comunidad.madrid/hospital/fundacionalcorcon</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https://www.comunidad.madrid/hospital/fundacionalcorcon/ciudadanos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https://www.comunidad.madrid/hospital/fundacionalcorcon/profesionales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https://www.comunidad.madrid/hospital/fundacionalcorcon/comunicacion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https://www.comunidad.madrid/hospital/fundacionalcorcon/nosotros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Área enfermería</v>
      </c>
      <c r="C1354" s="114" t="str" cm="1">
        <f t="array" ref="C1354">IFERROR(INDEX('03.Muestra'!$F$8:$F$42,SMALL(IF("Página Web"='03.Muestra'!$D$8:$D$42,ROW('03.Muestra'!$F$8:$F$42)-MIN(ROW('03.Muestra'!$D$8:$D$42))+1,""),ROW()-1348)),"")</f>
        <v>https://www.comunidad.madrid/hospital/fundacionalcorcon/profesionales/area-enfermeria</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Cartera servicios</v>
      </c>
      <c r="C1355" s="114" t="str" cm="1">
        <f t="array" ref="C1355">IFERROR(INDEX('03.Muestra'!$F$8:$F$42,SMALL(IF("Página Web"='03.Muestra'!$D$8:$D$42,ROW('03.Muestra'!$F$8:$F$42)-MIN(ROW('03.Muestra'!$D$8:$D$42))+1,""),ROW()-1348)),"")</f>
        <v>https://www.comunidad.madrid/hospital/fundacionalcorcon/ciudadanos/cartera-servicios</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https://www.comunidad.madrid/hospital/fundacionalcorcon/profesionales/docencia</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Biobanco</v>
      </c>
      <c r="C1357" s="114" t="str" cm="1">
        <f t="array" ref="C1357">IFERROR(INDEX('03.Muestra'!$F$8:$F$42,SMALL(IF("Página Web"='03.Muestra'!$D$8:$D$42,ROW('03.Muestra'!$F$8:$F$42)-MIN(ROW('03.Muestra'!$D$8:$D$42))+1,""),ROW()-1348)),"")</f>
        <v>https://www.comunidad.madrid/hospital/fundacionalcorcon/profesionales/biobanco</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Videoteca</v>
      </c>
      <c r="C1358" s="114" t="str" cm="1">
        <f t="array" ref="C1358">IFERROR(INDEX('03.Muestra'!$F$8:$F$42,SMALL(IF("Página Web"='03.Muestra'!$D$8:$D$42,ROW('03.Muestra'!$F$8:$F$42)-MIN(ROW('03.Muestra'!$D$8:$D$42))+1,""),ROW()-1348)),"")</f>
        <v>https://www.comunidad.madrid/hospital/fundacionalcorcon/nosotros/videoteca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web</v>
      </c>
      <c r="C1359" s="114" t="str" cm="1">
        <f t="array" ref="C1359">IFERROR(INDEX('03.Muestra'!$F$8:$F$42,SMALL(IF("Página Web"='03.Muestra'!$D$8:$D$42,ROW('03.Muestra'!$F$8:$F$42)-MIN(ROW('03.Muestra'!$D$8:$D$42))+1,""),ROW()-1348)),"")</f>
        <v>https://www.comunidad.madrid/hospital/fundacionalcorcon/sitemap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https://www.comunidad.madrid/hospital/fundacionalcorcon/comunicacion/noticias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Banco de huesos</v>
      </c>
      <c r="C1361" s="114" t="str" cm="1">
        <f t="array" ref="C1361">IFERROR(INDEX('03.Muestra'!$F$8:$F$42,SMALL(IF("Página Web"='03.Muestra'!$D$8:$D$42,ROW('03.Muestra'!$F$8:$F$42)-MIN(ROW('03.Muestra'!$D$8:$D$42))+1,""),ROW()-1348)),"")</f>
        <v>https://www.comunidad.madrid/hospital/fundacionalcorcon/profesionales/banco-huesos</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https://www.comunidad.madrid/hospital/fundacionalcorcon/buscar?search_api_fulltext=covid&amp;nombre=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Aviso legal</v>
      </c>
      <c r="C1363" s="114" t="str" cm="1">
        <f t="array" ref="C1363">IFERROR(INDEX('03.Muestra'!$F$8:$F$42,SMALL(IF("Página Web"='03.Muestra'!$D$8:$D$42,ROW('03.Muestra'!$F$8:$F$42)-MIN(ROW('03.Muestra'!$D$8:$D$42))+1,""),ROW()-1348)),"")</f>
        <v>https://www.comunidad.madrid/hospital/fundacionalcorcon/aviso-legal-privacidad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Accesibilidad</v>
      </c>
      <c r="C1364" s="114" t="str" cm="1">
        <f t="array" ref="C1364">IFERROR(INDEX('03.Muestra'!$F$8:$F$42,SMALL(IF("Página Web"='03.Muestra'!$D$8:$D$42,ROW('03.Muestra'!$F$8:$F$42)-MIN(ROW('03.Muestra'!$D$8:$D$42))+1,""),ROW()-1348)),"")</f>
        <v>https://www.comunidad.madrid/hospital/fundacionalcorcon/declaracion-accesibilidad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 xml:space="preserve">Home </v>
      </c>
      <c r="C1387" s="114" t="str" cm="1">
        <f t="array" ref="C1387">IFERROR(INDEX('03.Muestra'!$F$8:$F$42,SMALL(IF("Página Web"='03.Muestra'!$D$8:$D$42,ROW('03.Muestra'!$F$8:$F$42)-MIN(ROW('03.Muestra'!$D$8:$D$42))+1,""),ROW()-1386)),"")</f>
        <v>https://www.comunidad.madrid/hospital/fundacionalcorcon</v>
      </c>
      <c r="D1387" s="130" t="s">
        <v>26</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https://www.comunidad.madrid/hospital/fundacionalcorcon/ciudadanos</v>
      </c>
      <c r="D1388" s="130" t="s">
        <v>26</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16</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https://www.comunidad.madrid/hospital/fundacionalcorcon/profesionales</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https://www.comunidad.madrid/hospital/fundacionalcorcon/comunicacion</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https://www.comunidad.madrid/hospital/fundacionalcorcon/nosotros</v>
      </c>
      <c r="D1391" s="130" t="s">
        <v>26</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Área enfermería</v>
      </c>
      <c r="C1392" s="114" t="str" cm="1">
        <f t="array" ref="C1392">IFERROR(INDEX('03.Muestra'!$F$8:$F$42,SMALL(IF("Página Web"='03.Muestra'!$D$8:$D$42,ROW('03.Muestra'!$F$8:$F$42)-MIN(ROW('03.Muestra'!$D$8:$D$42))+1,""),ROW()-1386)),"")</f>
        <v>https://www.comunidad.madrid/hospital/fundacionalcorcon/profesionales/area-enfermeria</v>
      </c>
      <c r="D1392" s="130" t="s">
        <v>26</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Cartera servicios</v>
      </c>
      <c r="C1393" s="114" t="str" cm="1">
        <f t="array" ref="C1393">IFERROR(INDEX('03.Muestra'!$F$8:$F$42,SMALL(IF("Página Web"='03.Muestra'!$D$8:$D$42,ROW('03.Muestra'!$F$8:$F$42)-MIN(ROW('03.Muestra'!$D$8:$D$42))+1,""),ROW()-1386)),"")</f>
        <v>https://www.comunidad.madrid/hospital/fundacionalcorcon/ciudadanos/cartera-servicios</v>
      </c>
      <c r="D1393" s="130" t="s">
        <v>26</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https://www.comunidad.madrid/hospital/fundacionalcorcon/profesionales/docencia</v>
      </c>
      <c r="D1394" s="130" t="s">
        <v>26</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Biobanco</v>
      </c>
      <c r="C1395" s="114" t="str" cm="1">
        <f t="array" ref="C1395">IFERROR(INDEX('03.Muestra'!$F$8:$F$42,SMALL(IF("Página Web"='03.Muestra'!$D$8:$D$42,ROW('03.Muestra'!$F$8:$F$42)-MIN(ROW('03.Muestra'!$D$8:$D$42))+1,""),ROW()-1386)),"")</f>
        <v>https://www.comunidad.madrid/hospital/fundacionalcorcon/profesionales/biobanco</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Videoteca</v>
      </c>
      <c r="C1396" s="114" t="str" cm="1">
        <f t="array" ref="C1396">IFERROR(INDEX('03.Muestra'!$F$8:$F$42,SMALL(IF("Página Web"='03.Muestra'!$D$8:$D$42,ROW('03.Muestra'!$F$8:$F$42)-MIN(ROW('03.Muestra'!$D$8:$D$42))+1,""),ROW()-1386)),"")</f>
        <v>https://www.comunidad.madrid/hospital/fundacionalcorcon/nosotros/videoteca</v>
      </c>
      <c r="D1396" s="130" t="s">
        <v>26</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web</v>
      </c>
      <c r="C1397" s="114" t="str" cm="1">
        <f t="array" ref="C1397">IFERROR(INDEX('03.Muestra'!$F$8:$F$42,SMALL(IF("Página Web"='03.Muestra'!$D$8:$D$42,ROW('03.Muestra'!$F$8:$F$42)-MIN(ROW('03.Muestra'!$D$8:$D$42))+1,""),ROW()-1386)),"")</f>
        <v>https://www.comunidad.madrid/hospital/fundacionalcorcon/sitemap</v>
      </c>
      <c r="D1397" s="130" t="s">
        <v>26</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https://www.comunidad.madrid/hospital/fundacionalcorcon/comunicacion/noticias</v>
      </c>
      <c r="D1398" s="130" t="s">
        <v>26</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Banco de huesos</v>
      </c>
      <c r="C1399" s="114" t="str" cm="1">
        <f t="array" ref="C1399">IFERROR(INDEX('03.Muestra'!$F$8:$F$42,SMALL(IF("Página Web"='03.Muestra'!$D$8:$D$42,ROW('03.Muestra'!$F$8:$F$42)-MIN(ROW('03.Muestra'!$D$8:$D$42))+1,""),ROW()-1386)),"")</f>
        <v>https://www.comunidad.madrid/hospital/fundacionalcorcon/profesionales/banco-huesos</v>
      </c>
      <c r="D1399" s="130" t="s">
        <v>26</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https://www.comunidad.madrid/hospital/fundacionalcorcon/buscar?search_api_fulltext=covid&amp;nombre=</v>
      </c>
      <c r="D1400" s="130" t="s">
        <v>26</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Aviso legal</v>
      </c>
      <c r="C1401" s="114" t="str" cm="1">
        <f t="array" ref="C1401">IFERROR(INDEX('03.Muestra'!$F$8:$F$42,SMALL(IF("Página Web"='03.Muestra'!$D$8:$D$42,ROW('03.Muestra'!$F$8:$F$42)-MIN(ROW('03.Muestra'!$D$8:$D$42))+1,""),ROW()-1386)),"")</f>
        <v>https://www.comunidad.madrid/hospital/fundacionalcorcon/aviso-legal-privacidad</v>
      </c>
      <c r="D1401" s="130" t="s">
        <v>26</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Accesibilidad</v>
      </c>
      <c r="C1402" s="114" t="str" cm="1">
        <f t="array" ref="C1402">IFERROR(INDEX('03.Muestra'!$F$8:$F$42,SMALL(IF("Página Web"='03.Muestra'!$D$8:$D$42,ROW('03.Muestra'!$F$8:$F$42)-MIN(ROW('03.Muestra'!$D$8:$D$42))+1,""),ROW()-1386)),"")</f>
        <v>https://www.comunidad.madrid/hospital/fundacionalcorcon/declaracion-accesibilidad</v>
      </c>
      <c r="D1402" s="130" t="s">
        <v>26</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ref="D1403:D1421" si="73">IF(AND(B1403&lt;&gt;"",C1403&lt;&gt;""),"N/T","")</f>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 xml:space="preserve">Home </v>
      </c>
      <c r="C1425" s="114" t="str" cm="1">
        <f t="array" ref="C1425">IFERROR(INDEX('03.Muestra'!$F$8:$F$42,SMALL(IF("Página Web"='03.Muestra'!$D$8:$D$42,ROW('03.Muestra'!$F$8:$F$42)-MIN(ROW('03.Muestra'!$D$8:$D$42))+1,""),ROW()-1424)),"")</f>
        <v>https://www.comunidad.madrid/hospital/fundacionalcorcon</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https://www.comunidad.madrid/hospital/fundacionalcorcon/ciudadanos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https://www.comunidad.madrid/hospital/fundacionalcorcon/profesionales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https://www.comunidad.madrid/hospital/fundacionalcorcon/comunicacion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https://www.comunidad.madrid/hospital/fundacionalcorcon/nosotros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Área enfermería</v>
      </c>
      <c r="C1430" s="114" t="str" cm="1">
        <f t="array" ref="C1430">IFERROR(INDEX('03.Muestra'!$F$8:$F$42,SMALL(IF("Página Web"='03.Muestra'!$D$8:$D$42,ROW('03.Muestra'!$F$8:$F$42)-MIN(ROW('03.Muestra'!$D$8:$D$42))+1,""),ROW()-1424)),"")</f>
        <v>https://www.comunidad.madrid/hospital/fundacionalcorcon/profesionales/area-enfermeria</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Cartera servicios</v>
      </c>
      <c r="C1431" s="114" t="str" cm="1">
        <f t="array" ref="C1431">IFERROR(INDEX('03.Muestra'!$F$8:$F$42,SMALL(IF("Página Web"='03.Muestra'!$D$8:$D$42,ROW('03.Muestra'!$F$8:$F$42)-MIN(ROW('03.Muestra'!$D$8:$D$42))+1,""),ROW()-1424)),"")</f>
        <v>https://www.comunidad.madrid/hospital/fundacionalcorcon/ciudadanos/cartera-servicios</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https://www.comunidad.madrid/hospital/fundacionalcorcon/profesionales/docencia</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Biobanco</v>
      </c>
      <c r="C1433" s="114" t="str" cm="1">
        <f t="array" ref="C1433">IFERROR(INDEX('03.Muestra'!$F$8:$F$42,SMALL(IF("Página Web"='03.Muestra'!$D$8:$D$42,ROW('03.Muestra'!$F$8:$F$42)-MIN(ROW('03.Muestra'!$D$8:$D$42))+1,""),ROW()-1424)),"")</f>
        <v>https://www.comunidad.madrid/hospital/fundacionalcorcon/profesionales/biobanco</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Videoteca</v>
      </c>
      <c r="C1434" s="114" t="str" cm="1">
        <f t="array" ref="C1434">IFERROR(INDEX('03.Muestra'!$F$8:$F$42,SMALL(IF("Página Web"='03.Muestra'!$D$8:$D$42,ROW('03.Muestra'!$F$8:$F$42)-MIN(ROW('03.Muestra'!$D$8:$D$42))+1,""),ROW()-1424)),"")</f>
        <v>https://www.comunidad.madrid/hospital/fundacionalcorcon/nosotros/videoteca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web</v>
      </c>
      <c r="C1435" s="114" t="str" cm="1">
        <f t="array" ref="C1435">IFERROR(INDEX('03.Muestra'!$F$8:$F$42,SMALL(IF("Página Web"='03.Muestra'!$D$8:$D$42,ROW('03.Muestra'!$F$8:$F$42)-MIN(ROW('03.Muestra'!$D$8:$D$42))+1,""),ROW()-1424)),"")</f>
        <v>https://www.comunidad.madrid/hospital/fundacionalcorcon/sitemap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https://www.comunidad.madrid/hospital/fundacionalcorcon/comunicacion/noticias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Banco de huesos</v>
      </c>
      <c r="C1437" s="114" t="str" cm="1">
        <f t="array" ref="C1437">IFERROR(INDEX('03.Muestra'!$F$8:$F$42,SMALL(IF("Página Web"='03.Muestra'!$D$8:$D$42,ROW('03.Muestra'!$F$8:$F$42)-MIN(ROW('03.Muestra'!$D$8:$D$42))+1,""),ROW()-1424)),"")</f>
        <v>https://www.comunidad.madrid/hospital/fundacionalcorcon/profesionales/banco-huesos</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https://www.comunidad.madrid/hospital/fundacionalcorcon/buscar?search_api_fulltext=covid&amp;nombre=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Aviso legal</v>
      </c>
      <c r="C1439" s="114" t="str" cm="1">
        <f t="array" ref="C1439">IFERROR(INDEX('03.Muestra'!$F$8:$F$42,SMALL(IF("Página Web"='03.Muestra'!$D$8:$D$42,ROW('03.Muestra'!$F$8:$F$42)-MIN(ROW('03.Muestra'!$D$8:$D$42))+1,""),ROW()-1424)),"")</f>
        <v>https://www.comunidad.madrid/hospital/fundacionalcorcon/aviso-legal-privacidad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Accesibilidad</v>
      </c>
      <c r="C1440" s="114" t="str" cm="1">
        <f t="array" ref="C1440">IFERROR(INDEX('03.Muestra'!$F$8:$F$42,SMALL(IF("Página Web"='03.Muestra'!$D$8:$D$42,ROW('03.Muestra'!$F$8:$F$42)-MIN(ROW('03.Muestra'!$D$8:$D$42))+1,""),ROW()-1424)),"")</f>
        <v>https://www.comunidad.madrid/hospital/fundacionalcorcon/declaracion-accesibilidad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 xml:space="preserve">Home </v>
      </c>
      <c r="C1463" s="114" t="str" cm="1">
        <f t="array" ref="C1463">IFERROR(INDEX('03.Muestra'!$F$8:$F$42,SMALL(IF("Página Web"='03.Muestra'!$D$8:$D$42,ROW('03.Muestra'!$F$8:$F$42)-MIN(ROW('03.Muestra'!$D$8:$D$42))+1,""),ROW()-1462)),"")</f>
        <v>https://www.comunidad.madrid/hospital/fundacionalcorcon</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https://www.comunidad.madrid/hospital/fundacionalcorcon/ciudadanos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https://www.comunidad.madrid/hospital/fundacionalcorcon/profesionales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https://www.comunidad.madrid/hospital/fundacionalcorcon/comunicacion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https://www.comunidad.madrid/hospital/fundacionalcorcon/nosotros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Área enfermería</v>
      </c>
      <c r="C1468" s="114" t="str" cm="1">
        <f t="array" ref="C1468">IFERROR(INDEX('03.Muestra'!$F$8:$F$42,SMALL(IF("Página Web"='03.Muestra'!$D$8:$D$42,ROW('03.Muestra'!$F$8:$F$42)-MIN(ROW('03.Muestra'!$D$8:$D$42))+1,""),ROW()-1462)),"")</f>
        <v>https://www.comunidad.madrid/hospital/fundacionalcorcon/profesionales/area-enfermeria</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Cartera servicios</v>
      </c>
      <c r="C1469" s="114" t="str" cm="1">
        <f t="array" ref="C1469">IFERROR(INDEX('03.Muestra'!$F$8:$F$42,SMALL(IF("Página Web"='03.Muestra'!$D$8:$D$42,ROW('03.Muestra'!$F$8:$F$42)-MIN(ROW('03.Muestra'!$D$8:$D$42))+1,""),ROW()-1462)),"")</f>
        <v>https://www.comunidad.madrid/hospital/fundacionalcorcon/ciudadanos/cartera-servicios</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https://www.comunidad.madrid/hospital/fundacionalcorcon/profesionales/docencia</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Biobanco</v>
      </c>
      <c r="C1471" s="114" t="str" cm="1">
        <f t="array" ref="C1471">IFERROR(INDEX('03.Muestra'!$F$8:$F$42,SMALL(IF("Página Web"='03.Muestra'!$D$8:$D$42,ROW('03.Muestra'!$F$8:$F$42)-MIN(ROW('03.Muestra'!$D$8:$D$42))+1,""),ROW()-1462)),"")</f>
        <v>https://www.comunidad.madrid/hospital/fundacionalcorcon/profesionales/biobanco</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Videoteca</v>
      </c>
      <c r="C1472" s="114" t="str" cm="1">
        <f t="array" ref="C1472">IFERROR(INDEX('03.Muestra'!$F$8:$F$42,SMALL(IF("Página Web"='03.Muestra'!$D$8:$D$42,ROW('03.Muestra'!$F$8:$F$42)-MIN(ROW('03.Muestra'!$D$8:$D$42))+1,""),ROW()-1462)),"")</f>
        <v>https://www.comunidad.madrid/hospital/fundacionalcorcon/nosotros/videoteca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web</v>
      </c>
      <c r="C1473" s="114" t="str" cm="1">
        <f t="array" ref="C1473">IFERROR(INDEX('03.Muestra'!$F$8:$F$42,SMALL(IF("Página Web"='03.Muestra'!$D$8:$D$42,ROW('03.Muestra'!$F$8:$F$42)-MIN(ROW('03.Muestra'!$D$8:$D$42))+1,""),ROW()-1462)),"")</f>
        <v>https://www.comunidad.madrid/hospital/fundacionalcorcon/sitemap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https://www.comunidad.madrid/hospital/fundacionalcorcon/comunicacion/noticias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Banco de huesos</v>
      </c>
      <c r="C1475" s="114" t="str" cm="1">
        <f t="array" ref="C1475">IFERROR(INDEX('03.Muestra'!$F$8:$F$42,SMALL(IF("Página Web"='03.Muestra'!$D$8:$D$42,ROW('03.Muestra'!$F$8:$F$42)-MIN(ROW('03.Muestra'!$D$8:$D$42))+1,""),ROW()-1462)),"")</f>
        <v>https://www.comunidad.madrid/hospital/fundacionalcorcon/profesionales/banco-huesos</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https://www.comunidad.madrid/hospital/fundacionalcorcon/buscar?search_api_fulltext=covid&amp;nombre=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Aviso legal</v>
      </c>
      <c r="C1477" s="114" t="str" cm="1">
        <f t="array" ref="C1477">IFERROR(INDEX('03.Muestra'!$F$8:$F$42,SMALL(IF("Página Web"='03.Muestra'!$D$8:$D$42,ROW('03.Muestra'!$F$8:$F$42)-MIN(ROW('03.Muestra'!$D$8:$D$42))+1,""),ROW()-1462)),"")</f>
        <v>https://www.comunidad.madrid/hospital/fundacionalcorcon/aviso-legal-privacidad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Accesibilidad</v>
      </c>
      <c r="C1478" s="114" t="str" cm="1">
        <f t="array" ref="C1478">IFERROR(INDEX('03.Muestra'!$F$8:$F$42,SMALL(IF("Página Web"='03.Muestra'!$D$8:$D$42,ROW('03.Muestra'!$F$8:$F$42)-MIN(ROW('03.Muestra'!$D$8:$D$42))+1,""),ROW()-1462)),"")</f>
        <v>https://www.comunidad.madrid/hospital/fundacionalcorcon/declaracion-accesibilidad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ref="D1479:D1497" si="77">IF(AND(B1479&lt;&gt;"",C1479&lt;&gt;""),"N/T","")</f>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 xml:space="preserve">Home </v>
      </c>
      <c r="C1501" s="114" t="str" cm="1">
        <f t="array" ref="C1501">IFERROR(INDEX('03.Muestra'!$F$8:$F$42,SMALL(IF("Página Web"='03.Muestra'!$D$8:$D$42,ROW('03.Muestra'!$F$8:$F$42)-MIN(ROW('03.Muestra'!$D$8:$D$42))+1,""),ROW()-1500)),"")</f>
        <v>https://www.comunidad.madrid/hospital/fundacionalcorcon</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https://www.comunidad.madrid/hospital/fundacionalcorcon/ciudadanos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13</v>
      </c>
      <c r="I1502" s="120">
        <f ca="1">COUNTIF($D1501:INDIRECT("$D" &amp;  SUM(ROW()-1,'03.Muestra'!$D$45)-1),I1501)</f>
        <v>0</v>
      </c>
      <c r="J1502" s="120">
        <f ca="1">COUNTIF($D1501:INDIRECT("$D" &amp;  SUM(ROW()-1,'03.Muestra'!$D$45)-1),J1501)</f>
        <v>3</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https://www.comunidad.madrid/hospital/fundacionalcorcon/profesionales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https://www.comunidad.madrid/hospital/fundacionalcorcon/comunicacion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https://www.comunidad.madrid/hospital/fundacionalcorcon/nosotros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Área enfermería</v>
      </c>
      <c r="C1506" s="114" t="str" cm="1">
        <f t="array" ref="C1506">IFERROR(INDEX('03.Muestra'!$F$8:$F$42,SMALL(IF("Página Web"='03.Muestra'!$D$8:$D$42,ROW('03.Muestra'!$F$8:$F$42)-MIN(ROW('03.Muestra'!$D$8:$D$42))+1,""),ROW()-1500)),"")</f>
        <v>https://www.comunidad.madrid/hospital/fundacionalcorcon/profesionales/area-enfermeria</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Cartera servicios</v>
      </c>
      <c r="C1507" s="114" t="str" cm="1">
        <f t="array" ref="C1507">IFERROR(INDEX('03.Muestra'!$F$8:$F$42,SMALL(IF("Página Web"='03.Muestra'!$D$8:$D$42,ROW('03.Muestra'!$F$8:$F$42)-MIN(ROW('03.Muestra'!$D$8:$D$42))+1,""),ROW()-1500)),"")</f>
        <v>https://www.comunidad.madrid/hospital/fundacionalcorcon/ciudadanos/cartera-servicios</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https://www.comunidad.madrid/hospital/fundacionalcorcon/profesionales/docencia</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Biobanco</v>
      </c>
      <c r="C1509" s="114" t="str" cm="1">
        <f t="array" ref="C1509">IFERROR(INDEX('03.Muestra'!$F$8:$F$42,SMALL(IF("Página Web"='03.Muestra'!$D$8:$D$42,ROW('03.Muestra'!$F$8:$F$42)-MIN(ROW('03.Muestra'!$D$8:$D$42))+1,""),ROW()-1500)),"")</f>
        <v>https://www.comunidad.madrid/hospital/fundacionalcorcon/profesionales/biobanco</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Videoteca</v>
      </c>
      <c r="C1510" s="114" t="str" cm="1">
        <f t="array" ref="C1510">IFERROR(INDEX('03.Muestra'!$F$8:$F$42,SMALL(IF("Página Web"='03.Muestra'!$D$8:$D$42,ROW('03.Muestra'!$F$8:$F$42)-MIN(ROW('03.Muestra'!$D$8:$D$42))+1,""),ROW()-1500)),"")</f>
        <v>https://www.comunidad.madrid/hospital/fundacionalcorcon/nosotros/videoteca</v>
      </c>
      <c r="D1510" s="130" t="s">
        <v>26</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web</v>
      </c>
      <c r="C1511" s="114" t="str" cm="1">
        <f t="array" ref="C1511">IFERROR(INDEX('03.Muestra'!$F$8:$F$42,SMALL(IF("Página Web"='03.Muestra'!$D$8:$D$42,ROW('03.Muestra'!$F$8:$F$42)-MIN(ROW('03.Muestra'!$D$8:$D$42))+1,""),ROW()-1500)),"")</f>
        <v>https://www.comunidad.madrid/hospital/fundacionalcorcon/sitemap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https://www.comunidad.madrid/hospital/fundacionalcorcon/comunicacion/noticias</v>
      </c>
      <c r="D1512" s="130" t="s">
        <v>26</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Banco de huesos</v>
      </c>
      <c r="C1513" s="114" t="str" cm="1">
        <f t="array" ref="C1513">IFERROR(INDEX('03.Muestra'!$F$8:$F$42,SMALL(IF("Página Web"='03.Muestra'!$D$8:$D$42,ROW('03.Muestra'!$F$8:$F$42)-MIN(ROW('03.Muestra'!$D$8:$D$42))+1,""),ROW()-1500)),"")</f>
        <v>https://www.comunidad.madrid/hospital/fundacionalcorcon/profesionales/banco-huesos</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https://www.comunidad.madrid/hospital/fundacionalcorcon/buscar?search_api_fulltext=covid&amp;nombre=</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Aviso legal</v>
      </c>
      <c r="C1515" s="114" t="str" cm="1">
        <f t="array" ref="C1515">IFERROR(INDEX('03.Muestra'!$F$8:$F$42,SMALL(IF("Página Web"='03.Muestra'!$D$8:$D$42,ROW('03.Muestra'!$F$8:$F$42)-MIN(ROW('03.Muestra'!$D$8:$D$42))+1,""),ROW()-1500)),"")</f>
        <v>https://www.comunidad.madrid/hospital/fundacionalcorcon/aviso-legal-privacidad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Accesibilidad</v>
      </c>
      <c r="C1516" s="114" t="str" cm="1">
        <f t="array" ref="C1516">IFERROR(INDEX('03.Muestra'!$F$8:$F$42,SMALL(IF("Página Web"='03.Muestra'!$D$8:$D$42,ROW('03.Muestra'!$F$8:$F$42)-MIN(ROW('03.Muestra'!$D$8:$D$42))+1,""),ROW()-1500)),"")</f>
        <v>https://www.comunidad.madrid/hospital/fundacionalcorcon/declaracion-accesibilidad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ref="D1517:D1535" si="79">IF(AND(B1517&lt;&gt;"",C1517&lt;&gt;""),"N/T","")</f>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 xml:space="preserve">Home </v>
      </c>
      <c r="C1539" s="114" t="str" cm="1">
        <f t="array" ref="C1539">IFERROR(INDEX('03.Muestra'!$F$8:$F$42,SMALL(IF("Página Web"='03.Muestra'!$D$8:$D$42,ROW('03.Muestra'!$F$8:$F$42)-MIN(ROW('03.Muestra'!$D$8:$D$42))+1,""),ROW()-1538)),"")</f>
        <v>https://www.comunidad.madrid/hospital/fundacionalcorcon</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https://www.comunidad.madrid/hospital/fundacionalcorcon/ciudadanos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https://www.comunidad.madrid/hospital/fundacionalcorcon/profesionales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https://www.comunidad.madrid/hospital/fundacionalcorcon/comunicacion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https://www.comunidad.madrid/hospital/fundacionalcorcon/nosotros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Área enfermería</v>
      </c>
      <c r="C1544" s="114" t="str" cm="1">
        <f t="array" ref="C1544">IFERROR(INDEX('03.Muestra'!$F$8:$F$42,SMALL(IF("Página Web"='03.Muestra'!$D$8:$D$42,ROW('03.Muestra'!$F$8:$F$42)-MIN(ROW('03.Muestra'!$D$8:$D$42))+1,""),ROW()-1538)),"")</f>
        <v>https://www.comunidad.madrid/hospital/fundacionalcorcon/profesionales/area-enfermeria</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Cartera servicios</v>
      </c>
      <c r="C1545" s="114" t="str" cm="1">
        <f t="array" ref="C1545">IFERROR(INDEX('03.Muestra'!$F$8:$F$42,SMALL(IF("Página Web"='03.Muestra'!$D$8:$D$42,ROW('03.Muestra'!$F$8:$F$42)-MIN(ROW('03.Muestra'!$D$8:$D$42))+1,""),ROW()-1538)),"")</f>
        <v>https://www.comunidad.madrid/hospital/fundacionalcorcon/ciudadanos/cartera-servicios</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https://www.comunidad.madrid/hospital/fundacionalcorcon/profesionales/docencia</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Biobanco</v>
      </c>
      <c r="C1547" s="114" t="str" cm="1">
        <f t="array" ref="C1547">IFERROR(INDEX('03.Muestra'!$F$8:$F$42,SMALL(IF("Página Web"='03.Muestra'!$D$8:$D$42,ROW('03.Muestra'!$F$8:$F$42)-MIN(ROW('03.Muestra'!$D$8:$D$42))+1,""),ROW()-1538)),"")</f>
        <v>https://www.comunidad.madrid/hospital/fundacionalcorcon/profesionales/biobanco</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Videoteca</v>
      </c>
      <c r="C1548" s="114" t="str" cm="1">
        <f t="array" ref="C1548">IFERROR(INDEX('03.Muestra'!$F$8:$F$42,SMALL(IF("Página Web"='03.Muestra'!$D$8:$D$42,ROW('03.Muestra'!$F$8:$F$42)-MIN(ROW('03.Muestra'!$D$8:$D$42))+1,""),ROW()-1538)),"")</f>
        <v>https://www.comunidad.madrid/hospital/fundacionalcorcon/nosotros/videoteca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web</v>
      </c>
      <c r="C1549" s="114" t="str" cm="1">
        <f t="array" ref="C1549">IFERROR(INDEX('03.Muestra'!$F$8:$F$42,SMALL(IF("Página Web"='03.Muestra'!$D$8:$D$42,ROW('03.Muestra'!$F$8:$F$42)-MIN(ROW('03.Muestra'!$D$8:$D$42))+1,""),ROW()-1538)),"")</f>
        <v>https://www.comunidad.madrid/hospital/fundacionalcorcon/sitemap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https://www.comunidad.madrid/hospital/fundacionalcorcon/comunicacion/noticias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Banco de huesos</v>
      </c>
      <c r="C1551" s="114" t="str" cm="1">
        <f t="array" ref="C1551">IFERROR(INDEX('03.Muestra'!$F$8:$F$42,SMALL(IF("Página Web"='03.Muestra'!$D$8:$D$42,ROW('03.Muestra'!$F$8:$F$42)-MIN(ROW('03.Muestra'!$D$8:$D$42))+1,""),ROW()-1538)),"")</f>
        <v>https://www.comunidad.madrid/hospital/fundacionalcorcon/profesionales/banco-huesos</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https://www.comunidad.madrid/hospital/fundacionalcorcon/buscar?search_api_fulltext=covid&amp;nombre=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Aviso legal</v>
      </c>
      <c r="C1553" s="114" t="str" cm="1">
        <f t="array" ref="C1553">IFERROR(INDEX('03.Muestra'!$F$8:$F$42,SMALL(IF("Página Web"='03.Muestra'!$D$8:$D$42,ROW('03.Muestra'!$F$8:$F$42)-MIN(ROW('03.Muestra'!$D$8:$D$42))+1,""),ROW()-1538)),"")</f>
        <v>https://www.comunidad.madrid/hospital/fundacionalcorcon/aviso-legal-privacidad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Accesibilidad</v>
      </c>
      <c r="C1554" s="114" t="str" cm="1">
        <f t="array" ref="C1554">IFERROR(INDEX('03.Muestra'!$F$8:$F$42,SMALL(IF("Página Web"='03.Muestra'!$D$8:$D$42,ROW('03.Muestra'!$F$8:$F$42)-MIN(ROW('03.Muestra'!$D$8:$D$42))+1,""),ROW()-1538)),"")</f>
        <v>https://www.comunidad.madrid/hospital/fundacionalcorcon/declaracion-accesibilidad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ref="D1555:D1573" si="81">IF(AND(B1555&lt;&gt;"",C1555&lt;&gt;""),"N/T","")</f>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 xml:space="preserve">Home </v>
      </c>
      <c r="C1577" s="114" t="str" cm="1">
        <f t="array" ref="C1577">IFERROR(INDEX('03.Muestra'!$F$8:$F$42,SMALL(IF("Página Web"='03.Muestra'!$D$8:$D$42,ROW('03.Muestra'!$F$8:$F$42)-MIN(ROW('03.Muestra'!$D$8:$D$42))+1,""),ROW()-1576)),"")</f>
        <v>https://www.comunidad.madrid/hospital/fundacionalcorcon</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https://www.comunidad.madrid/hospital/fundacionalcorcon/ciudadanos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https://www.comunidad.madrid/hospital/fundacionalcorcon/profesionales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https://www.comunidad.madrid/hospital/fundacionalcorcon/comunicacion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https://www.comunidad.madrid/hospital/fundacionalcorcon/nosotros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Área enfermería</v>
      </c>
      <c r="C1582" s="114" t="str" cm="1">
        <f t="array" ref="C1582">IFERROR(INDEX('03.Muestra'!$F$8:$F$42,SMALL(IF("Página Web"='03.Muestra'!$D$8:$D$42,ROW('03.Muestra'!$F$8:$F$42)-MIN(ROW('03.Muestra'!$D$8:$D$42))+1,""),ROW()-1576)),"")</f>
        <v>https://www.comunidad.madrid/hospital/fundacionalcorcon/profesionales/area-enfermeria</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Cartera servicios</v>
      </c>
      <c r="C1583" s="114" t="str" cm="1">
        <f t="array" ref="C1583">IFERROR(INDEX('03.Muestra'!$F$8:$F$42,SMALL(IF("Página Web"='03.Muestra'!$D$8:$D$42,ROW('03.Muestra'!$F$8:$F$42)-MIN(ROW('03.Muestra'!$D$8:$D$42))+1,""),ROW()-1576)),"")</f>
        <v>https://www.comunidad.madrid/hospital/fundacionalcorcon/ciudadanos/cartera-servicios</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https://www.comunidad.madrid/hospital/fundacionalcorcon/profesionales/docencia</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Biobanco</v>
      </c>
      <c r="C1585" s="114" t="str" cm="1">
        <f t="array" ref="C1585">IFERROR(INDEX('03.Muestra'!$F$8:$F$42,SMALL(IF("Página Web"='03.Muestra'!$D$8:$D$42,ROW('03.Muestra'!$F$8:$F$42)-MIN(ROW('03.Muestra'!$D$8:$D$42))+1,""),ROW()-1576)),"")</f>
        <v>https://www.comunidad.madrid/hospital/fundacionalcorcon/profesionales/biobanco</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Videoteca</v>
      </c>
      <c r="C1586" s="114" t="str" cm="1">
        <f t="array" ref="C1586">IFERROR(INDEX('03.Muestra'!$F$8:$F$42,SMALL(IF("Página Web"='03.Muestra'!$D$8:$D$42,ROW('03.Muestra'!$F$8:$F$42)-MIN(ROW('03.Muestra'!$D$8:$D$42))+1,""),ROW()-1576)),"")</f>
        <v>https://www.comunidad.madrid/hospital/fundacionalcorcon/nosotros/videoteca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web</v>
      </c>
      <c r="C1587" s="114" t="str" cm="1">
        <f t="array" ref="C1587">IFERROR(INDEX('03.Muestra'!$F$8:$F$42,SMALL(IF("Página Web"='03.Muestra'!$D$8:$D$42,ROW('03.Muestra'!$F$8:$F$42)-MIN(ROW('03.Muestra'!$D$8:$D$42))+1,""),ROW()-1576)),"")</f>
        <v>https://www.comunidad.madrid/hospital/fundacionalcorcon/sitemap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https://www.comunidad.madrid/hospital/fundacionalcorcon/comunicacion/noticias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Banco de huesos</v>
      </c>
      <c r="C1589" s="114" t="str" cm="1">
        <f t="array" ref="C1589">IFERROR(INDEX('03.Muestra'!$F$8:$F$42,SMALL(IF("Página Web"='03.Muestra'!$D$8:$D$42,ROW('03.Muestra'!$F$8:$F$42)-MIN(ROW('03.Muestra'!$D$8:$D$42))+1,""),ROW()-1576)),"")</f>
        <v>https://www.comunidad.madrid/hospital/fundacionalcorcon/profesionales/banco-huesos</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https://www.comunidad.madrid/hospital/fundacionalcorcon/buscar?search_api_fulltext=covid&amp;nombre=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Aviso legal</v>
      </c>
      <c r="C1591" s="114" t="str" cm="1">
        <f t="array" ref="C1591">IFERROR(INDEX('03.Muestra'!$F$8:$F$42,SMALL(IF("Página Web"='03.Muestra'!$D$8:$D$42,ROW('03.Muestra'!$F$8:$F$42)-MIN(ROW('03.Muestra'!$D$8:$D$42))+1,""),ROW()-1576)),"")</f>
        <v>https://www.comunidad.madrid/hospital/fundacionalcorcon/aviso-legal-privacidad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Accesibilidad</v>
      </c>
      <c r="C1592" s="114" t="str" cm="1">
        <f t="array" ref="C1592">IFERROR(INDEX('03.Muestra'!$F$8:$F$42,SMALL(IF("Página Web"='03.Muestra'!$D$8:$D$42,ROW('03.Muestra'!$F$8:$F$42)-MIN(ROW('03.Muestra'!$D$8:$D$42))+1,""),ROW()-1576)),"")</f>
        <v>https://www.comunidad.madrid/hospital/fundacionalcorcon/declaracion-accesibilidad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ref="D1593:D1611" si="83">IF(AND(B1593&lt;&gt;"",C1593&lt;&gt;""),"N/T","")</f>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 xml:space="preserve">Home </v>
      </c>
      <c r="C1615" s="114" t="str" cm="1">
        <f t="array" ref="C1615">IFERROR(INDEX('03.Muestra'!$F$8:$F$42,SMALL(IF("Página Web"='03.Muestra'!$D$8:$D$42,ROW('03.Muestra'!$F$8:$F$42)-MIN(ROW('03.Muestra'!$D$8:$D$42))+1,""),ROW()-1614)),"")</f>
        <v>https://www.comunidad.madrid/hospital/fundacionalcorcon</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https://www.comunidad.madrid/hospital/fundacionalcorcon/ciudadanos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https://www.comunidad.madrid/hospital/fundacionalcorcon/profesionales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https://www.comunidad.madrid/hospital/fundacionalcorcon/comunicacion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https://www.comunidad.madrid/hospital/fundacionalcorcon/nosotros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Área enfermería</v>
      </c>
      <c r="C1620" s="114" t="str" cm="1">
        <f t="array" ref="C1620">IFERROR(INDEX('03.Muestra'!$F$8:$F$42,SMALL(IF("Página Web"='03.Muestra'!$D$8:$D$42,ROW('03.Muestra'!$F$8:$F$42)-MIN(ROW('03.Muestra'!$D$8:$D$42))+1,""),ROW()-1614)),"")</f>
        <v>https://www.comunidad.madrid/hospital/fundacionalcorcon/profesionales/area-enfermeria</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Cartera servicios</v>
      </c>
      <c r="C1621" s="114" t="str" cm="1">
        <f t="array" ref="C1621">IFERROR(INDEX('03.Muestra'!$F$8:$F$42,SMALL(IF("Página Web"='03.Muestra'!$D$8:$D$42,ROW('03.Muestra'!$F$8:$F$42)-MIN(ROW('03.Muestra'!$D$8:$D$42))+1,""),ROW()-1614)),"")</f>
        <v>https://www.comunidad.madrid/hospital/fundacionalcorcon/ciudadanos/cartera-servicios</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https://www.comunidad.madrid/hospital/fundacionalcorcon/profesionales/docencia</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Biobanco</v>
      </c>
      <c r="C1623" s="114" t="str" cm="1">
        <f t="array" ref="C1623">IFERROR(INDEX('03.Muestra'!$F$8:$F$42,SMALL(IF("Página Web"='03.Muestra'!$D$8:$D$42,ROW('03.Muestra'!$F$8:$F$42)-MIN(ROW('03.Muestra'!$D$8:$D$42))+1,""),ROW()-1614)),"")</f>
        <v>https://www.comunidad.madrid/hospital/fundacionalcorcon/profesionales/biobanco</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Videoteca</v>
      </c>
      <c r="C1624" s="114" t="str" cm="1">
        <f t="array" ref="C1624">IFERROR(INDEX('03.Muestra'!$F$8:$F$42,SMALL(IF("Página Web"='03.Muestra'!$D$8:$D$42,ROW('03.Muestra'!$F$8:$F$42)-MIN(ROW('03.Muestra'!$D$8:$D$42))+1,""),ROW()-1614)),"")</f>
        <v>https://www.comunidad.madrid/hospital/fundacionalcorcon/nosotros/videoteca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web</v>
      </c>
      <c r="C1625" s="114" t="str" cm="1">
        <f t="array" ref="C1625">IFERROR(INDEX('03.Muestra'!$F$8:$F$42,SMALL(IF("Página Web"='03.Muestra'!$D$8:$D$42,ROW('03.Muestra'!$F$8:$F$42)-MIN(ROW('03.Muestra'!$D$8:$D$42))+1,""),ROW()-1614)),"")</f>
        <v>https://www.comunidad.madrid/hospital/fundacionalcorcon/sitemap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https://www.comunidad.madrid/hospital/fundacionalcorcon/comunicacion/noticias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Banco de huesos</v>
      </c>
      <c r="C1627" s="114" t="str" cm="1">
        <f t="array" ref="C1627">IFERROR(INDEX('03.Muestra'!$F$8:$F$42,SMALL(IF("Página Web"='03.Muestra'!$D$8:$D$42,ROW('03.Muestra'!$F$8:$F$42)-MIN(ROW('03.Muestra'!$D$8:$D$42))+1,""),ROW()-1614)),"")</f>
        <v>https://www.comunidad.madrid/hospital/fundacionalcorcon/profesionales/banco-huesos</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https://www.comunidad.madrid/hospital/fundacionalcorcon/buscar?search_api_fulltext=covid&amp;nombre=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Aviso legal</v>
      </c>
      <c r="C1629" s="114" t="str" cm="1">
        <f t="array" ref="C1629">IFERROR(INDEX('03.Muestra'!$F$8:$F$42,SMALL(IF("Página Web"='03.Muestra'!$D$8:$D$42,ROW('03.Muestra'!$F$8:$F$42)-MIN(ROW('03.Muestra'!$D$8:$D$42))+1,""),ROW()-1614)),"")</f>
        <v>https://www.comunidad.madrid/hospital/fundacionalcorcon/aviso-legal-privacidad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Accesibilidad</v>
      </c>
      <c r="C1630" s="114" t="str" cm="1">
        <f t="array" ref="C1630">IFERROR(INDEX('03.Muestra'!$F$8:$F$42,SMALL(IF("Página Web"='03.Muestra'!$D$8:$D$42,ROW('03.Muestra'!$F$8:$F$42)-MIN(ROW('03.Muestra'!$D$8:$D$42))+1,""),ROW()-1614)),"")</f>
        <v>https://www.comunidad.madrid/hospital/fundacionalcorcon/declaracion-accesibilidad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 xml:space="preserve">Home </v>
      </c>
      <c r="C1653" s="114" t="str" cm="1">
        <f t="array" ref="C1653">IFERROR(INDEX('03.Muestra'!$F$8:$F$42,SMALL(IF("Página Web"='03.Muestra'!$D$8:$D$42,ROW('03.Muestra'!$F$8:$F$42)-MIN(ROW('03.Muestra'!$D$8:$D$42))+1,""),ROW()-1652)),"")</f>
        <v>https://www.comunidad.madrid/hospital/fundacionalcorcon</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https://www.comunidad.madrid/hospital/fundacionalcorcon/ciudadanos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https://www.comunidad.madrid/hospital/fundacionalcorcon/profesionales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https://www.comunidad.madrid/hospital/fundacionalcorcon/comunicacion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https://www.comunidad.madrid/hospital/fundacionalcorcon/nosotros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Área enfermería</v>
      </c>
      <c r="C1658" s="114" t="str" cm="1">
        <f t="array" ref="C1658">IFERROR(INDEX('03.Muestra'!$F$8:$F$42,SMALL(IF("Página Web"='03.Muestra'!$D$8:$D$42,ROW('03.Muestra'!$F$8:$F$42)-MIN(ROW('03.Muestra'!$D$8:$D$42))+1,""),ROW()-1652)),"")</f>
        <v>https://www.comunidad.madrid/hospital/fundacionalcorcon/profesionales/area-enfermeria</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Cartera servicios</v>
      </c>
      <c r="C1659" s="114" t="str" cm="1">
        <f t="array" ref="C1659">IFERROR(INDEX('03.Muestra'!$F$8:$F$42,SMALL(IF("Página Web"='03.Muestra'!$D$8:$D$42,ROW('03.Muestra'!$F$8:$F$42)-MIN(ROW('03.Muestra'!$D$8:$D$42))+1,""),ROW()-1652)),"")</f>
        <v>https://www.comunidad.madrid/hospital/fundacionalcorcon/ciudadanos/cartera-servicios</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https://www.comunidad.madrid/hospital/fundacionalcorcon/profesionales/docencia</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Biobanco</v>
      </c>
      <c r="C1661" s="114" t="str" cm="1">
        <f t="array" ref="C1661">IFERROR(INDEX('03.Muestra'!$F$8:$F$42,SMALL(IF("Página Web"='03.Muestra'!$D$8:$D$42,ROW('03.Muestra'!$F$8:$F$42)-MIN(ROW('03.Muestra'!$D$8:$D$42))+1,""),ROW()-1652)),"")</f>
        <v>https://www.comunidad.madrid/hospital/fundacionalcorcon/profesionales/biobanco</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Videoteca</v>
      </c>
      <c r="C1662" s="114" t="str" cm="1">
        <f t="array" ref="C1662">IFERROR(INDEX('03.Muestra'!$F$8:$F$42,SMALL(IF("Página Web"='03.Muestra'!$D$8:$D$42,ROW('03.Muestra'!$F$8:$F$42)-MIN(ROW('03.Muestra'!$D$8:$D$42))+1,""),ROW()-1652)),"")</f>
        <v>https://www.comunidad.madrid/hospital/fundacionalcorcon/nosotros/videoteca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web</v>
      </c>
      <c r="C1663" s="114" t="str" cm="1">
        <f t="array" ref="C1663">IFERROR(INDEX('03.Muestra'!$F$8:$F$42,SMALL(IF("Página Web"='03.Muestra'!$D$8:$D$42,ROW('03.Muestra'!$F$8:$F$42)-MIN(ROW('03.Muestra'!$D$8:$D$42))+1,""),ROW()-1652)),"")</f>
        <v>https://www.comunidad.madrid/hospital/fundacionalcorcon/sitemap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https://www.comunidad.madrid/hospital/fundacionalcorcon/comunicacion/noticias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Banco de huesos</v>
      </c>
      <c r="C1665" s="114" t="str" cm="1">
        <f t="array" ref="C1665">IFERROR(INDEX('03.Muestra'!$F$8:$F$42,SMALL(IF("Página Web"='03.Muestra'!$D$8:$D$42,ROW('03.Muestra'!$F$8:$F$42)-MIN(ROW('03.Muestra'!$D$8:$D$42))+1,""),ROW()-1652)),"")</f>
        <v>https://www.comunidad.madrid/hospital/fundacionalcorcon/profesionales/banco-huesos</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https://www.comunidad.madrid/hospital/fundacionalcorcon/buscar?search_api_fulltext=covid&amp;nombre=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Aviso legal</v>
      </c>
      <c r="C1667" s="114" t="str" cm="1">
        <f t="array" ref="C1667">IFERROR(INDEX('03.Muestra'!$F$8:$F$42,SMALL(IF("Página Web"='03.Muestra'!$D$8:$D$42,ROW('03.Muestra'!$F$8:$F$42)-MIN(ROW('03.Muestra'!$D$8:$D$42))+1,""),ROW()-1652)),"")</f>
        <v>https://www.comunidad.madrid/hospital/fundacionalcorcon/aviso-legal-privacidad</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Accesibilidad</v>
      </c>
      <c r="C1668" s="114" t="str" cm="1">
        <f t="array" ref="C1668">IFERROR(INDEX('03.Muestra'!$F$8:$F$42,SMALL(IF("Página Web"='03.Muestra'!$D$8:$D$42,ROW('03.Muestra'!$F$8:$F$42)-MIN(ROW('03.Muestra'!$D$8:$D$42))+1,""),ROW()-1652)),"")</f>
        <v>https://www.comunidad.madrid/hospital/fundacionalcorcon/declaracion-accesibilidad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ref="D1669:D1687" si="87">IF(AND(B1669&lt;&gt;"",C1669&lt;&gt;""),"N/T","")</f>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 xml:space="preserve">Home </v>
      </c>
      <c r="C1691" s="114" t="str" cm="1">
        <f t="array" ref="C1691">IFERROR(INDEX('03.Muestra'!$F$8:$F$42,SMALL(IF("Página Web"='03.Muestra'!$D$8:$D$42,ROW('03.Muestra'!$F$8:$F$42)-MIN(ROW('03.Muestra'!$D$8:$D$42))+1,""),ROW()-1690)),"")</f>
        <v>https://www.comunidad.madrid/hospital/fundacionalcorcon</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https://www.comunidad.madrid/hospital/fundacionalcorcon/ciudadanos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https://www.comunidad.madrid/hospital/fundacionalcorcon/profesionales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https://www.comunidad.madrid/hospital/fundacionalcorcon/comunicacion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https://www.comunidad.madrid/hospital/fundacionalcorcon/nosotros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Área enfermería</v>
      </c>
      <c r="C1696" s="114" t="str" cm="1">
        <f t="array" ref="C1696">IFERROR(INDEX('03.Muestra'!$F$8:$F$42,SMALL(IF("Página Web"='03.Muestra'!$D$8:$D$42,ROW('03.Muestra'!$F$8:$F$42)-MIN(ROW('03.Muestra'!$D$8:$D$42))+1,""),ROW()-1690)),"")</f>
        <v>https://www.comunidad.madrid/hospital/fundacionalcorcon/profesionales/area-enfermeria</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Cartera servicios</v>
      </c>
      <c r="C1697" s="114" t="str" cm="1">
        <f t="array" ref="C1697">IFERROR(INDEX('03.Muestra'!$F$8:$F$42,SMALL(IF("Página Web"='03.Muestra'!$D$8:$D$42,ROW('03.Muestra'!$F$8:$F$42)-MIN(ROW('03.Muestra'!$D$8:$D$42))+1,""),ROW()-1690)),"")</f>
        <v>https://www.comunidad.madrid/hospital/fundacionalcorcon/ciudadanos/cartera-servicios</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https://www.comunidad.madrid/hospital/fundacionalcorcon/profesionales/docencia</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Biobanco</v>
      </c>
      <c r="C1699" s="114" t="str" cm="1">
        <f t="array" ref="C1699">IFERROR(INDEX('03.Muestra'!$F$8:$F$42,SMALL(IF("Página Web"='03.Muestra'!$D$8:$D$42,ROW('03.Muestra'!$F$8:$F$42)-MIN(ROW('03.Muestra'!$D$8:$D$42))+1,""),ROW()-1690)),"")</f>
        <v>https://www.comunidad.madrid/hospital/fundacionalcorcon/profesionales/biobanco</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Videoteca</v>
      </c>
      <c r="C1700" s="114" t="str" cm="1">
        <f t="array" ref="C1700">IFERROR(INDEX('03.Muestra'!$F$8:$F$42,SMALL(IF("Página Web"='03.Muestra'!$D$8:$D$42,ROW('03.Muestra'!$F$8:$F$42)-MIN(ROW('03.Muestra'!$D$8:$D$42))+1,""),ROW()-1690)),"")</f>
        <v>https://www.comunidad.madrid/hospital/fundacionalcorcon/nosotros/videoteca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web</v>
      </c>
      <c r="C1701" s="114" t="str" cm="1">
        <f t="array" ref="C1701">IFERROR(INDEX('03.Muestra'!$F$8:$F$42,SMALL(IF("Página Web"='03.Muestra'!$D$8:$D$42,ROW('03.Muestra'!$F$8:$F$42)-MIN(ROW('03.Muestra'!$D$8:$D$42))+1,""),ROW()-1690)),"")</f>
        <v>https://www.comunidad.madrid/hospital/fundacionalcorcon/sitemap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https://www.comunidad.madrid/hospital/fundacionalcorcon/comunicacion/noticias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Banco de huesos</v>
      </c>
      <c r="C1703" s="114" t="str" cm="1">
        <f t="array" ref="C1703">IFERROR(INDEX('03.Muestra'!$F$8:$F$42,SMALL(IF("Página Web"='03.Muestra'!$D$8:$D$42,ROW('03.Muestra'!$F$8:$F$42)-MIN(ROW('03.Muestra'!$D$8:$D$42))+1,""),ROW()-1690)),"")</f>
        <v>https://www.comunidad.madrid/hospital/fundacionalcorcon/profesionales/banco-huesos</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https://www.comunidad.madrid/hospital/fundacionalcorcon/buscar?search_api_fulltext=covid&amp;nombre=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Aviso legal</v>
      </c>
      <c r="C1705" s="114" t="str" cm="1">
        <f t="array" ref="C1705">IFERROR(INDEX('03.Muestra'!$F$8:$F$42,SMALL(IF("Página Web"='03.Muestra'!$D$8:$D$42,ROW('03.Muestra'!$F$8:$F$42)-MIN(ROW('03.Muestra'!$D$8:$D$42))+1,""),ROW()-1690)),"")</f>
        <v>https://www.comunidad.madrid/hospital/fundacionalcorcon/aviso-legal-privacidad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Accesibilidad</v>
      </c>
      <c r="C1706" s="114" t="str" cm="1">
        <f t="array" ref="C1706">IFERROR(INDEX('03.Muestra'!$F$8:$F$42,SMALL(IF("Página Web"='03.Muestra'!$D$8:$D$42,ROW('03.Muestra'!$F$8:$F$42)-MIN(ROW('03.Muestra'!$D$8:$D$42))+1,""),ROW()-1690)),"")</f>
        <v>https://www.comunidad.madrid/hospital/fundacionalcorcon/declaracion-accesibilidad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ref="D1707:D1725" si="89">IF(AND(B1707&lt;&gt;"",C1707&lt;&gt;""),"N/T","")</f>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 xml:space="preserve">Home </v>
      </c>
      <c r="C1729" s="114" t="str" cm="1">
        <f t="array" ref="C1729">IFERROR(INDEX('03.Muestra'!$F$8:$F$42,SMALL(IF("Página Web"='03.Muestra'!$D$8:$D$42,ROW('03.Muestra'!$F$8:$F$42)-MIN(ROW('03.Muestra'!$D$8:$D$42))+1,""),ROW()-1728)),"")</f>
        <v>https://www.comunidad.madrid/hospital/fundacionalcorcon</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https://www.comunidad.madrid/hospital/fundacionalcorcon/ciudadanos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https://www.comunidad.madrid/hospital/fundacionalcorcon/profesionales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https://www.comunidad.madrid/hospital/fundacionalcorcon/comunicacion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https://www.comunidad.madrid/hospital/fundacionalcorcon/nosotros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Área enfermería</v>
      </c>
      <c r="C1734" s="114" t="str" cm="1">
        <f t="array" ref="C1734">IFERROR(INDEX('03.Muestra'!$F$8:$F$42,SMALL(IF("Página Web"='03.Muestra'!$D$8:$D$42,ROW('03.Muestra'!$F$8:$F$42)-MIN(ROW('03.Muestra'!$D$8:$D$42))+1,""),ROW()-1728)),"")</f>
        <v>https://www.comunidad.madrid/hospital/fundacionalcorcon/profesionales/area-enfermeria</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Cartera servicios</v>
      </c>
      <c r="C1735" s="114" t="str" cm="1">
        <f t="array" ref="C1735">IFERROR(INDEX('03.Muestra'!$F$8:$F$42,SMALL(IF("Página Web"='03.Muestra'!$D$8:$D$42,ROW('03.Muestra'!$F$8:$F$42)-MIN(ROW('03.Muestra'!$D$8:$D$42))+1,""),ROW()-1728)),"")</f>
        <v>https://www.comunidad.madrid/hospital/fundacionalcorcon/ciudadanos/cartera-servicios</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https://www.comunidad.madrid/hospital/fundacionalcorcon/profesionales/docencia</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Biobanco</v>
      </c>
      <c r="C1737" s="114" t="str" cm="1">
        <f t="array" ref="C1737">IFERROR(INDEX('03.Muestra'!$F$8:$F$42,SMALL(IF("Página Web"='03.Muestra'!$D$8:$D$42,ROW('03.Muestra'!$F$8:$F$42)-MIN(ROW('03.Muestra'!$D$8:$D$42))+1,""),ROW()-1728)),"")</f>
        <v>https://www.comunidad.madrid/hospital/fundacionalcorcon/profesionales/biobanco</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Videoteca</v>
      </c>
      <c r="C1738" s="114" t="str" cm="1">
        <f t="array" ref="C1738">IFERROR(INDEX('03.Muestra'!$F$8:$F$42,SMALL(IF("Página Web"='03.Muestra'!$D$8:$D$42,ROW('03.Muestra'!$F$8:$F$42)-MIN(ROW('03.Muestra'!$D$8:$D$42))+1,""),ROW()-1728)),"")</f>
        <v>https://www.comunidad.madrid/hospital/fundacionalcorcon/nosotros/videoteca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web</v>
      </c>
      <c r="C1739" s="114" t="str" cm="1">
        <f t="array" ref="C1739">IFERROR(INDEX('03.Muestra'!$F$8:$F$42,SMALL(IF("Página Web"='03.Muestra'!$D$8:$D$42,ROW('03.Muestra'!$F$8:$F$42)-MIN(ROW('03.Muestra'!$D$8:$D$42))+1,""),ROW()-1728)),"")</f>
        <v>https://www.comunidad.madrid/hospital/fundacionalcorcon/sitemap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https://www.comunidad.madrid/hospital/fundacionalcorcon/comunicacion/noticias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Banco de huesos</v>
      </c>
      <c r="C1741" s="114" t="str" cm="1">
        <f t="array" ref="C1741">IFERROR(INDEX('03.Muestra'!$F$8:$F$42,SMALL(IF("Página Web"='03.Muestra'!$D$8:$D$42,ROW('03.Muestra'!$F$8:$F$42)-MIN(ROW('03.Muestra'!$D$8:$D$42))+1,""),ROW()-1728)),"")</f>
        <v>https://www.comunidad.madrid/hospital/fundacionalcorcon/profesionales/banco-huesos</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https://www.comunidad.madrid/hospital/fundacionalcorcon/buscar?search_api_fulltext=covid&amp;nombre=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Aviso legal</v>
      </c>
      <c r="C1743" s="114" t="str" cm="1">
        <f t="array" ref="C1743">IFERROR(INDEX('03.Muestra'!$F$8:$F$42,SMALL(IF("Página Web"='03.Muestra'!$D$8:$D$42,ROW('03.Muestra'!$F$8:$F$42)-MIN(ROW('03.Muestra'!$D$8:$D$42))+1,""),ROW()-1728)),"")</f>
        <v>https://www.comunidad.madrid/hospital/fundacionalcorcon/aviso-legal-privacidad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Accesibilidad</v>
      </c>
      <c r="C1744" s="114" t="str" cm="1">
        <f t="array" ref="C1744">IFERROR(INDEX('03.Muestra'!$F$8:$F$42,SMALL(IF("Página Web"='03.Muestra'!$D$8:$D$42,ROW('03.Muestra'!$F$8:$F$42)-MIN(ROW('03.Muestra'!$D$8:$D$42))+1,""),ROW()-1728)),"")</f>
        <v>https://www.comunidad.madrid/hospital/fundacionalcorcon/declaracion-accesibilidad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ref="D1745:D1763" si="91">IF(AND(B1745&lt;&gt;"",C1745&lt;&gt;""),"N/T","")</f>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 xml:space="preserve">Home </v>
      </c>
      <c r="C1767" s="114" t="str" cm="1">
        <f t="array" ref="C1767">IFERROR(INDEX('03.Muestra'!$F$8:$F$42,SMALL(IF("Página Web"='03.Muestra'!$D$8:$D$42,ROW('03.Muestra'!$F$8:$F$42)-MIN(ROW('03.Muestra'!$D$8:$D$42))+1,""),ROW()-1766)),"")</f>
        <v>https://www.comunidad.madrid/hospital/fundacionalcorcon</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https://www.comunidad.madrid/hospital/fundacionalcorcon/ciudadanos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https://www.comunidad.madrid/hospital/fundacionalcorcon/profesionales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https://www.comunidad.madrid/hospital/fundacionalcorcon/comunicacion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https://www.comunidad.madrid/hospital/fundacionalcorcon/nosotros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Área enfermería</v>
      </c>
      <c r="C1772" s="114" t="str" cm="1">
        <f t="array" ref="C1772">IFERROR(INDEX('03.Muestra'!$F$8:$F$42,SMALL(IF("Página Web"='03.Muestra'!$D$8:$D$42,ROW('03.Muestra'!$F$8:$F$42)-MIN(ROW('03.Muestra'!$D$8:$D$42))+1,""),ROW()-1766)),"")</f>
        <v>https://www.comunidad.madrid/hospital/fundacionalcorcon/profesionales/area-enfermeria</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Cartera servicios</v>
      </c>
      <c r="C1773" s="114" t="str" cm="1">
        <f t="array" ref="C1773">IFERROR(INDEX('03.Muestra'!$F$8:$F$42,SMALL(IF("Página Web"='03.Muestra'!$D$8:$D$42,ROW('03.Muestra'!$F$8:$F$42)-MIN(ROW('03.Muestra'!$D$8:$D$42))+1,""),ROW()-1766)),"")</f>
        <v>https://www.comunidad.madrid/hospital/fundacionalcorcon/ciudadanos/cartera-servicios</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https://www.comunidad.madrid/hospital/fundacionalcorcon/profesionales/docencia</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Biobanco</v>
      </c>
      <c r="C1775" s="114" t="str" cm="1">
        <f t="array" ref="C1775">IFERROR(INDEX('03.Muestra'!$F$8:$F$42,SMALL(IF("Página Web"='03.Muestra'!$D$8:$D$42,ROW('03.Muestra'!$F$8:$F$42)-MIN(ROW('03.Muestra'!$D$8:$D$42))+1,""),ROW()-1766)),"")</f>
        <v>https://www.comunidad.madrid/hospital/fundacionalcorcon/profesionales/biobanco</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Videoteca</v>
      </c>
      <c r="C1776" s="114" t="str" cm="1">
        <f t="array" ref="C1776">IFERROR(INDEX('03.Muestra'!$F$8:$F$42,SMALL(IF("Página Web"='03.Muestra'!$D$8:$D$42,ROW('03.Muestra'!$F$8:$F$42)-MIN(ROW('03.Muestra'!$D$8:$D$42))+1,""),ROW()-1766)),"")</f>
        <v>https://www.comunidad.madrid/hospital/fundacionalcorcon/nosotros/videoteca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web</v>
      </c>
      <c r="C1777" s="114" t="str" cm="1">
        <f t="array" ref="C1777">IFERROR(INDEX('03.Muestra'!$F$8:$F$42,SMALL(IF("Página Web"='03.Muestra'!$D$8:$D$42,ROW('03.Muestra'!$F$8:$F$42)-MIN(ROW('03.Muestra'!$D$8:$D$42))+1,""),ROW()-1766)),"")</f>
        <v>https://www.comunidad.madrid/hospital/fundacionalcorcon/sitemap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https://www.comunidad.madrid/hospital/fundacionalcorcon/comunicacion/noticias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Banco de huesos</v>
      </c>
      <c r="C1779" s="114" t="str" cm="1">
        <f t="array" ref="C1779">IFERROR(INDEX('03.Muestra'!$F$8:$F$42,SMALL(IF("Página Web"='03.Muestra'!$D$8:$D$42,ROW('03.Muestra'!$F$8:$F$42)-MIN(ROW('03.Muestra'!$D$8:$D$42))+1,""),ROW()-1766)),"")</f>
        <v>https://www.comunidad.madrid/hospital/fundacionalcorcon/profesionales/banco-huesos</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https://www.comunidad.madrid/hospital/fundacionalcorcon/buscar?search_api_fulltext=covid&amp;nombre=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Aviso legal</v>
      </c>
      <c r="C1781" s="114" t="str" cm="1">
        <f t="array" ref="C1781">IFERROR(INDEX('03.Muestra'!$F$8:$F$42,SMALL(IF("Página Web"='03.Muestra'!$D$8:$D$42,ROW('03.Muestra'!$F$8:$F$42)-MIN(ROW('03.Muestra'!$D$8:$D$42))+1,""),ROW()-1766)),"")</f>
        <v>https://www.comunidad.madrid/hospital/fundacionalcorcon/aviso-legal-privacidad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Accesibilidad</v>
      </c>
      <c r="C1782" s="114" t="str" cm="1">
        <f t="array" ref="C1782">IFERROR(INDEX('03.Muestra'!$F$8:$F$42,SMALL(IF("Página Web"='03.Muestra'!$D$8:$D$42,ROW('03.Muestra'!$F$8:$F$42)-MIN(ROW('03.Muestra'!$D$8:$D$42))+1,""),ROW()-1766)),"")</f>
        <v>https://www.comunidad.madrid/hospital/fundacionalcorcon/declaracion-accesibilidad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ref="D1783:D1801" si="93">IF(AND(B1783&lt;&gt;"",C1783&lt;&gt;""),"N/T","")</f>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 xml:space="preserve">Home </v>
      </c>
      <c r="C1805" s="114" t="str" cm="1">
        <f t="array" ref="C1805">IFERROR(INDEX('03.Muestra'!$F$8:$F$42,SMALL(IF("Página Web"='03.Muestra'!$D$8:$D$42,ROW('03.Muestra'!$F$8:$F$42)-MIN(ROW('03.Muestra'!$D$8:$D$42))+1,""),ROW()-1804)),"")</f>
        <v>https://www.comunidad.madrid/hospital/fundacionalcorcon</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https://www.comunidad.madrid/hospital/fundacionalcorcon/ciudadanos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https://www.comunidad.madrid/hospital/fundacionalcorcon/profesionales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https://www.comunidad.madrid/hospital/fundacionalcorcon/comunicacion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https://www.comunidad.madrid/hospital/fundacionalcorcon/nosotros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Área enfermería</v>
      </c>
      <c r="C1810" s="114" t="str" cm="1">
        <f t="array" ref="C1810">IFERROR(INDEX('03.Muestra'!$F$8:$F$42,SMALL(IF("Página Web"='03.Muestra'!$D$8:$D$42,ROW('03.Muestra'!$F$8:$F$42)-MIN(ROW('03.Muestra'!$D$8:$D$42))+1,""),ROW()-1804)),"")</f>
        <v>https://www.comunidad.madrid/hospital/fundacionalcorcon/profesionales/area-enfermeria</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Cartera servicios</v>
      </c>
      <c r="C1811" s="114" t="str" cm="1">
        <f t="array" ref="C1811">IFERROR(INDEX('03.Muestra'!$F$8:$F$42,SMALL(IF("Página Web"='03.Muestra'!$D$8:$D$42,ROW('03.Muestra'!$F$8:$F$42)-MIN(ROW('03.Muestra'!$D$8:$D$42))+1,""),ROW()-1804)),"")</f>
        <v>https://www.comunidad.madrid/hospital/fundacionalcorcon/ciudadanos/cartera-servicios</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https://www.comunidad.madrid/hospital/fundacionalcorcon/profesionales/docencia</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Biobanco</v>
      </c>
      <c r="C1813" s="114" t="str" cm="1">
        <f t="array" ref="C1813">IFERROR(INDEX('03.Muestra'!$F$8:$F$42,SMALL(IF("Página Web"='03.Muestra'!$D$8:$D$42,ROW('03.Muestra'!$F$8:$F$42)-MIN(ROW('03.Muestra'!$D$8:$D$42))+1,""),ROW()-1804)),"")</f>
        <v>https://www.comunidad.madrid/hospital/fundacionalcorcon/profesionales/biobanco</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Videoteca</v>
      </c>
      <c r="C1814" s="114" t="str" cm="1">
        <f t="array" ref="C1814">IFERROR(INDEX('03.Muestra'!$F$8:$F$42,SMALL(IF("Página Web"='03.Muestra'!$D$8:$D$42,ROW('03.Muestra'!$F$8:$F$42)-MIN(ROW('03.Muestra'!$D$8:$D$42))+1,""),ROW()-1804)),"")</f>
        <v>https://www.comunidad.madrid/hospital/fundacionalcorcon/nosotros/videoteca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web</v>
      </c>
      <c r="C1815" s="114" t="str" cm="1">
        <f t="array" ref="C1815">IFERROR(INDEX('03.Muestra'!$F$8:$F$42,SMALL(IF("Página Web"='03.Muestra'!$D$8:$D$42,ROW('03.Muestra'!$F$8:$F$42)-MIN(ROW('03.Muestra'!$D$8:$D$42))+1,""),ROW()-1804)),"")</f>
        <v>https://www.comunidad.madrid/hospital/fundacionalcorcon/sitemap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https://www.comunidad.madrid/hospital/fundacionalcorcon/comunicacion/noticias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Banco de huesos</v>
      </c>
      <c r="C1817" s="114" t="str" cm="1">
        <f t="array" ref="C1817">IFERROR(INDEX('03.Muestra'!$F$8:$F$42,SMALL(IF("Página Web"='03.Muestra'!$D$8:$D$42,ROW('03.Muestra'!$F$8:$F$42)-MIN(ROW('03.Muestra'!$D$8:$D$42))+1,""),ROW()-1804)),"")</f>
        <v>https://www.comunidad.madrid/hospital/fundacionalcorcon/profesionales/banco-huesos</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https://www.comunidad.madrid/hospital/fundacionalcorcon/buscar?search_api_fulltext=covid&amp;nombre=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Aviso legal</v>
      </c>
      <c r="C1819" s="114" t="str" cm="1">
        <f t="array" ref="C1819">IFERROR(INDEX('03.Muestra'!$F$8:$F$42,SMALL(IF("Página Web"='03.Muestra'!$D$8:$D$42,ROW('03.Muestra'!$F$8:$F$42)-MIN(ROW('03.Muestra'!$D$8:$D$42))+1,""),ROW()-1804)),"")</f>
        <v>https://www.comunidad.madrid/hospital/fundacionalcorcon/aviso-legal-privacidad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Accesibilidad</v>
      </c>
      <c r="C1820" s="114" t="str" cm="1">
        <f t="array" ref="C1820">IFERROR(INDEX('03.Muestra'!$F$8:$F$42,SMALL(IF("Página Web"='03.Muestra'!$D$8:$D$42,ROW('03.Muestra'!$F$8:$F$42)-MIN(ROW('03.Muestra'!$D$8:$D$42))+1,""),ROW()-1804)),"")</f>
        <v>https://www.comunidad.madrid/hospital/fundacionalcorcon/declaracion-accesibilidad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ref="D1821:D1839" si="95">IF(AND(B1821&lt;&gt;"",C1821&lt;&gt;""),"N/T","")</f>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 xml:space="preserve">Home </v>
      </c>
      <c r="C1843" s="114" t="str" cm="1">
        <f t="array" ref="C1843">IFERROR(INDEX('03.Muestra'!$F$8:$F$42,SMALL(IF("Página Web"='03.Muestra'!$D$8:$D$42,ROW('03.Muestra'!$F$8:$F$42)-MIN(ROW('03.Muestra'!$D$8:$D$42))+1,""),ROW()-1842)),"")</f>
        <v>https://www.comunidad.madrid/hospital/fundacionalcorcon</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https://www.comunidad.madrid/hospital/fundacionalcorcon/ciudadanos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https://www.comunidad.madrid/hospital/fundacionalcorcon/profesionales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https://www.comunidad.madrid/hospital/fundacionalcorcon/comunicacion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https://www.comunidad.madrid/hospital/fundacionalcorcon/nosotros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Área enfermería</v>
      </c>
      <c r="C1848" s="114" t="str" cm="1">
        <f t="array" ref="C1848">IFERROR(INDEX('03.Muestra'!$F$8:$F$42,SMALL(IF("Página Web"='03.Muestra'!$D$8:$D$42,ROW('03.Muestra'!$F$8:$F$42)-MIN(ROW('03.Muestra'!$D$8:$D$42))+1,""),ROW()-1842)),"")</f>
        <v>https://www.comunidad.madrid/hospital/fundacionalcorcon/profesionales/area-enfermeria</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Cartera servicios</v>
      </c>
      <c r="C1849" s="114" t="str" cm="1">
        <f t="array" ref="C1849">IFERROR(INDEX('03.Muestra'!$F$8:$F$42,SMALL(IF("Página Web"='03.Muestra'!$D$8:$D$42,ROW('03.Muestra'!$F$8:$F$42)-MIN(ROW('03.Muestra'!$D$8:$D$42))+1,""),ROW()-1842)),"")</f>
        <v>https://www.comunidad.madrid/hospital/fundacionalcorcon/ciudadanos/cartera-servicios</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https://www.comunidad.madrid/hospital/fundacionalcorcon/profesionales/docencia</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Biobanco</v>
      </c>
      <c r="C1851" s="114" t="str" cm="1">
        <f t="array" ref="C1851">IFERROR(INDEX('03.Muestra'!$F$8:$F$42,SMALL(IF("Página Web"='03.Muestra'!$D$8:$D$42,ROW('03.Muestra'!$F$8:$F$42)-MIN(ROW('03.Muestra'!$D$8:$D$42))+1,""),ROW()-1842)),"")</f>
        <v>https://www.comunidad.madrid/hospital/fundacionalcorcon/profesionales/biobanco</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Videoteca</v>
      </c>
      <c r="C1852" s="114" t="str" cm="1">
        <f t="array" ref="C1852">IFERROR(INDEX('03.Muestra'!$F$8:$F$42,SMALL(IF("Página Web"='03.Muestra'!$D$8:$D$42,ROW('03.Muestra'!$F$8:$F$42)-MIN(ROW('03.Muestra'!$D$8:$D$42))+1,""),ROW()-1842)),"")</f>
        <v>https://www.comunidad.madrid/hospital/fundacionalcorcon/nosotros/videoteca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web</v>
      </c>
      <c r="C1853" s="114" t="str" cm="1">
        <f t="array" ref="C1853">IFERROR(INDEX('03.Muestra'!$F$8:$F$42,SMALL(IF("Página Web"='03.Muestra'!$D$8:$D$42,ROW('03.Muestra'!$F$8:$F$42)-MIN(ROW('03.Muestra'!$D$8:$D$42))+1,""),ROW()-1842)),"")</f>
        <v>https://www.comunidad.madrid/hospital/fundacionalcorcon/sitemap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https://www.comunidad.madrid/hospital/fundacionalcorcon/comunicacion/noticias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Banco de huesos</v>
      </c>
      <c r="C1855" s="114" t="str" cm="1">
        <f t="array" ref="C1855">IFERROR(INDEX('03.Muestra'!$F$8:$F$42,SMALL(IF("Página Web"='03.Muestra'!$D$8:$D$42,ROW('03.Muestra'!$F$8:$F$42)-MIN(ROW('03.Muestra'!$D$8:$D$42))+1,""),ROW()-1842)),"")</f>
        <v>https://www.comunidad.madrid/hospital/fundacionalcorcon/profesionales/banco-huesos</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https://www.comunidad.madrid/hospital/fundacionalcorcon/buscar?search_api_fulltext=covid&amp;nombre=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Aviso legal</v>
      </c>
      <c r="C1857" s="114" t="str" cm="1">
        <f t="array" ref="C1857">IFERROR(INDEX('03.Muestra'!$F$8:$F$42,SMALL(IF("Página Web"='03.Muestra'!$D$8:$D$42,ROW('03.Muestra'!$F$8:$F$42)-MIN(ROW('03.Muestra'!$D$8:$D$42))+1,""),ROW()-1842)),"")</f>
        <v>https://www.comunidad.madrid/hospital/fundacionalcorcon/aviso-legal-privacidad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Accesibilidad</v>
      </c>
      <c r="C1858" s="114" t="str" cm="1">
        <f t="array" ref="C1858">IFERROR(INDEX('03.Muestra'!$F$8:$F$42,SMALL(IF("Página Web"='03.Muestra'!$D$8:$D$42,ROW('03.Muestra'!$F$8:$F$42)-MIN(ROW('03.Muestra'!$D$8:$D$42))+1,""),ROW()-1842)),"")</f>
        <v>https://www.comunidad.madrid/hospital/fundacionalcorcon/declaracion-accesibilidad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ref="D1859:D1877" si="97">IF(AND(B1859&lt;&gt;"",C1859&lt;&gt;""),"N/T","")</f>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 xml:space="preserve">Home </v>
      </c>
      <c r="C1881" s="114" t="str" cm="1">
        <f t="array" ref="C1881">IFERROR(INDEX('03.Muestra'!$F$8:$F$42,SMALL(IF("Página Web"='03.Muestra'!$D$8:$D$42,ROW('03.Muestra'!$F$8:$F$42)-MIN(ROW('03.Muestra'!$D$8:$D$42))+1,""),ROW()-1880)),"")</f>
        <v>https://www.comunidad.madrid/hospital/fundacionalcorcon</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https://www.comunidad.madrid/hospital/fundacionalcorcon/ciudadanos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https://www.comunidad.madrid/hospital/fundacionalcorcon/profesionales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https://www.comunidad.madrid/hospital/fundacionalcorcon/comunicacion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https://www.comunidad.madrid/hospital/fundacionalcorcon/nosotros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Área enfermería</v>
      </c>
      <c r="C1886" s="114" t="str" cm="1">
        <f t="array" ref="C1886">IFERROR(INDEX('03.Muestra'!$F$8:$F$42,SMALL(IF("Página Web"='03.Muestra'!$D$8:$D$42,ROW('03.Muestra'!$F$8:$F$42)-MIN(ROW('03.Muestra'!$D$8:$D$42))+1,""),ROW()-1880)),"")</f>
        <v>https://www.comunidad.madrid/hospital/fundacionalcorcon/profesionales/area-enfermeria</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Cartera servicios</v>
      </c>
      <c r="C1887" s="114" t="str" cm="1">
        <f t="array" ref="C1887">IFERROR(INDEX('03.Muestra'!$F$8:$F$42,SMALL(IF("Página Web"='03.Muestra'!$D$8:$D$42,ROW('03.Muestra'!$F$8:$F$42)-MIN(ROW('03.Muestra'!$D$8:$D$42))+1,""),ROW()-1880)),"")</f>
        <v>https://www.comunidad.madrid/hospital/fundacionalcorcon/ciudadanos/cartera-servicios</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https://www.comunidad.madrid/hospital/fundacionalcorcon/profesionales/docencia</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Biobanco</v>
      </c>
      <c r="C1889" s="114" t="str" cm="1">
        <f t="array" ref="C1889">IFERROR(INDEX('03.Muestra'!$F$8:$F$42,SMALL(IF("Página Web"='03.Muestra'!$D$8:$D$42,ROW('03.Muestra'!$F$8:$F$42)-MIN(ROW('03.Muestra'!$D$8:$D$42))+1,""),ROW()-1880)),"")</f>
        <v>https://www.comunidad.madrid/hospital/fundacionalcorcon/profesionales/biobanco</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Videoteca</v>
      </c>
      <c r="C1890" s="114" t="str" cm="1">
        <f t="array" ref="C1890">IFERROR(INDEX('03.Muestra'!$F$8:$F$42,SMALL(IF("Página Web"='03.Muestra'!$D$8:$D$42,ROW('03.Muestra'!$F$8:$F$42)-MIN(ROW('03.Muestra'!$D$8:$D$42))+1,""),ROW()-1880)),"")</f>
        <v>https://www.comunidad.madrid/hospital/fundacionalcorcon/nosotros/videoteca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web</v>
      </c>
      <c r="C1891" s="114" t="str" cm="1">
        <f t="array" ref="C1891">IFERROR(INDEX('03.Muestra'!$F$8:$F$42,SMALL(IF("Página Web"='03.Muestra'!$D$8:$D$42,ROW('03.Muestra'!$F$8:$F$42)-MIN(ROW('03.Muestra'!$D$8:$D$42))+1,""),ROW()-1880)),"")</f>
        <v>https://www.comunidad.madrid/hospital/fundacionalcorcon/sitemap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https://www.comunidad.madrid/hospital/fundacionalcorcon/comunicacion/noticias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Banco de huesos</v>
      </c>
      <c r="C1893" s="114" t="str" cm="1">
        <f t="array" ref="C1893">IFERROR(INDEX('03.Muestra'!$F$8:$F$42,SMALL(IF("Página Web"='03.Muestra'!$D$8:$D$42,ROW('03.Muestra'!$F$8:$F$42)-MIN(ROW('03.Muestra'!$D$8:$D$42))+1,""),ROW()-1880)),"")</f>
        <v>https://www.comunidad.madrid/hospital/fundacionalcorcon/profesionales/banco-huesos</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https://www.comunidad.madrid/hospital/fundacionalcorcon/buscar?search_api_fulltext=covid&amp;nombre=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Aviso legal</v>
      </c>
      <c r="C1895" s="114" t="str" cm="1">
        <f t="array" ref="C1895">IFERROR(INDEX('03.Muestra'!$F$8:$F$42,SMALL(IF("Página Web"='03.Muestra'!$D$8:$D$42,ROW('03.Muestra'!$F$8:$F$42)-MIN(ROW('03.Muestra'!$D$8:$D$42))+1,""),ROW()-1880)),"")</f>
        <v>https://www.comunidad.madrid/hospital/fundacionalcorcon/aviso-legal-privacidad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Accesibilidad</v>
      </c>
      <c r="C1896" s="114" t="str" cm="1">
        <f t="array" ref="C1896">IFERROR(INDEX('03.Muestra'!$F$8:$F$42,SMALL(IF("Página Web"='03.Muestra'!$D$8:$D$42,ROW('03.Muestra'!$F$8:$F$42)-MIN(ROW('03.Muestra'!$D$8:$D$42))+1,""),ROW()-1880)),"")</f>
        <v>https://www.comunidad.madrid/hospital/fundacionalcorcon/declaracion-accesibilidad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ref="D1897:D1915" si="99">IF(AND(B1897&lt;&gt;"",C1897&lt;&gt;""),"N/T","")</f>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32" priority="852"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31" priority="846" stopIfTrue="1">
      <formula>ISBLANK(F19)</formula>
    </cfRule>
    <cfRule type="cellIs" dxfId="1130" priority="847" stopIfTrue="1" operator="equal">
      <formula>"Pasa"</formula>
    </cfRule>
    <cfRule type="cellIs" dxfId="1129" priority="848" stopIfTrue="1" operator="equal">
      <formula>"Falla"</formula>
    </cfRule>
    <cfRule type="cellIs" dxfId="1128" priority="849" stopIfTrue="1" operator="equal">
      <formula>"N/A"</formula>
    </cfRule>
    <cfRule type="cellIs" dxfId="1127" priority="850" stopIfTrue="1" operator="equal">
      <formula>"N/T"</formula>
    </cfRule>
    <cfRule type="cellIs" dxfId="1126" priority="851" stopIfTrue="1" operator="equal">
      <formula>"N/D"</formula>
    </cfRule>
  </conditionalFormatting>
  <conditionalFormatting sqref="E741:E775 E779:E813 E817:E851 E855:E889 E893:E927 E931:E965 E1045:E1079 E1083:E1117 E1159:E1193 E1197:E1231 E1235:E1269 E1273:E1307 E1311:E1345 E1349:E1383">
    <cfRule type="cellIs" dxfId="1125" priority="731" stopIfTrue="1" operator="equal">
      <formula>"ERR"</formula>
    </cfRule>
  </conditionalFormatting>
  <conditionalFormatting sqref="E1387:E1421 E1463:E1497 E1501:E1535 E1615:E1649 E1653:E1687 E1691:E1725 E1729:E1763">
    <cfRule type="cellIs" dxfId="1124" priority="640" operator="equal">
      <formula>"ERR"</formula>
    </cfRule>
  </conditionalFormatting>
  <conditionalFormatting sqref="E1767:E1801 E1805:E1839">
    <cfRule type="cellIs" dxfId="1123" priority="591" stopIfTrue="1" operator="equal">
      <formula>"ERR"</formula>
    </cfRule>
  </conditionalFormatting>
  <conditionalFormatting sqref="E969:E1003 E1007:E1042">
    <cfRule type="cellIs" dxfId="1122" priority="572" stopIfTrue="1" operator="equal">
      <formula>"ERR"</formula>
    </cfRule>
  </conditionalFormatting>
  <conditionalFormatting sqref="D1042">
    <cfRule type="expression" dxfId="1121" priority="566" stopIfTrue="1">
      <formula>ISBLANK(D1042)</formula>
    </cfRule>
    <cfRule type="cellIs" dxfId="1120" priority="567" stopIfTrue="1" operator="equal">
      <formula>"Pasa"</formula>
    </cfRule>
    <cfRule type="cellIs" dxfId="1119" priority="568" stopIfTrue="1" operator="equal">
      <formula>"Falla"</formula>
    </cfRule>
    <cfRule type="cellIs" dxfId="1118" priority="569" stopIfTrue="1" operator="equal">
      <formula>"N/A"</formula>
    </cfRule>
    <cfRule type="cellIs" dxfId="1117" priority="570" stopIfTrue="1" operator="equal">
      <formula>"N/T"</formula>
    </cfRule>
    <cfRule type="cellIs" dxfId="1116" priority="571" stopIfTrue="1" operator="equal">
      <formula>"N/D"</formula>
    </cfRule>
  </conditionalFormatting>
  <conditionalFormatting sqref="E1121:E1155">
    <cfRule type="cellIs" dxfId="1115" priority="553" stopIfTrue="1" operator="equal">
      <formula>"ERR"</formula>
    </cfRule>
  </conditionalFormatting>
  <conditionalFormatting sqref="E1425:E1459">
    <cfRule type="cellIs" dxfId="1114" priority="540" operator="equal">
      <formula>"ERR"</formula>
    </cfRule>
  </conditionalFormatting>
  <conditionalFormatting sqref="E1539:E1573 E1577:E1611">
    <cfRule type="cellIs" dxfId="1113" priority="527" operator="equal">
      <formula>"ERR"</formula>
    </cfRule>
  </conditionalFormatting>
  <conditionalFormatting sqref="E1843:E1877">
    <cfRule type="cellIs" dxfId="1112" priority="508" stopIfTrue="1" operator="equal">
      <formula>"ERR"</formula>
    </cfRule>
  </conditionalFormatting>
  <conditionalFormatting sqref="D19:D53">
    <cfRule type="expression" dxfId="1111" priority="490" stopIfTrue="1">
      <formula>ISBLANK(D19)</formula>
    </cfRule>
    <cfRule type="cellIs" dxfId="1110" priority="491" stopIfTrue="1" operator="equal">
      <formula>"Pasa"</formula>
    </cfRule>
    <cfRule type="cellIs" dxfId="1109" priority="492" stopIfTrue="1" operator="equal">
      <formula>"Falla"</formula>
    </cfRule>
    <cfRule type="cellIs" dxfId="1108" priority="493" stopIfTrue="1" operator="equal">
      <formula>"N/A"</formula>
    </cfRule>
    <cfRule type="cellIs" dxfId="1107" priority="494" stopIfTrue="1" operator="equal">
      <formula>"N/T"</formula>
    </cfRule>
    <cfRule type="cellIs" dxfId="1106" priority="495" stopIfTrue="1" operator="equal">
      <formula>"N/D"</formula>
    </cfRule>
  </conditionalFormatting>
  <conditionalFormatting sqref="D19:D53">
    <cfRule type="cellIs" dxfId="1105" priority="489" stopIfTrue="1" operator="equal">
      <formula>"-"</formula>
    </cfRule>
  </conditionalFormatting>
  <conditionalFormatting sqref="D73:D91">
    <cfRule type="expression" dxfId="1104" priority="483" stopIfTrue="1">
      <formula>ISBLANK(D73)</formula>
    </cfRule>
    <cfRule type="cellIs" dxfId="1103" priority="484" stopIfTrue="1" operator="equal">
      <formula>"Pasa"</formula>
    </cfRule>
    <cfRule type="cellIs" dxfId="1102" priority="485" stopIfTrue="1" operator="equal">
      <formula>"Falla"</formula>
    </cfRule>
    <cfRule type="cellIs" dxfId="1101" priority="486" stopIfTrue="1" operator="equal">
      <formula>"N/A"</formula>
    </cfRule>
    <cfRule type="cellIs" dxfId="1100" priority="487" stopIfTrue="1" operator="equal">
      <formula>"N/T"</formula>
    </cfRule>
    <cfRule type="cellIs" dxfId="1099" priority="488" stopIfTrue="1" operator="equal">
      <formula>"N/D"</formula>
    </cfRule>
  </conditionalFormatting>
  <conditionalFormatting sqref="D73:D91">
    <cfRule type="cellIs" dxfId="1098" priority="482" stopIfTrue="1" operator="equal">
      <formula>"-"</formula>
    </cfRule>
  </conditionalFormatting>
  <conditionalFormatting sqref="D111:D129">
    <cfRule type="expression" dxfId="1097" priority="476" stopIfTrue="1">
      <formula>ISBLANK(D111)</formula>
    </cfRule>
    <cfRule type="cellIs" dxfId="1096" priority="477" stopIfTrue="1" operator="equal">
      <formula>"Pasa"</formula>
    </cfRule>
    <cfRule type="cellIs" dxfId="1095" priority="478" stopIfTrue="1" operator="equal">
      <formula>"Falla"</formula>
    </cfRule>
    <cfRule type="cellIs" dxfId="1094" priority="479" stopIfTrue="1" operator="equal">
      <formula>"N/A"</formula>
    </cfRule>
    <cfRule type="cellIs" dxfId="1093" priority="480" stopIfTrue="1" operator="equal">
      <formula>"N/T"</formula>
    </cfRule>
    <cfRule type="cellIs" dxfId="1092" priority="481" stopIfTrue="1" operator="equal">
      <formula>"N/D"</formula>
    </cfRule>
  </conditionalFormatting>
  <conditionalFormatting sqref="D111:D129">
    <cfRule type="cellIs" dxfId="1091" priority="475" stopIfTrue="1" operator="equal">
      <formula>"-"</formula>
    </cfRule>
  </conditionalFormatting>
  <conditionalFormatting sqref="D149:D167">
    <cfRule type="expression" dxfId="1090" priority="469" stopIfTrue="1">
      <formula>ISBLANK(D149)</formula>
    </cfRule>
    <cfRule type="cellIs" dxfId="1089" priority="470" stopIfTrue="1" operator="equal">
      <formula>"Pasa"</formula>
    </cfRule>
    <cfRule type="cellIs" dxfId="1088" priority="471" stopIfTrue="1" operator="equal">
      <formula>"Falla"</formula>
    </cfRule>
    <cfRule type="cellIs" dxfId="1087" priority="472" stopIfTrue="1" operator="equal">
      <formula>"N/A"</formula>
    </cfRule>
    <cfRule type="cellIs" dxfId="1086" priority="473" stopIfTrue="1" operator="equal">
      <formula>"N/T"</formula>
    </cfRule>
    <cfRule type="cellIs" dxfId="1085" priority="474" stopIfTrue="1" operator="equal">
      <formula>"N/D"</formula>
    </cfRule>
  </conditionalFormatting>
  <conditionalFormatting sqref="D149:D167">
    <cfRule type="cellIs" dxfId="1084" priority="468" stopIfTrue="1" operator="equal">
      <formula>"-"</formula>
    </cfRule>
  </conditionalFormatting>
  <conditionalFormatting sqref="D187:D205">
    <cfRule type="expression" dxfId="1083" priority="455" stopIfTrue="1">
      <formula>ISBLANK(D187)</formula>
    </cfRule>
    <cfRule type="cellIs" dxfId="1082" priority="456" stopIfTrue="1" operator="equal">
      <formula>"Pasa"</formula>
    </cfRule>
    <cfRule type="cellIs" dxfId="1081" priority="457" stopIfTrue="1" operator="equal">
      <formula>"Falla"</formula>
    </cfRule>
    <cfRule type="cellIs" dxfId="1080" priority="458" stopIfTrue="1" operator="equal">
      <formula>"N/A"</formula>
    </cfRule>
    <cfRule type="cellIs" dxfId="1079" priority="459" stopIfTrue="1" operator="equal">
      <formula>"N/T"</formula>
    </cfRule>
    <cfRule type="cellIs" dxfId="1078" priority="460" stopIfTrue="1" operator="equal">
      <formula>"N/D"</formula>
    </cfRule>
  </conditionalFormatting>
  <conditionalFormatting sqref="D187:D205">
    <cfRule type="cellIs" dxfId="1077" priority="454" stopIfTrue="1" operator="equal">
      <formula>"-"</formula>
    </cfRule>
  </conditionalFormatting>
  <conditionalFormatting sqref="D209:D218 D220:D243">
    <cfRule type="expression" dxfId="1076" priority="448" stopIfTrue="1">
      <formula>ISBLANK(D209)</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209:D218 D220:D243">
    <cfRule type="cellIs" dxfId="1070" priority="447" stopIfTrue="1" operator="equal">
      <formula>"-"</formula>
    </cfRule>
  </conditionalFormatting>
  <conditionalFormatting sqref="D247:D281">
    <cfRule type="expression" dxfId="1069" priority="441" stopIfTrue="1">
      <formula>ISBLANK(D247)</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247:D281">
    <cfRule type="cellIs" dxfId="1063" priority="440" stopIfTrue="1" operator="equal">
      <formula>"-"</formula>
    </cfRule>
  </conditionalFormatting>
  <conditionalFormatting sqref="D285:D319">
    <cfRule type="expression" dxfId="1062" priority="434" stopIfTrue="1">
      <formula>ISBLANK(D285)</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285:D319">
    <cfRule type="cellIs" dxfId="1056" priority="433" stopIfTrue="1" operator="equal">
      <formula>"-"</formula>
    </cfRule>
  </conditionalFormatting>
  <conditionalFormatting sqref="D339:D357">
    <cfRule type="expression" dxfId="1055" priority="427" stopIfTrue="1">
      <formula>ISBLANK(D339)</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339:D357">
    <cfRule type="cellIs" dxfId="1049" priority="426" stopIfTrue="1" operator="equal">
      <formula>"-"</formula>
    </cfRule>
  </conditionalFormatting>
  <conditionalFormatting sqref="D361:D395">
    <cfRule type="expression" dxfId="1048" priority="420" stopIfTrue="1">
      <formula>ISBLANK(D361)</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361:D395">
    <cfRule type="cellIs" dxfId="1042" priority="419" stopIfTrue="1" operator="equal">
      <formula>"-"</formula>
    </cfRule>
  </conditionalFormatting>
  <conditionalFormatting sqref="D399:D433">
    <cfRule type="expression" dxfId="1041" priority="413" stopIfTrue="1">
      <formula>ISBLANK(D399)</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399:D433">
    <cfRule type="cellIs" dxfId="1035" priority="412" stopIfTrue="1" operator="equal">
      <formula>"-"</formula>
    </cfRule>
  </conditionalFormatting>
  <conditionalFormatting sqref="D437:D471">
    <cfRule type="expression" dxfId="1034" priority="406" stopIfTrue="1">
      <formula>ISBLANK(D437)</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437:D471">
    <cfRule type="cellIs" dxfId="1028" priority="405" stopIfTrue="1" operator="equal">
      <formula>"-"</formula>
    </cfRule>
  </conditionalFormatting>
  <conditionalFormatting sqref="D475:D509">
    <cfRule type="expression" dxfId="1027" priority="399" stopIfTrue="1">
      <formula>ISBLANK(D475)</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475:D509">
    <cfRule type="cellIs" dxfId="1021" priority="398" stopIfTrue="1" operator="equal">
      <formula>"-"</formula>
    </cfRule>
  </conditionalFormatting>
  <conditionalFormatting sqref="D513:D547">
    <cfRule type="expression" dxfId="1020" priority="392" stopIfTrue="1">
      <formula>ISBLANK(D513)</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513:D547">
    <cfRule type="cellIs" dxfId="1014" priority="391" stopIfTrue="1" operator="equal">
      <formula>"-"</formula>
    </cfRule>
  </conditionalFormatting>
  <conditionalFormatting sqref="D551:D585">
    <cfRule type="expression" dxfId="1013" priority="385" stopIfTrue="1">
      <formula>ISBLANK(D551)</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551:D585">
    <cfRule type="cellIs" dxfId="1007" priority="384" stopIfTrue="1" operator="equal">
      <formula>"-"</formula>
    </cfRule>
  </conditionalFormatting>
  <conditionalFormatting sqref="D589:D623">
    <cfRule type="expression" dxfId="1006" priority="378" stopIfTrue="1">
      <formula>ISBLANK(D589)</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589:D623">
    <cfRule type="cellIs" dxfId="1000" priority="377" stopIfTrue="1" operator="equal">
      <formula>"-"</formula>
    </cfRule>
  </conditionalFormatting>
  <conditionalFormatting sqref="D627:D661">
    <cfRule type="expression" dxfId="999" priority="371" stopIfTrue="1">
      <formula>ISBLANK(D627)</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627:D661">
    <cfRule type="cellIs" dxfId="993" priority="370" stopIfTrue="1" operator="equal">
      <formula>"-"</formula>
    </cfRule>
  </conditionalFormatting>
  <conditionalFormatting sqref="D681:D699">
    <cfRule type="expression" dxfId="992" priority="364" stopIfTrue="1">
      <formula>ISBLANK(D681)</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681:D699">
    <cfRule type="cellIs" dxfId="986" priority="363" stopIfTrue="1" operator="equal">
      <formula>"-"</formula>
    </cfRule>
  </conditionalFormatting>
  <conditionalFormatting sqref="D719:D737">
    <cfRule type="expression" dxfId="985" priority="357" stopIfTrue="1">
      <formula>ISBLANK(D719)</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719:D737">
    <cfRule type="cellIs" dxfId="979" priority="356" stopIfTrue="1" operator="equal">
      <formula>"-"</formula>
    </cfRule>
  </conditionalFormatting>
  <conditionalFormatting sqref="D741:D775">
    <cfRule type="expression" dxfId="978" priority="350" stopIfTrue="1">
      <formula>ISBLANK(D741)</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741:D775">
    <cfRule type="cellIs" dxfId="972" priority="349" stopIfTrue="1" operator="equal">
      <formula>"-"</formula>
    </cfRule>
  </conditionalFormatting>
  <conditionalFormatting sqref="D779:D813">
    <cfRule type="expression" dxfId="971" priority="343" stopIfTrue="1">
      <formula>ISBLANK(D779)</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779:D813">
    <cfRule type="cellIs" dxfId="965" priority="342" stopIfTrue="1" operator="equal">
      <formula>"-"</formula>
    </cfRule>
  </conditionalFormatting>
  <conditionalFormatting sqref="D817:D851">
    <cfRule type="expression" dxfId="964" priority="336" stopIfTrue="1">
      <formula>ISBLANK(D817)</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D817:D851">
    <cfRule type="cellIs" dxfId="958" priority="335" stopIfTrue="1" operator="equal">
      <formula>"-"</formula>
    </cfRule>
  </conditionalFormatting>
  <conditionalFormatting sqref="D871:D889">
    <cfRule type="expression" dxfId="957" priority="329" stopIfTrue="1">
      <formula>ISBLANK(D871)</formula>
    </cfRule>
    <cfRule type="cellIs" dxfId="956" priority="330" stopIfTrue="1" operator="equal">
      <formula>"Pasa"</formula>
    </cfRule>
    <cfRule type="cellIs" dxfId="955" priority="331" stopIfTrue="1" operator="equal">
      <formula>"Falla"</formula>
    </cfRule>
    <cfRule type="cellIs" dxfId="954" priority="332" stopIfTrue="1" operator="equal">
      <formula>"N/A"</formula>
    </cfRule>
    <cfRule type="cellIs" dxfId="953" priority="333" stopIfTrue="1" operator="equal">
      <formula>"N/T"</formula>
    </cfRule>
    <cfRule type="cellIs" dxfId="952" priority="334" stopIfTrue="1" operator="equal">
      <formula>"N/D"</formula>
    </cfRule>
  </conditionalFormatting>
  <conditionalFormatting sqref="D871:D889">
    <cfRule type="cellIs" dxfId="951" priority="328" stopIfTrue="1" operator="equal">
      <formula>"-"</formula>
    </cfRule>
  </conditionalFormatting>
  <conditionalFormatting sqref="D893:D927">
    <cfRule type="expression" dxfId="950" priority="322" stopIfTrue="1">
      <formula>ISBLANK(D893)</formula>
    </cfRule>
    <cfRule type="cellIs" dxfId="949" priority="323" stopIfTrue="1" operator="equal">
      <formula>"Pasa"</formula>
    </cfRule>
    <cfRule type="cellIs" dxfId="948" priority="324" stopIfTrue="1" operator="equal">
      <formula>"Falla"</formula>
    </cfRule>
    <cfRule type="cellIs" dxfId="947" priority="325" stopIfTrue="1" operator="equal">
      <formula>"N/A"</formula>
    </cfRule>
    <cfRule type="cellIs" dxfId="946" priority="326" stopIfTrue="1" operator="equal">
      <formula>"N/T"</formula>
    </cfRule>
    <cfRule type="cellIs" dxfId="945" priority="327" stopIfTrue="1" operator="equal">
      <formula>"N/D"</formula>
    </cfRule>
  </conditionalFormatting>
  <conditionalFormatting sqref="D893:D927">
    <cfRule type="cellIs" dxfId="944" priority="321" stopIfTrue="1" operator="equal">
      <formula>"-"</formula>
    </cfRule>
  </conditionalFormatting>
  <conditionalFormatting sqref="D931:D965">
    <cfRule type="expression" dxfId="943" priority="315" stopIfTrue="1">
      <formula>ISBLANK(D931)</formula>
    </cfRule>
    <cfRule type="cellIs" dxfId="942" priority="316" stopIfTrue="1" operator="equal">
      <formula>"Pasa"</formula>
    </cfRule>
    <cfRule type="cellIs" dxfId="941" priority="317" stopIfTrue="1" operator="equal">
      <formula>"Falla"</formula>
    </cfRule>
    <cfRule type="cellIs" dxfId="940" priority="318" stopIfTrue="1" operator="equal">
      <formula>"N/A"</formula>
    </cfRule>
    <cfRule type="cellIs" dxfId="939" priority="319" stopIfTrue="1" operator="equal">
      <formula>"N/T"</formula>
    </cfRule>
    <cfRule type="cellIs" dxfId="938" priority="320" stopIfTrue="1" operator="equal">
      <formula>"N/D"</formula>
    </cfRule>
  </conditionalFormatting>
  <conditionalFormatting sqref="D931:D965">
    <cfRule type="cellIs" dxfId="937" priority="314" stopIfTrue="1" operator="equal">
      <formula>"-"</formula>
    </cfRule>
  </conditionalFormatting>
  <conditionalFormatting sqref="D985:D1003">
    <cfRule type="expression" dxfId="936" priority="308" stopIfTrue="1">
      <formula>ISBLANK(D985)</formula>
    </cfRule>
    <cfRule type="cellIs" dxfId="935" priority="309" stopIfTrue="1" operator="equal">
      <formula>"Pasa"</formula>
    </cfRule>
    <cfRule type="cellIs" dxfId="934" priority="310" stopIfTrue="1" operator="equal">
      <formula>"Falla"</formula>
    </cfRule>
    <cfRule type="cellIs" dxfId="933" priority="311" stopIfTrue="1" operator="equal">
      <formula>"N/A"</formula>
    </cfRule>
    <cfRule type="cellIs" dxfId="932" priority="312" stopIfTrue="1" operator="equal">
      <formula>"N/T"</formula>
    </cfRule>
    <cfRule type="cellIs" dxfId="931" priority="313" stopIfTrue="1" operator="equal">
      <formula>"N/D"</formula>
    </cfRule>
  </conditionalFormatting>
  <conditionalFormatting sqref="D985:D1003">
    <cfRule type="cellIs" dxfId="930" priority="307" stopIfTrue="1" operator="equal">
      <formula>"-"</formula>
    </cfRule>
  </conditionalFormatting>
  <conditionalFormatting sqref="D1007:D1041">
    <cfRule type="expression" dxfId="929" priority="301" stopIfTrue="1">
      <formula>ISBLANK(D1007)</formula>
    </cfRule>
    <cfRule type="cellIs" dxfId="928" priority="302" stopIfTrue="1" operator="equal">
      <formula>"Pasa"</formula>
    </cfRule>
    <cfRule type="cellIs" dxfId="927" priority="303" stopIfTrue="1" operator="equal">
      <formula>"Falla"</formula>
    </cfRule>
    <cfRule type="cellIs" dxfId="926" priority="304" stopIfTrue="1" operator="equal">
      <formula>"N/A"</formula>
    </cfRule>
    <cfRule type="cellIs" dxfId="925" priority="305" stopIfTrue="1" operator="equal">
      <formula>"N/T"</formula>
    </cfRule>
    <cfRule type="cellIs" dxfId="924" priority="306" stopIfTrue="1" operator="equal">
      <formula>"N/D"</formula>
    </cfRule>
  </conditionalFormatting>
  <conditionalFormatting sqref="D1007:D1041">
    <cfRule type="cellIs" dxfId="923" priority="300" stopIfTrue="1" operator="equal">
      <formula>"-"</formula>
    </cfRule>
  </conditionalFormatting>
  <conditionalFormatting sqref="D1045:D1079">
    <cfRule type="expression" dxfId="922" priority="294" stopIfTrue="1">
      <formula>ISBLANK(D1045)</formula>
    </cfRule>
    <cfRule type="cellIs" dxfId="921" priority="295" stopIfTrue="1" operator="equal">
      <formula>"Pasa"</formula>
    </cfRule>
    <cfRule type="cellIs" dxfId="920" priority="296" stopIfTrue="1" operator="equal">
      <formula>"Falla"</formula>
    </cfRule>
    <cfRule type="cellIs" dxfId="919" priority="297" stopIfTrue="1" operator="equal">
      <formula>"N/A"</formula>
    </cfRule>
    <cfRule type="cellIs" dxfId="918" priority="298" stopIfTrue="1" operator="equal">
      <formula>"N/T"</formula>
    </cfRule>
    <cfRule type="cellIs" dxfId="917" priority="299" stopIfTrue="1" operator="equal">
      <formula>"N/D"</formula>
    </cfRule>
  </conditionalFormatting>
  <conditionalFormatting sqref="D1045:D1079">
    <cfRule type="cellIs" dxfId="916" priority="293" stopIfTrue="1" operator="equal">
      <formula>"-"</formula>
    </cfRule>
  </conditionalFormatting>
  <conditionalFormatting sqref="D1083:D1117">
    <cfRule type="expression" dxfId="915" priority="287" stopIfTrue="1">
      <formula>ISBLANK(D1083)</formula>
    </cfRule>
    <cfRule type="cellIs" dxfId="914" priority="288" stopIfTrue="1" operator="equal">
      <formula>"Pasa"</formula>
    </cfRule>
    <cfRule type="cellIs" dxfId="913" priority="289" stopIfTrue="1" operator="equal">
      <formula>"Falla"</formula>
    </cfRule>
    <cfRule type="cellIs" dxfId="912" priority="290" stopIfTrue="1" operator="equal">
      <formula>"N/A"</formula>
    </cfRule>
    <cfRule type="cellIs" dxfId="911" priority="291" stopIfTrue="1" operator="equal">
      <formula>"N/T"</formula>
    </cfRule>
    <cfRule type="cellIs" dxfId="910" priority="292" stopIfTrue="1" operator="equal">
      <formula>"N/D"</formula>
    </cfRule>
  </conditionalFormatting>
  <conditionalFormatting sqref="D1083:D1117">
    <cfRule type="cellIs" dxfId="909" priority="286" stopIfTrue="1" operator="equal">
      <formula>"-"</formula>
    </cfRule>
  </conditionalFormatting>
  <conditionalFormatting sqref="D1137:D1155">
    <cfRule type="expression" dxfId="908" priority="280" stopIfTrue="1">
      <formula>ISBLANK(D1137)</formula>
    </cfRule>
    <cfRule type="cellIs" dxfId="907" priority="281" stopIfTrue="1" operator="equal">
      <formula>"Pasa"</formula>
    </cfRule>
    <cfRule type="cellIs" dxfId="906" priority="282" stopIfTrue="1" operator="equal">
      <formula>"Falla"</formula>
    </cfRule>
    <cfRule type="cellIs" dxfId="905" priority="283" stopIfTrue="1" operator="equal">
      <formula>"N/A"</formula>
    </cfRule>
    <cfRule type="cellIs" dxfId="904" priority="284" stopIfTrue="1" operator="equal">
      <formula>"N/T"</formula>
    </cfRule>
    <cfRule type="cellIs" dxfId="903" priority="285" stopIfTrue="1" operator="equal">
      <formula>"N/D"</formula>
    </cfRule>
  </conditionalFormatting>
  <conditionalFormatting sqref="D1137:D1155">
    <cfRule type="cellIs" dxfId="902" priority="279" stopIfTrue="1" operator="equal">
      <formula>"-"</formula>
    </cfRule>
  </conditionalFormatting>
  <conditionalFormatting sqref="D1159:D1193">
    <cfRule type="expression" dxfId="901" priority="273" stopIfTrue="1">
      <formula>ISBLANK(D1159)</formula>
    </cfRule>
    <cfRule type="cellIs" dxfId="900" priority="274" stopIfTrue="1" operator="equal">
      <formula>"Pasa"</formula>
    </cfRule>
    <cfRule type="cellIs" dxfId="899" priority="275" stopIfTrue="1" operator="equal">
      <formula>"Falla"</formula>
    </cfRule>
    <cfRule type="cellIs" dxfId="898" priority="276" stopIfTrue="1" operator="equal">
      <formula>"N/A"</formula>
    </cfRule>
    <cfRule type="cellIs" dxfId="897" priority="277" stopIfTrue="1" operator="equal">
      <formula>"N/T"</formula>
    </cfRule>
    <cfRule type="cellIs" dxfId="896" priority="278" stopIfTrue="1" operator="equal">
      <formula>"N/D"</formula>
    </cfRule>
  </conditionalFormatting>
  <conditionalFormatting sqref="D1159:D1193">
    <cfRule type="cellIs" dxfId="895" priority="272" stopIfTrue="1" operator="equal">
      <formula>"-"</formula>
    </cfRule>
  </conditionalFormatting>
  <conditionalFormatting sqref="D1213:D1231">
    <cfRule type="expression" dxfId="894" priority="266" stopIfTrue="1">
      <formula>ISBLANK(D1213)</formula>
    </cfRule>
    <cfRule type="cellIs" dxfId="893" priority="267" stopIfTrue="1" operator="equal">
      <formula>"Pasa"</formula>
    </cfRule>
    <cfRule type="cellIs" dxfId="892" priority="268" stopIfTrue="1" operator="equal">
      <formula>"Falla"</formula>
    </cfRule>
    <cfRule type="cellIs" dxfId="891" priority="269" stopIfTrue="1" operator="equal">
      <formula>"N/A"</formula>
    </cfRule>
    <cfRule type="cellIs" dxfId="890" priority="270" stopIfTrue="1" operator="equal">
      <formula>"N/T"</formula>
    </cfRule>
    <cfRule type="cellIs" dxfId="889" priority="271" stopIfTrue="1" operator="equal">
      <formula>"N/D"</formula>
    </cfRule>
  </conditionalFormatting>
  <conditionalFormatting sqref="D1213:D1231">
    <cfRule type="cellIs" dxfId="888" priority="265" stopIfTrue="1" operator="equal">
      <formula>"-"</formula>
    </cfRule>
  </conditionalFormatting>
  <conditionalFormatting sqref="D1235:D1269">
    <cfRule type="expression" dxfId="887" priority="259" stopIfTrue="1">
      <formula>ISBLANK(D1235)</formula>
    </cfRule>
    <cfRule type="cellIs" dxfId="886" priority="260" stopIfTrue="1" operator="equal">
      <formula>"Pasa"</formula>
    </cfRule>
    <cfRule type="cellIs" dxfId="885" priority="261" stopIfTrue="1" operator="equal">
      <formula>"Falla"</formula>
    </cfRule>
    <cfRule type="cellIs" dxfId="884" priority="262" stopIfTrue="1" operator="equal">
      <formula>"N/A"</formula>
    </cfRule>
    <cfRule type="cellIs" dxfId="883" priority="263" stopIfTrue="1" operator="equal">
      <formula>"N/T"</formula>
    </cfRule>
    <cfRule type="cellIs" dxfId="882" priority="264" stopIfTrue="1" operator="equal">
      <formula>"N/D"</formula>
    </cfRule>
  </conditionalFormatting>
  <conditionalFormatting sqref="D1235:D1269">
    <cfRule type="cellIs" dxfId="881" priority="258" stopIfTrue="1" operator="equal">
      <formula>"-"</formula>
    </cfRule>
  </conditionalFormatting>
  <conditionalFormatting sqref="D1289:D1307">
    <cfRule type="expression" dxfId="880" priority="252" stopIfTrue="1">
      <formula>ISBLANK(D1289)</formula>
    </cfRule>
    <cfRule type="cellIs" dxfId="879" priority="253" stopIfTrue="1" operator="equal">
      <formula>"Pasa"</formula>
    </cfRule>
    <cfRule type="cellIs" dxfId="878" priority="254" stopIfTrue="1" operator="equal">
      <formula>"Falla"</formula>
    </cfRule>
    <cfRule type="cellIs" dxfId="877" priority="255" stopIfTrue="1" operator="equal">
      <formula>"N/A"</formula>
    </cfRule>
    <cfRule type="cellIs" dxfId="876" priority="256" stopIfTrue="1" operator="equal">
      <formula>"N/T"</formula>
    </cfRule>
    <cfRule type="cellIs" dxfId="875" priority="257" stopIfTrue="1" operator="equal">
      <formula>"N/D"</formula>
    </cfRule>
  </conditionalFormatting>
  <conditionalFormatting sqref="D1289:D1307">
    <cfRule type="cellIs" dxfId="874" priority="251" stopIfTrue="1" operator="equal">
      <formula>"-"</formula>
    </cfRule>
  </conditionalFormatting>
  <conditionalFormatting sqref="D1311:D1345">
    <cfRule type="expression" dxfId="873" priority="245" stopIfTrue="1">
      <formula>ISBLANK(D1311)</formula>
    </cfRule>
    <cfRule type="cellIs" dxfId="872" priority="246" stopIfTrue="1" operator="equal">
      <formula>"Pasa"</formula>
    </cfRule>
    <cfRule type="cellIs" dxfId="871" priority="247" stopIfTrue="1" operator="equal">
      <formula>"Falla"</formula>
    </cfRule>
    <cfRule type="cellIs" dxfId="870" priority="248" stopIfTrue="1" operator="equal">
      <formula>"N/A"</formula>
    </cfRule>
    <cfRule type="cellIs" dxfId="869" priority="249" stopIfTrue="1" operator="equal">
      <formula>"N/T"</formula>
    </cfRule>
    <cfRule type="cellIs" dxfId="868" priority="250" stopIfTrue="1" operator="equal">
      <formula>"N/D"</formula>
    </cfRule>
  </conditionalFormatting>
  <conditionalFormatting sqref="D1311:D1345">
    <cfRule type="cellIs" dxfId="867" priority="244" stopIfTrue="1" operator="equal">
      <formula>"-"</formula>
    </cfRule>
  </conditionalFormatting>
  <conditionalFormatting sqref="D1349:D1383">
    <cfRule type="expression" dxfId="866" priority="238" stopIfTrue="1">
      <formula>ISBLANK(D1349)</formula>
    </cfRule>
    <cfRule type="cellIs" dxfId="865" priority="239" stopIfTrue="1" operator="equal">
      <formula>"Pasa"</formula>
    </cfRule>
    <cfRule type="cellIs" dxfId="864" priority="240" stopIfTrue="1" operator="equal">
      <formula>"Falla"</formula>
    </cfRule>
    <cfRule type="cellIs" dxfId="863" priority="241" stopIfTrue="1" operator="equal">
      <formula>"N/A"</formula>
    </cfRule>
    <cfRule type="cellIs" dxfId="862" priority="242" stopIfTrue="1" operator="equal">
      <formula>"N/T"</formula>
    </cfRule>
    <cfRule type="cellIs" dxfId="861" priority="243" stopIfTrue="1" operator="equal">
      <formula>"N/D"</formula>
    </cfRule>
  </conditionalFormatting>
  <conditionalFormatting sqref="D1349:D1383">
    <cfRule type="cellIs" dxfId="860" priority="237" stopIfTrue="1" operator="equal">
      <formula>"-"</formula>
    </cfRule>
  </conditionalFormatting>
  <conditionalFormatting sqref="D1387:D1421">
    <cfRule type="expression" dxfId="859" priority="231" stopIfTrue="1">
      <formula>ISBLANK(D1387)</formula>
    </cfRule>
    <cfRule type="cellIs" dxfId="858" priority="232" stopIfTrue="1" operator="equal">
      <formula>"Pasa"</formula>
    </cfRule>
    <cfRule type="cellIs" dxfId="857" priority="233" stopIfTrue="1" operator="equal">
      <formula>"Falla"</formula>
    </cfRule>
    <cfRule type="cellIs" dxfId="856" priority="234" stopIfTrue="1" operator="equal">
      <formula>"N/A"</formula>
    </cfRule>
    <cfRule type="cellIs" dxfId="855" priority="235" stopIfTrue="1" operator="equal">
      <formula>"N/T"</formula>
    </cfRule>
    <cfRule type="cellIs" dxfId="854" priority="236" stopIfTrue="1" operator="equal">
      <formula>"N/D"</formula>
    </cfRule>
  </conditionalFormatting>
  <conditionalFormatting sqref="D1387:D1421">
    <cfRule type="cellIs" dxfId="853" priority="230" stopIfTrue="1" operator="equal">
      <formula>"-"</formula>
    </cfRule>
  </conditionalFormatting>
  <conditionalFormatting sqref="D1425:D1459">
    <cfRule type="expression" dxfId="852" priority="224" stopIfTrue="1">
      <formula>ISBLANK(D1425)</formula>
    </cfRule>
    <cfRule type="cellIs" dxfId="851" priority="225" stopIfTrue="1" operator="equal">
      <formula>"Pasa"</formula>
    </cfRule>
    <cfRule type="cellIs" dxfId="850" priority="226" stopIfTrue="1" operator="equal">
      <formula>"Falla"</formula>
    </cfRule>
    <cfRule type="cellIs" dxfId="849" priority="227" stopIfTrue="1" operator="equal">
      <formula>"N/A"</formula>
    </cfRule>
    <cfRule type="cellIs" dxfId="848" priority="228" stopIfTrue="1" operator="equal">
      <formula>"N/T"</formula>
    </cfRule>
    <cfRule type="cellIs" dxfId="847" priority="229" stopIfTrue="1" operator="equal">
      <formula>"N/D"</formula>
    </cfRule>
  </conditionalFormatting>
  <conditionalFormatting sqref="D1425:D1459">
    <cfRule type="cellIs" dxfId="846" priority="223" stopIfTrue="1" operator="equal">
      <formula>"-"</formula>
    </cfRule>
  </conditionalFormatting>
  <conditionalFormatting sqref="D1463:D1497">
    <cfRule type="expression" dxfId="845" priority="217" stopIfTrue="1">
      <formula>ISBLANK(D1463)</formula>
    </cfRule>
    <cfRule type="cellIs" dxfId="844" priority="218" stopIfTrue="1" operator="equal">
      <formula>"Pasa"</formula>
    </cfRule>
    <cfRule type="cellIs" dxfId="843" priority="219" stopIfTrue="1" operator="equal">
      <formula>"Falla"</formula>
    </cfRule>
    <cfRule type="cellIs" dxfId="842" priority="220" stopIfTrue="1" operator="equal">
      <formula>"N/A"</formula>
    </cfRule>
    <cfRule type="cellIs" dxfId="841" priority="221" stopIfTrue="1" operator="equal">
      <formula>"N/T"</formula>
    </cfRule>
    <cfRule type="cellIs" dxfId="840" priority="222" stopIfTrue="1" operator="equal">
      <formula>"N/D"</formula>
    </cfRule>
  </conditionalFormatting>
  <conditionalFormatting sqref="D1463:D1497">
    <cfRule type="cellIs" dxfId="839" priority="216" stopIfTrue="1" operator="equal">
      <formula>"-"</formula>
    </cfRule>
  </conditionalFormatting>
  <conditionalFormatting sqref="D1501:D1535">
    <cfRule type="expression" dxfId="838" priority="210" stopIfTrue="1">
      <formula>ISBLANK(D1501)</formula>
    </cfRule>
    <cfRule type="cellIs" dxfId="837" priority="211" stopIfTrue="1" operator="equal">
      <formula>"Pasa"</formula>
    </cfRule>
    <cfRule type="cellIs" dxfId="836" priority="212" stopIfTrue="1" operator="equal">
      <formula>"Falla"</formula>
    </cfRule>
    <cfRule type="cellIs" dxfId="835" priority="213" stopIfTrue="1" operator="equal">
      <formula>"N/A"</formula>
    </cfRule>
    <cfRule type="cellIs" dxfId="834" priority="214" stopIfTrue="1" operator="equal">
      <formula>"N/T"</formula>
    </cfRule>
    <cfRule type="cellIs" dxfId="833" priority="215" stopIfTrue="1" operator="equal">
      <formula>"N/D"</formula>
    </cfRule>
  </conditionalFormatting>
  <conditionalFormatting sqref="D1501:D1535">
    <cfRule type="cellIs" dxfId="832" priority="209" stopIfTrue="1" operator="equal">
      <formula>"-"</formula>
    </cfRule>
  </conditionalFormatting>
  <conditionalFormatting sqref="D1539:D1573">
    <cfRule type="expression" dxfId="831" priority="203" stopIfTrue="1">
      <formula>ISBLANK(D1539)</formula>
    </cfRule>
    <cfRule type="cellIs" dxfId="830" priority="204" stopIfTrue="1" operator="equal">
      <formula>"Pasa"</formula>
    </cfRule>
    <cfRule type="cellIs" dxfId="829" priority="205" stopIfTrue="1" operator="equal">
      <formula>"Falla"</formula>
    </cfRule>
    <cfRule type="cellIs" dxfId="828" priority="206" stopIfTrue="1" operator="equal">
      <formula>"N/A"</formula>
    </cfRule>
    <cfRule type="cellIs" dxfId="827" priority="207" stopIfTrue="1" operator="equal">
      <formula>"N/T"</formula>
    </cfRule>
    <cfRule type="cellIs" dxfId="826" priority="208" stopIfTrue="1" operator="equal">
      <formula>"N/D"</formula>
    </cfRule>
  </conditionalFormatting>
  <conditionalFormatting sqref="D1539:D1573">
    <cfRule type="cellIs" dxfId="825" priority="202" stopIfTrue="1" operator="equal">
      <formula>"-"</formula>
    </cfRule>
  </conditionalFormatting>
  <conditionalFormatting sqref="D1593:D1611">
    <cfRule type="expression" dxfId="824" priority="196" stopIfTrue="1">
      <formula>ISBLANK(D1593)</formula>
    </cfRule>
    <cfRule type="cellIs" dxfId="823" priority="197" stopIfTrue="1" operator="equal">
      <formula>"Pasa"</formula>
    </cfRule>
    <cfRule type="cellIs" dxfId="822" priority="198" stopIfTrue="1" operator="equal">
      <formula>"Falla"</formula>
    </cfRule>
    <cfRule type="cellIs" dxfId="821" priority="199" stopIfTrue="1" operator="equal">
      <formula>"N/A"</formula>
    </cfRule>
    <cfRule type="cellIs" dxfId="820" priority="200" stopIfTrue="1" operator="equal">
      <formula>"N/T"</formula>
    </cfRule>
    <cfRule type="cellIs" dxfId="819" priority="201" stopIfTrue="1" operator="equal">
      <formula>"N/D"</formula>
    </cfRule>
  </conditionalFormatting>
  <conditionalFormatting sqref="D1593:D1611">
    <cfRule type="cellIs" dxfId="818" priority="195" stopIfTrue="1" operator="equal">
      <formula>"-"</formula>
    </cfRule>
  </conditionalFormatting>
  <conditionalFormatting sqref="D1615:D1649">
    <cfRule type="expression" dxfId="817" priority="189" stopIfTrue="1">
      <formula>ISBLANK(D1615)</formula>
    </cfRule>
    <cfRule type="cellIs" dxfId="816" priority="190" stopIfTrue="1" operator="equal">
      <formula>"Pasa"</formula>
    </cfRule>
    <cfRule type="cellIs" dxfId="815" priority="191" stopIfTrue="1" operator="equal">
      <formula>"Falla"</formula>
    </cfRule>
    <cfRule type="cellIs" dxfId="814" priority="192" stopIfTrue="1" operator="equal">
      <formula>"N/A"</formula>
    </cfRule>
    <cfRule type="cellIs" dxfId="813" priority="193" stopIfTrue="1" operator="equal">
      <formula>"N/T"</formula>
    </cfRule>
    <cfRule type="cellIs" dxfId="812" priority="194" stopIfTrue="1" operator="equal">
      <formula>"N/D"</formula>
    </cfRule>
  </conditionalFormatting>
  <conditionalFormatting sqref="D1615:D1649">
    <cfRule type="cellIs" dxfId="811" priority="188" stopIfTrue="1" operator="equal">
      <formula>"-"</formula>
    </cfRule>
  </conditionalFormatting>
  <conditionalFormatting sqref="D1653:D1687">
    <cfRule type="expression" dxfId="810" priority="182" stopIfTrue="1">
      <formula>ISBLANK(D1653)</formula>
    </cfRule>
    <cfRule type="cellIs" dxfId="809" priority="183" stopIfTrue="1" operator="equal">
      <formula>"Pasa"</formula>
    </cfRule>
    <cfRule type="cellIs" dxfId="808" priority="184" stopIfTrue="1" operator="equal">
      <formula>"Falla"</formula>
    </cfRule>
    <cfRule type="cellIs" dxfId="807" priority="185" stopIfTrue="1" operator="equal">
      <formula>"N/A"</formula>
    </cfRule>
    <cfRule type="cellIs" dxfId="806" priority="186" stopIfTrue="1" operator="equal">
      <formula>"N/T"</formula>
    </cfRule>
    <cfRule type="cellIs" dxfId="805" priority="187" stopIfTrue="1" operator="equal">
      <formula>"N/D"</formula>
    </cfRule>
  </conditionalFormatting>
  <conditionalFormatting sqref="D1653:D1687">
    <cfRule type="cellIs" dxfId="804" priority="181" stopIfTrue="1" operator="equal">
      <formula>"-"</formula>
    </cfRule>
  </conditionalFormatting>
  <conditionalFormatting sqref="D1691:D1725">
    <cfRule type="expression" dxfId="803" priority="175" stopIfTrue="1">
      <formula>ISBLANK(D1691)</formula>
    </cfRule>
    <cfRule type="cellIs" dxfId="802" priority="176" stopIfTrue="1" operator="equal">
      <formula>"Pasa"</formula>
    </cfRule>
    <cfRule type="cellIs" dxfId="801" priority="177" stopIfTrue="1" operator="equal">
      <formula>"Falla"</formula>
    </cfRule>
    <cfRule type="cellIs" dxfId="800" priority="178" stopIfTrue="1" operator="equal">
      <formula>"N/A"</formula>
    </cfRule>
    <cfRule type="cellIs" dxfId="799" priority="179" stopIfTrue="1" operator="equal">
      <formula>"N/T"</formula>
    </cfRule>
    <cfRule type="cellIs" dxfId="798" priority="180" stopIfTrue="1" operator="equal">
      <formula>"N/D"</formula>
    </cfRule>
  </conditionalFormatting>
  <conditionalFormatting sqref="D1691:D1725">
    <cfRule type="cellIs" dxfId="797" priority="174" stopIfTrue="1" operator="equal">
      <formula>"-"</formula>
    </cfRule>
  </conditionalFormatting>
  <conditionalFormatting sqref="D1745:D1763">
    <cfRule type="expression" dxfId="796" priority="168" stopIfTrue="1">
      <formula>ISBLANK(D1745)</formula>
    </cfRule>
    <cfRule type="cellIs" dxfId="795" priority="169" stopIfTrue="1" operator="equal">
      <formula>"Pasa"</formula>
    </cfRule>
    <cfRule type="cellIs" dxfId="794" priority="170" stopIfTrue="1" operator="equal">
      <formula>"Falla"</formula>
    </cfRule>
    <cfRule type="cellIs" dxfId="793" priority="171" stopIfTrue="1" operator="equal">
      <formula>"N/A"</formula>
    </cfRule>
    <cfRule type="cellIs" dxfId="792" priority="172" stopIfTrue="1" operator="equal">
      <formula>"N/T"</formula>
    </cfRule>
    <cfRule type="cellIs" dxfId="791" priority="173" stopIfTrue="1" operator="equal">
      <formula>"N/D"</formula>
    </cfRule>
  </conditionalFormatting>
  <conditionalFormatting sqref="D1745:D1763">
    <cfRule type="cellIs" dxfId="790" priority="167" stopIfTrue="1" operator="equal">
      <formula>"-"</formula>
    </cfRule>
  </conditionalFormatting>
  <conditionalFormatting sqref="D1767:D1801">
    <cfRule type="expression" dxfId="789" priority="161" stopIfTrue="1">
      <formula>ISBLANK(D1767)</formula>
    </cfRule>
    <cfRule type="cellIs" dxfId="788" priority="162" stopIfTrue="1" operator="equal">
      <formula>"Pasa"</formula>
    </cfRule>
    <cfRule type="cellIs" dxfId="787" priority="163" stopIfTrue="1" operator="equal">
      <formula>"Falla"</formula>
    </cfRule>
    <cfRule type="cellIs" dxfId="786" priority="164" stopIfTrue="1" operator="equal">
      <formula>"N/A"</formula>
    </cfRule>
    <cfRule type="cellIs" dxfId="785" priority="165" stopIfTrue="1" operator="equal">
      <formula>"N/T"</formula>
    </cfRule>
    <cfRule type="cellIs" dxfId="784" priority="166" stopIfTrue="1" operator="equal">
      <formula>"N/D"</formula>
    </cfRule>
  </conditionalFormatting>
  <conditionalFormatting sqref="D1767:D1801">
    <cfRule type="cellIs" dxfId="783" priority="160" stopIfTrue="1" operator="equal">
      <formula>"-"</formula>
    </cfRule>
  </conditionalFormatting>
  <conditionalFormatting sqref="D1821:D1839">
    <cfRule type="expression" dxfId="782" priority="154" stopIfTrue="1">
      <formula>ISBLANK(D1821)</formula>
    </cfRule>
    <cfRule type="cellIs" dxfId="781" priority="155" stopIfTrue="1" operator="equal">
      <formula>"Pasa"</formula>
    </cfRule>
    <cfRule type="cellIs" dxfId="780" priority="156" stopIfTrue="1" operator="equal">
      <formula>"Falla"</formula>
    </cfRule>
    <cfRule type="cellIs" dxfId="779" priority="157" stopIfTrue="1" operator="equal">
      <formula>"N/A"</formula>
    </cfRule>
    <cfRule type="cellIs" dxfId="778" priority="158" stopIfTrue="1" operator="equal">
      <formula>"N/T"</formula>
    </cfRule>
    <cfRule type="cellIs" dxfId="777" priority="159" stopIfTrue="1" operator="equal">
      <formula>"N/D"</formula>
    </cfRule>
  </conditionalFormatting>
  <conditionalFormatting sqref="D1821:D1839">
    <cfRule type="cellIs" dxfId="776" priority="153" stopIfTrue="1" operator="equal">
      <formula>"-"</formula>
    </cfRule>
  </conditionalFormatting>
  <conditionalFormatting sqref="D1843:D1877">
    <cfRule type="expression" dxfId="775" priority="147" stopIfTrue="1">
      <formula>ISBLANK(D1843)</formula>
    </cfRule>
    <cfRule type="cellIs" dxfId="774" priority="148" stopIfTrue="1" operator="equal">
      <formula>"Pasa"</formula>
    </cfRule>
    <cfRule type="cellIs" dxfId="773" priority="149" stopIfTrue="1" operator="equal">
      <formula>"Falla"</formula>
    </cfRule>
    <cfRule type="cellIs" dxfId="772" priority="150" stopIfTrue="1" operator="equal">
      <formula>"N/A"</formula>
    </cfRule>
    <cfRule type="cellIs" dxfId="771" priority="151" stopIfTrue="1" operator="equal">
      <formula>"N/T"</formula>
    </cfRule>
    <cfRule type="cellIs" dxfId="770" priority="152" stopIfTrue="1" operator="equal">
      <formula>"N/D"</formula>
    </cfRule>
  </conditionalFormatting>
  <conditionalFormatting sqref="D1843:D1877">
    <cfRule type="cellIs" dxfId="769" priority="146" stopIfTrue="1" operator="equal">
      <formula>"-"</formula>
    </cfRule>
  </conditionalFormatting>
  <conditionalFormatting sqref="K23">
    <cfRule type="expression" dxfId="768" priority="140" stopIfTrue="1">
      <formula>ISBLANK(K23)</formula>
    </cfRule>
    <cfRule type="cellIs" dxfId="767" priority="141" stopIfTrue="1" operator="equal">
      <formula>"Pasa"</formula>
    </cfRule>
    <cfRule type="cellIs" dxfId="766" priority="142" stopIfTrue="1" operator="equal">
      <formula>"Falla"</formula>
    </cfRule>
    <cfRule type="cellIs" dxfId="765" priority="143" stopIfTrue="1" operator="equal">
      <formula>"N/A"</formula>
    </cfRule>
    <cfRule type="cellIs" dxfId="764" priority="144" stopIfTrue="1" operator="equal">
      <formula>"N/T"</formula>
    </cfRule>
    <cfRule type="cellIs" dxfId="763" priority="145" stopIfTrue="1" operator="equal">
      <formula>"N/D"</formula>
    </cfRule>
  </conditionalFormatting>
  <conditionalFormatting sqref="K24">
    <cfRule type="expression" dxfId="762" priority="134" stopIfTrue="1">
      <formula>ISBLANK(K24)</formula>
    </cfRule>
    <cfRule type="cellIs" dxfId="761" priority="135" stopIfTrue="1" operator="equal">
      <formula>"Pasa"</formula>
    </cfRule>
    <cfRule type="cellIs" dxfId="760" priority="136" stopIfTrue="1" operator="equal">
      <formula>"Falla"</formula>
    </cfRule>
    <cfRule type="cellIs" dxfId="759" priority="137" stopIfTrue="1" operator="equal">
      <formula>"N/A"</formula>
    </cfRule>
    <cfRule type="cellIs" dxfId="758" priority="138" stopIfTrue="1" operator="equal">
      <formula>"N/T"</formula>
    </cfRule>
    <cfRule type="cellIs" dxfId="757" priority="139" stopIfTrue="1" operator="equal">
      <formula>"N/D"</formula>
    </cfRule>
  </conditionalFormatting>
  <conditionalFormatting sqref="E1881:E1915">
    <cfRule type="cellIs" dxfId="756" priority="127" stopIfTrue="1" operator="equal">
      <formula>"ERR"</formula>
    </cfRule>
  </conditionalFormatting>
  <conditionalFormatting sqref="D1881:D1915">
    <cfRule type="expression" dxfId="755" priority="121" stopIfTrue="1">
      <formula>ISBLANK(D1881)</formula>
    </cfRule>
    <cfRule type="cellIs" dxfId="754" priority="122" stopIfTrue="1" operator="equal">
      <formula>"Pasa"</formula>
    </cfRule>
    <cfRule type="cellIs" dxfId="753" priority="123" stopIfTrue="1" operator="equal">
      <formula>"Falla"</formula>
    </cfRule>
    <cfRule type="cellIs" dxfId="752" priority="124" stopIfTrue="1" operator="equal">
      <formula>"N/A"</formula>
    </cfRule>
    <cfRule type="cellIs" dxfId="751" priority="125" stopIfTrue="1" operator="equal">
      <formula>"N/T"</formula>
    </cfRule>
    <cfRule type="cellIs" dxfId="750" priority="126" stopIfTrue="1" operator="equal">
      <formula>"N/D"</formula>
    </cfRule>
  </conditionalFormatting>
  <conditionalFormatting sqref="D1881:D1915">
    <cfRule type="cellIs" dxfId="749" priority="120" stopIfTrue="1" operator="equal">
      <formula>"-"</formula>
    </cfRule>
  </conditionalFormatting>
  <conditionalFormatting sqref="D219">
    <cfRule type="expression" dxfId="748" priority="114" stopIfTrue="1">
      <formula>ISBLANK(D219)</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219">
    <cfRule type="cellIs" dxfId="742" priority="113" stopIfTrue="1" operator="equal">
      <formula>"-"</formula>
    </cfRule>
  </conditionalFormatting>
  <conditionalFormatting sqref="D57:D72">
    <cfRule type="expression" dxfId="741" priority="107" stopIfTrue="1">
      <formula>ISBLANK(D57)</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57:D72">
    <cfRule type="cellIs" dxfId="735" priority="106" stopIfTrue="1" operator="equal">
      <formula>"-"</formula>
    </cfRule>
  </conditionalFormatting>
  <conditionalFormatting sqref="D95:D110">
    <cfRule type="expression" dxfId="734" priority="100" stopIfTrue="1">
      <formula>ISBLANK(D95)</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95:D110">
    <cfRule type="cellIs" dxfId="728" priority="99" stopIfTrue="1" operator="equal">
      <formula>"-"</formula>
    </cfRule>
  </conditionalFormatting>
  <conditionalFormatting sqref="D133:D148">
    <cfRule type="expression" dxfId="727" priority="93" stopIfTrue="1">
      <formula>ISBLANK(D133)</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133:D148">
    <cfRule type="cellIs" dxfId="721" priority="92" stopIfTrue="1" operator="equal">
      <formula>"-"</formula>
    </cfRule>
  </conditionalFormatting>
  <conditionalFormatting sqref="D171:D186">
    <cfRule type="expression" dxfId="720" priority="86" stopIfTrue="1">
      <formula>ISBLANK(D171)</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171:D186">
    <cfRule type="cellIs" dxfId="714" priority="85" stopIfTrue="1" operator="equal">
      <formula>"-"</formula>
    </cfRule>
  </conditionalFormatting>
  <conditionalFormatting sqref="D323:D338">
    <cfRule type="expression" dxfId="713" priority="79" stopIfTrue="1">
      <formula>ISBLANK(D323)</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323:D338">
    <cfRule type="cellIs" dxfId="707" priority="78" stopIfTrue="1" operator="equal">
      <formula>"-"</formula>
    </cfRule>
  </conditionalFormatting>
  <conditionalFormatting sqref="D665:D680">
    <cfRule type="expression" dxfId="706" priority="72" stopIfTrue="1">
      <formula>ISBLANK(D665)</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665:D680">
    <cfRule type="cellIs" dxfId="700" priority="71" stopIfTrue="1" operator="equal">
      <formula>"-"</formula>
    </cfRule>
  </conditionalFormatting>
  <conditionalFormatting sqref="D703:D718">
    <cfRule type="expression" dxfId="699" priority="65" stopIfTrue="1">
      <formula>ISBLANK(D703)</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703:D718">
    <cfRule type="cellIs" dxfId="693" priority="64" stopIfTrue="1" operator="equal">
      <formula>"-"</formula>
    </cfRule>
  </conditionalFormatting>
  <conditionalFormatting sqref="D855:D870">
    <cfRule type="expression" dxfId="692" priority="58" stopIfTrue="1">
      <formula>ISBLANK(D855)</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855:D870">
    <cfRule type="cellIs" dxfId="686" priority="57" stopIfTrue="1" operator="equal">
      <formula>"-"</formula>
    </cfRule>
  </conditionalFormatting>
  <conditionalFormatting sqref="D969:D984">
    <cfRule type="expression" dxfId="685" priority="51" stopIfTrue="1">
      <formula>ISBLANK(D969)</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969:D984">
    <cfRule type="cellIs" dxfId="679" priority="50" stopIfTrue="1" operator="equal">
      <formula>"-"</formula>
    </cfRule>
  </conditionalFormatting>
  <conditionalFormatting sqref="D1121:D1136">
    <cfRule type="expression" dxfId="678" priority="44" stopIfTrue="1">
      <formula>ISBLANK(D1121)</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1121:D1136">
    <cfRule type="cellIs" dxfId="672" priority="43" stopIfTrue="1" operator="equal">
      <formula>"-"</formula>
    </cfRule>
  </conditionalFormatting>
  <conditionalFormatting sqref="D1197:D1203 D1206:D1212">
    <cfRule type="expression" dxfId="671" priority="37" stopIfTrue="1">
      <formula>ISBLANK(D1197)</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1197:D1203 D1206:D1212">
    <cfRule type="cellIs" dxfId="665" priority="36" stopIfTrue="1" operator="equal">
      <formula>"-"</formula>
    </cfRule>
  </conditionalFormatting>
  <conditionalFormatting sqref="D1204:D1205">
    <cfRule type="expression" dxfId="664" priority="30" stopIfTrue="1">
      <formula>ISBLANK(D1204)</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204:D1205">
    <cfRule type="cellIs" dxfId="658" priority="29" stopIfTrue="1" operator="equal">
      <formula>"-"</formula>
    </cfRule>
  </conditionalFormatting>
  <conditionalFormatting sqref="D1273:D1288">
    <cfRule type="expression" dxfId="657" priority="23" stopIfTrue="1">
      <formula>ISBLANK(D1273)</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273:D1288">
    <cfRule type="cellIs" dxfId="651" priority="22" stopIfTrue="1" operator="equal">
      <formula>"-"</formula>
    </cfRule>
  </conditionalFormatting>
  <conditionalFormatting sqref="D1577:D1592">
    <cfRule type="expression" dxfId="650" priority="16" stopIfTrue="1">
      <formula>ISBLANK(D1577)</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577:D1592">
    <cfRule type="cellIs" dxfId="644" priority="15" stopIfTrue="1" operator="equal">
      <formula>"-"</formula>
    </cfRule>
  </conditionalFormatting>
  <conditionalFormatting sqref="D1729:D1744">
    <cfRule type="expression" dxfId="643" priority="9" stopIfTrue="1">
      <formula>ISBLANK(D1729)</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729:D1744">
    <cfRule type="cellIs" dxfId="637" priority="8" stopIfTrue="1" operator="equal">
      <formula>"-"</formula>
    </cfRule>
  </conditionalFormatting>
  <conditionalFormatting sqref="D1805:D1820">
    <cfRule type="expression" dxfId="636" priority="2" stopIfTrue="1">
      <formula>ISBLANK(D1805)</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05:D1820">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6" t="s">
        <v>271</v>
      </c>
      <c r="C8" s="266"/>
      <c r="D8" s="266"/>
      <c r="E8" s="266"/>
      <c r="F8" s="266"/>
      <c r="G8" s="266"/>
      <c r="H8" s="266"/>
      <c r="I8" s="266"/>
      <c r="J8" s="266"/>
      <c r="K8" s="266"/>
      <c r="L8" s="266"/>
      <c r="M8" s="266"/>
      <c r="N8" s="19"/>
      <c r="O8" s="19"/>
    </row>
    <row r="9" spans="1:64" ht="24" customHeight="1">
      <c r="B9" s="265" t="s">
        <v>472</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2023-02-15T12:01:58Z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