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esktop\ACCESIBILIDAD\hospital-elescorial\2023\"/>
    </mc:Choice>
  </mc:AlternateContent>
  <bookViews>
    <workbookView xWindow="-120" yWindow="-120" windowWidth="20730" windowHeight="11160" tabRatio="808" activeTab="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238" i="5" l="1"/>
  <c r="D304" i="15"/>
  <c r="D157" i="14"/>
  <c r="D139" i="21"/>
  <c r="CG20" i="9"/>
  <c r="DC3" i="19" s="1"/>
  <c r="D1165" i="21"/>
  <c r="D1253" i="22"/>
  <c r="D228" i="5"/>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149"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7" i="15"/>
  <c r="D228" i="15"/>
  <c r="D229" i="15"/>
  <c r="D240" i="15"/>
  <c r="D264" i="15"/>
  <c r="D314" i="15"/>
  <c r="D345" i="15"/>
  <c r="D349" i="15"/>
  <c r="D355" i="15"/>
  <c r="D471" i="22"/>
  <c r="D585" i="22"/>
  <c r="D581" i="22"/>
  <c r="D577" i="22"/>
  <c r="D573" i="22"/>
  <c r="D569" i="22"/>
  <c r="D656" i="22"/>
  <c r="D655" i="22"/>
  <c r="D647" i="22"/>
  <c r="D885" i="22"/>
  <c r="D876" i="22"/>
  <c r="D923" i="22"/>
  <c r="D919" i="22"/>
  <c r="D994" i="22"/>
  <c r="D1142" i="22"/>
  <c r="D1188" i="22"/>
  <c r="D1307" i="22"/>
  <c r="D1640" i="22"/>
  <c r="D1636" i="22"/>
  <c r="D1750" i="22"/>
  <c r="D1797" i="22"/>
  <c r="D1292" i="22"/>
  <c r="D182" i="21"/>
  <c r="D766" i="22"/>
  <c r="D762" i="22"/>
  <c r="D758" i="22"/>
  <c r="D917" i="22"/>
  <c r="D913" i="22"/>
  <c r="D963" i="22"/>
  <c r="D1028" i="22"/>
  <c r="D1062"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534" i="14"/>
  <c r="D533" i="14"/>
  <c r="D580" i="14"/>
  <c r="D575" i="14"/>
  <c r="D618" i="14"/>
  <c r="D610" i="14"/>
  <c r="D654" i="14"/>
  <c r="D646" i="14"/>
  <c r="D691" i="14"/>
  <c r="D683" i="14"/>
  <c r="D50" i="22"/>
  <c r="D42" i="22"/>
  <c r="D41" i="13"/>
  <c r="D45" i="13"/>
  <c r="D49" i="13"/>
  <c r="D53"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7" i="13"/>
  <c r="D81" i="13"/>
  <c r="D85" i="13"/>
  <c r="D89" i="13"/>
  <c r="D117" i="13"/>
  <c r="D53" i="14"/>
  <c r="D45" i="14"/>
  <c r="D37" i="14"/>
  <c r="D128" i="14"/>
  <c r="D120" i="14"/>
  <c r="D161" i="14"/>
  <c r="D155" i="14"/>
  <c r="D200" i="14"/>
  <c r="D199" i="14"/>
  <c r="D192" i="14"/>
  <c r="D191" i="14"/>
  <c r="D236" i="14"/>
  <c r="D225" i="14"/>
  <c r="D388" i="14"/>
  <c r="D427" i="14"/>
  <c r="D419" i="14"/>
  <c r="D542" i="14"/>
  <c r="D541" i="14"/>
  <c r="D583" i="14"/>
  <c r="D572" i="14"/>
  <c r="D567"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238" i="22"/>
  <c r="D230" i="22"/>
  <c r="D357" i="22"/>
  <c r="D349" i="22"/>
  <c r="D341" i="22"/>
  <c r="D459" i="22"/>
  <c r="D496" i="22"/>
  <c r="D88" i="22"/>
  <c r="D80" i="22"/>
  <c r="D126" i="22"/>
  <c r="D316" i="22"/>
  <c r="D308" i="22"/>
  <c r="D460"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26" i="21"/>
  <c r="D27" i="21"/>
  <c r="D33" i="21"/>
  <c r="D40" i="21"/>
  <c r="D43" i="21"/>
  <c r="D45" i="21"/>
  <c r="D58" i="21"/>
  <c r="D956" i="22"/>
  <c r="D955" i="22"/>
  <c r="D997"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89" i="18"/>
  <c r="D193" i="18"/>
  <c r="D45" i="18"/>
  <c r="D205" i="18"/>
  <c r="D203" i="5"/>
  <c r="D204" i="5"/>
  <c r="D39" i="18"/>
  <c r="D42" i="18"/>
  <c r="D52" i="18"/>
  <c r="D74" i="18"/>
  <c r="D77" i="18"/>
  <c r="D87" i="18"/>
  <c r="D90" i="18"/>
  <c r="D115"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190" i="14"/>
  <c r="D233" i="14"/>
  <c r="D278" i="14"/>
  <c r="D270" i="14"/>
  <c r="D357" i="14"/>
  <c r="D354" i="14"/>
  <c r="D353" i="14"/>
  <c r="D350" i="14"/>
  <c r="D349" i="14"/>
  <c r="D346" i="14"/>
  <c r="D345" i="14"/>
  <c r="D342" i="14"/>
  <c r="D341" i="14"/>
  <c r="D385" i="14"/>
  <c r="D381" i="14"/>
  <c r="D468" i="14"/>
  <c r="D460" i="14"/>
  <c r="D545" i="14"/>
  <c r="D537" i="14"/>
  <c r="D529" i="14"/>
  <c r="D621" i="14"/>
  <c r="D613"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187" i="14"/>
  <c r="D232" i="14"/>
  <c r="D229" i="14"/>
  <c r="D275" i="14"/>
  <c r="D267" i="14"/>
  <c r="D391" i="14"/>
  <c r="D384" i="14"/>
  <c r="D380" i="14"/>
  <c r="D377"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681" i="14"/>
  <c r="D730" i="14"/>
  <c r="D722" i="14"/>
  <c r="D1420" i="22"/>
  <c r="D46" i="21"/>
  <c r="D59" i="21"/>
  <c r="D145" i="21"/>
  <c r="D161" i="21"/>
  <c r="D180" i="21"/>
  <c r="D39" i="22"/>
  <c r="D85" i="22"/>
  <c r="D77" i="22"/>
  <c r="D122" i="22"/>
  <c r="D114" i="22"/>
  <c r="D113"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69" i="22"/>
  <c r="D509" i="22"/>
  <c r="D506" i="22"/>
  <c r="D505" i="22"/>
  <c r="D502" i="22"/>
  <c r="D501" i="22"/>
  <c r="D498" i="22"/>
  <c r="D620" i="22"/>
  <c r="D612" i="22"/>
  <c r="D654" i="22"/>
  <c r="D646" i="22"/>
  <c r="D692" i="22"/>
  <c r="D684" i="22"/>
  <c r="D730" i="22"/>
  <c r="D722" i="22"/>
  <c r="D772" i="22"/>
  <c r="D811" i="22"/>
  <c r="D809" i="22"/>
  <c r="D799" i="22"/>
  <c r="D887" i="22"/>
  <c r="D879" i="22"/>
  <c r="D871" i="22"/>
  <c r="D962" i="22"/>
  <c r="D958" i="22"/>
  <c r="D954" i="22"/>
  <c r="D950" i="22"/>
  <c r="D1003" i="22"/>
  <c r="D1002" i="22"/>
  <c r="D989" i="22"/>
  <c r="D1039" i="22"/>
  <c r="D1035" i="22"/>
  <c r="D1031" i="22"/>
  <c r="D1027" i="22"/>
  <c r="D1072" i="22"/>
  <c r="D1071" i="22"/>
  <c r="D1069" i="22"/>
  <c r="D1068" i="22"/>
  <c r="D1067" i="22"/>
  <c r="D1065" i="22"/>
  <c r="D1115" i="22"/>
  <c r="D1229" i="22"/>
  <c r="D1221" i="22"/>
  <c r="D1295" i="22"/>
  <c r="D1338" i="22"/>
  <c r="D1334" i="22"/>
  <c r="D1330" i="22"/>
  <c r="D1490" i="22"/>
  <c r="D1482" i="22"/>
  <c r="D1532" i="22"/>
  <c r="D1528" i="22"/>
  <c r="D1524" i="22"/>
  <c r="D1520" i="22"/>
  <c r="D1646" i="22"/>
  <c r="D1642" i="22"/>
  <c r="D1638" i="22"/>
  <c r="D1634" i="22"/>
  <c r="D1677" i="22"/>
  <c r="D1756" i="22"/>
  <c r="D1790" i="22"/>
  <c r="D1789" i="22"/>
  <c r="D1786" i="22"/>
  <c r="D1785" i="22"/>
  <c r="D1838" i="22"/>
  <c r="D1837" i="22"/>
  <c r="D1834" i="22"/>
  <c r="D1833" i="22"/>
  <c r="D1830" i="22"/>
  <c r="D1829" i="22"/>
  <c r="D1826" i="22"/>
  <c r="D1825" i="22"/>
  <c r="D1874" i="22"/>
  <c r="D1872" i="22"/>
  <c r="D1866" i="22"/>
  <c r="D38" i="22"/>
  <c r="D84" i="22"/>
  <c r="D76" i="22"/>
  <c r="D119" i="22"/>
  <c r="D163" i="22"/>
  <c r="D157"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28" i="22"/>
  <c r="D281" i="22"/>
  <c r="D278" i="22"/>
  <c r="D277" i="22"/>
  <c r="D274" i="22"/>
  <c r="D273" i="22"/>
  <c r="D270" i="22"/>
  <c r="D269" i="22"/>
  <c r="D266" i="22"/>
  <c r="D265" i="22"/>
  <c r="D317" i="22"/>
  <c r="D309" i="22"/>
  <c r="D301" i="22"/>
  <c r="D464" i="22"/>
  <c r="D463" i="22"/>
  <c r="D461" i="22"/>
  <c r="D457" i="22"/>
  <c r="D453"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9" i="5"/>
  <c r="D127" i="5"/>
  <c r="D155" i="5"/>
  <c r="D47" i="18"/>
  <c r="D82" i="18"/>
  <c r="D1671" i="21"/>
  <c r="D1679" i="21"/>
  <c r="D1687" i="21"/>
  <c r="D41" i="18"/>
  <c r="D49" i="18"/>
  <c r="D113" i="18"/>
  <c r="D114" i="18"/>
  <c r="D129" i="18"/>
  <c r="D153" i="18"/>
  <c r="D161" i="18"/>
  <c r="D196" i="18"/>
  <c r="D156" i="18"/>
  <c r="D164" i="18"/>
  <c r="D191" i="18"/>
  <c r="D199" i="18"/>
  <c r="D200" i="18"/>
  <c r="D192" i="18"/>
  <c r="D203" i="18"/>
  <c r="D204" i="18"/>
  <c r="D118" i="18"/>
  <c r="D122" i="18"/>
  <c r="D126" i="18"/>
  <c r="D152"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5" i="22"/>
  <c r="D1864" i="22"/>
  <c r="D1800" i="22"/>
  <c r="D1799" i="22"/>
  <c r="D1796" i="22"/>
  <c r="D1795" i="22"/>
  <c r="D1747" i="22"/>
  <c r="D1746" i="22"/>
  <c r="D1763" i="22"/>
  <c r="D1762" i="22"/>
  <c r="D1755" i="22"/>
  <c r="D1754" i="22"/>
  <c r="D1724" i="22"/>
  <c r="D1723" i="22"/>
  <c r="D1720" i="22"/>
  <c r="D1719" i="22"/>
  <c r="D1716" i="22"/>
  <c r="D1715" i="22"/>
  <c r="D1712" i="22"/>
  <c r="D1711" i="22"/>
  <c r="D1679" i="22"/>
  <c r="D1678" i="22"/>
  <c r="D1671"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35" i="22"/>
  <c r="D1531" i="22"/>
  <c r="D1527" i="22"/>
  <c r="D1523" i="22"/>
  <c r="D1497" i="22"/>
  <c r="D1496" i="22"/>
  <c r="D1489" i="22"/>
  <c r="D1488" i="22"/>
  <c r="D1481" i="22"/>
  <c r="D1480"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BW22" i="9" a="1"/>
  <c r="AY35" i="9" a="1"/>
  <c r="V35" i="9" a="1"/>
  <c r="CB20" i="9" a="1"/>
  <c r="AX24" i="9" a="1"/>
  <c r="K248" i="14"/>
  <c r="O33" i="9" a="1"/>
  <c r="L35" i="9" a="1"/>
  <c r="V30" i="9" a="1"/>
  <c r="CM34" i="9" a="1"/>
  <c r="S35" i="9" a="1"/>
  <c r="CE21" i="9" a="1"/>
  <c r="CI20" i="9" a="1"/>
  <c r="BE27" i="9" a="1"/>
  <c r="CM20" i="9" a="1"/>
  <c r="AP30" i="9" a="1"/>
  <c r="AT24" i="9" a="1"/>
  <c r="BY30" i="9" a="1"/>
  <c r="CF27" i="9" a="1"/>
  <c r="CH35" i="9" a="1"/>
  <c r="BW27" i="9" a="1"/>
  <c r="K818" i="22"/>
  <c r="K134" i="18"/>
  <c r="L26" i="9" a="1"/>
  <c r="X32" i="9" a="1"/>
  <c r="AG29" i="9" a="1"/>
  <c r="R25" i="9" a="1"/>
  <c r="K20" i="22"/>
  <c r="BT26" i="9" a="1"/>
  <c r="CP23" i="9" a="1"/>
  <c r="Q28" i="9" a="1"/>
  <c r="L34" i="9" a="1"/>
  <c r="BM24" i="9" a="1"/>
  <c r="BS33" i="9" a="1"/>
  <c r="AN31" i="9" a="1"/>
  <c r="AA35" i="9" a="1"/>
  <c r="AB31" i="9" a="1"/>
  <c r="CQ26" i="9" a="1"/>
  <c r="N28" i="9" a="1"/>
  <c r="AW25" i="9" a="1"/>
  <c r="K1312" i="22"/>
  <c r="R30" i="9" a="1"/>
  <c r="F33" i="9" a="1"/>
  <c r="Q35" i="9" a="1"/>
  <c r="Y27" i="9" a="1"/>
  <c r="BK22" i="9" a="1"/>
  <c r="K1122" i="22"/>
  <c r="AI32" i="9" a="1"/>
  <c r="BS29" i="9" a="1"/>
  <c r="T26" i="9" a="1"/>
  <c r="BS28" i="9" a="1"/>
  <c r="K96" i="14"/>
  <c r="BI26" i="9" a="1"/>
  <c r="BA29" i="9" a="1"/>
  <c r="Z24" i="9" a="1"/>
  <c r="AE30" i="9" a="1"/>
  <c r="N29" i="9" a="1"/>
  <c r="AC27" i="9" a="1"/>
  <c r="L24" i="9" a="1"/>
  <c r="AC23" i="9" a="1"/>
  <c r="U21" i="9" a="1"/>
  <c r="BS32" i="9" a="1"/>
  <c r="CJ25" i="9" a="1"/>
  <c r="BP30" i="9" a="1"/>
  <c r="CC34" i="9" a="1"/>
  <c r="AJ33" i="9" a="1"/>
  <c r="BG35" i="9" a="1"/>
  <c r="BU28" i="9" a="1"/>
  <c r="CF34" i="9" a="1"/>
  <c r="G22" i="9" a="1"/>
  <c r="CB33" i="9" a="1"/>
  <c r="BC26" i="9" a="1"/>
  <c r="N32" i="9" a="1"/>
  <c r="AL27" i="9" a="1"/>
  <c r="AR35" i="9" a="1"/>
  <c r="AL28" i="9" a="1"/>
  <c r="R23" i="9" a="1"/>
  <c r="BI23" i="9" a="1"/>
  <c r="BI20" i="9" a="1"/>
  <c r="Q32" i="9" a="1"/>
  <c r="CL35" i="9" a="1"/>
  <c r="CI29" i="9" a="1"/>
  <c r="BV31" i="9" a="1"/>
  <c r="R20" i="9" a="1"/>
  <c r="BO29" i="9" a="1"/>
  <c r="Y25" i="9" a="1"/>
  <c r="BJ23" i="9" a="1"/>
  <c r="L22" i="9" a="1"/>
  <c r="BB30" i="9" a="1"/>
  <c r="CP21" i="9" a="1"/>
  <c r="G35" i="9" a="1"/>
  <c r="BY24" i="9" a="1"/>
  <c r="AM33" i="9" a="1"/>
  <c r="Y20" i="9" a="1"/>
  <c r="N34" i="9" a="1"/>
  <c r="CB34" i="9" a="1"/>
  <c r="BJ29" i="9" a="1"/>
  <c r="CP32" i="9" a="1"/>
  <c r="CK33" i="9" a="1"/>
  <c r="P35" i="9" a="1"/>
  <c r="CA21" i="9" a="1"/>
  <c r="AZ31" i="9" a="1"/>
  <c r="K1274" i="22"/>
  <c r="BG32" i="9" a="1"/>
  <c r="Y35" i="9" a="1"/>
  <c r="CE23" i="9" a="1"/>
  <c r="AB35" i="9" a="1"/>
  <c r="K704" i="14"/>
  <c r="AT35" i="9" a="1"/>
  <c r="CK28" i="9" a="1"/>
  <c r="F26" i="9" a="1"/>
  <c r="AB25" i="9" a="1"/>
  <c r="W33" i="9" a="1"/>
  <c r="K1692" i="22"/>
  <c r="BD28" i="9" a="1"/>
  <c r="BE30" i="9" a="1"/>
  <c r="BJ34" i="9" a="1"/>
  <c r="CH31" i="9" a="1"/>
  <c r="AJ34" i="9" a="1"/>
  <c r="BP28" i="9" a="1"/>
  <c r="Y33" i="9" a="1"/>
  <c r="AN26" i="9" a="1"/>
  <c r="BD33" i="9" a="1"/>
  <c r="O27" i="9" a="1"/>
  <c r="BO23" i="9" a="1"/>
  <c r="BN21" i="9" a="1"/>
  <c r="BS34" i="9" a="1"/>
  <c r="BK33" i="9" a="1"/>
  <c r="BY20" i="9" a="1"/>
  <c r="AK28" i="9" a="1"/>
  <c r="CC26" i="9" a="1"/>
  <c r="CJ35" i="9" a="1"/>
  <c r="BV26" i="9" a="1"/>
  <c r="CE31" i="9" a="1"/>
  <c r="N20" i="9" a="1"/>
  <c r="BY25" i="9" a="1"/>
  <c r="BX22" i="9" a="1"/>
  <c r="BD20" i="9" a="1"/>
  <c r="AK35" i="9" a="1"/>
  <c r="AX27" i="9" a="1"/>
  <c r="AU34" i="9" a="1"/>
  <c r="AG34" i="9" a="1"/>
  <c r="AJ35" i="9" a="1"/>
  <c r="M28" i="9" a="1"/>
  <c r="BQ35" i="9" a="1"/>
  <c r="BL23" i="9" a="1"/>
  <c r="S33" i="9" a="1"/>
  <c r="BD31" i="9" a="1"/>
  <c r="BK23" i="9" a="1"/>
  <c r="CI24" i="9" a="1"/>
  <c r="CG35" i="9" a="1"/>
  <c r="AR20" i="9" a="1"/>
  <c r="AW30" i="9" a="1"/>
  <c r="BU23" i="9" a="1"/>
  <c r="AJ21" i="9" a="1"/>
  <c r="AD30" i="9" a="1"/>
  <c r="J20" i="9" a="1"/>
  <c r="CK25" i="9" a="1"/>
  <c r="BR25" i="9" a="1"/>
  <c r="AO27" i="9" a="1"/>
  <c r="AR28" i="9" a="1"/>
  <c r="CM32" i="9" a="1"/>
  <c r="P33" i="9" a="1"/>
  <c r="BW23" i="9" a="1"/>
  <c r="AI21" i="9" a="1"/>
  <c r="AK20" i="9" a="1"/>
  <c r="AY25" i="9" a="1"/>
  <c r="BS24" i="9" a="1"/>
  <c r="BG23" i="9" a="1"/>
  <c r="BG31" i="9" a="1"/>
  <c r="AL22" i="9" a="1"/>
  <c r="CL34" i="9" a="1"/>
  <c r="AS35" i="9" a="1"/>
  <c r="AF21" i="9" a="1"/>
  <c r="BD23" i="9" a="1"/>
  <c r="AF25" i="9" a="1"/>
  <c r="BG21" i="9" a="1"/>
  <c r="Z33" i="9" a="1"/>
  <c r="CK35" i="9" a="1"/>
  <c r="BJ28" i="9" a="1"/>
  <c r="AQ34" i="9" a="1"/>
  <c r="BW29" i="9" a="1"/>
  <c r="U23" i="9" a="1"/>
  <c r="K1768" i="22"/>
  <c r="I24" i="9" a="1"/>
  <c r="K34" i="9" a="1"/>
  <c r="BE34" i="9" a="1"/>
  <c r="BF26" i="9" a="1"/>
  <c r="X27" i="9" a="1"/>
  <c r="U28" i="9" a="1"/>
  <c r="CE22" i="9" a="1"/>
  <c r="CG22" i="9" a="1"/>
  <c r="BI29" i="9" a="1"/>
  <c r="F27" i="9" a="1"/>
  <c r="CD21" i="9" a="1"/>
  <c r="L32" i="9" a="1"/>
  <c r="CJ29" i="9" a="1"/>
  <c r="CK34" i="9" a="1"/>
  <c r="AE23" i="9" a="1"/>
  <c r="T20" i="9" a="1"/>
  <c r="AS24" i="9" a="1"/>
  <c r="AX34" i="9" a="1"/>
  <c r="BX33" i="9" a="1"/>
  <c r="K20" i="13"/>
  <c r="AY27" i="9" a="1"/>
  <c r="CM33" i="9" a="1"/>
  <c r="AS31" i="9" a="1"/>
  <c r="BM20" i="9" a="1"/>
  <c r="H23" i="9" a="1"/>
  <c r="CR34" i="9" a="1"/>
  <c r="P23" i="9" a="1"/>
  <c r="AB23" i="9" a="1"/>
  <c r="BF28" i="9" a="1"/>
  <c r="BV27" i="9" a="1"/>
  <c r="K96" i="15"/>
  <c r="T35" i="9" a="1"/>
  <c r="AZ35" i="9" a="1"/>
  <c r="V33" i="9" a="1"/>
  <c r="AL23" i="9" a="1"/>
  <c r="BJ24" i="9" a="1"/>
  <c r="CQ29" i="9" a="1"/>
  <c r="AQ21" i="9" a="1"/>
  <c r="AG26" i="9" a="1"/>
  <c r="AJ20" i="9" a="1"/>
  <c r="N30" i="9" a="1"/>
  <c r="CL27" i="9" a="1"/>
  <c r="AW33" i="9" a="1"/>
  <c r="Z35" i="9" a="1"/>
  <c r="CG34" i="9" a="1"/>
  <c r="AZ29" i="9" a="1"/>
  <c r="K210" i="22"/>
  <c r="AA32" i="9" a="1"/>
  <c r="E29" i="9" a="1"/>
  <c r="P24" i="9" a="1"/>
  <c r="F34" i="9" a="1"/>
  <c r="E25" i="9" a="1"/>
  <c r="BY29" i="9" a="1"/>
  <c r="K172" i="5"/>
  <c r="CJ33" i="9" a="1"/>
  <c r="CB35" i="9" a="1"/>
  <c r="AY29" i="9" a="1"/>
  <c r="BK29" i="9" a="1"/>
  <c r="BO28" i="9" a="1"/>
  <c r="BA32" i="9" a="1"/>
  <c r="BO26" i="9" a="1"/>
  <c r="H30" i="9" a="1"/>
  <c r="AF33" i="9" a="1"/>
  <c r="AO33" i="9" a="1"/>
  <c r="AF34" i="9" a="1"/>
  <c r="Q24" i="9" a="1"/>
  <c r="CG26" i="9" a="1"/>
  <c r="AR29" i="9" a="1"/>
  <c r="BW34" i="9" a="1"/>
  <c r="W31" i="9" a="1"/>
  <c r="AV25" i="9" a="1"/>
  <c r="BF20" i="9" a="1"/>
  <c r="BW25" i="9" a="1"/>
  <c r="AX28" i="9" a="1"/>
  <c r="BQ32" i="9" a="1"/>
  <c r="W29" i="9" a="1"/>
  <c r="CJ30" i="9" a="1"/>
  <c r="T24" i="9" a="1"/>
  <c r="BR21" i="9" a="1"/>
  <c r="CB25" i="9" a="1"/>
  <c r="BM27" i="9" a="1"/>
  <c r="Q21" i="9" a="1"/>
  <c r="AY34" i="9" a="1"/>
  <c r="BT24" i="9" a="1"/>
  <c r="AO30" i="9" a="1"/>
  <c r="AK32" i="9" a="1"/>
  <c r="H21" i="9" a="1"/>
  <c r="BV23" i="9" a="1"/>
  <c r="BJ35" i="9" a="1"/>
  <c r="K476" i="22"/>
  <c r="AT33" i="9" a="1"/>
  <c r="AU35" i="9" a="1"/>
  <c r="AS33" i="9" a="1"/>
  <c r="R24" i="9" a="1"/>
  <c r="BI28" i="9" a="1"/>
  <c r="AI24" i="9" a="1"/>
  <c r="BH34" i="9" a="1"/>
  <c r="I25" i="9" a="1"/>
  <c r="AA23" i="9" a="1"/>
  <c r="BQ20" i="9" a="1"/>
  <c r="P34" i="9" a="1"/>
  <c r="AT28" i="9" a="1"/>
  <c r="AH30" i="9" a="1"/>
  <c r="BU20" i="9" a="1"/>
  <c r="AJ30" i="9" a="1"/>
  <c r="BM28" i="9" a="1"/>
  <c r="BG20" i="9" a="1"/>
  <c r="F25" i="9" a="1"/>
  <c r="K324" i="22"/>
  <c r="BL27" i="9" a="1"/>
  <c r="BA25" i="9" a="1"/>
  <c r="BQ31" i="9" a="1"/>
  <c r="AD27" i="9" a="1"/>
  <c r="E28" i="9" a="1"/>
  <c r="K58" i="5"/>
  <c r="CC27" i="9" a="1"/>
  <c r="R35" i="9" a="1"/>
  <c r="CL26" i="9" a="1"/>
  <c r="AN34" i="9" a="1"/>
  <c r="BB33" i="9" a="1"/>
  <c r="BU26" i="9" a="1"/>
  <c r="AK21" i="9" a="1"/>
  <c r="BD35" i="9" a="1"/>
  <c r="BF35" i="9" a="1"/>
  <c r="AB24" i="9" a="1"/>
  <c r="O31" i="9" a="1"/>
  <c r="CN33" i="9" a="1"/>
  <c r="AC34" i="9" a="1"/>
  <c r="AE24" i="9" a="1"/>
  <c r="BS27" i="9" a="1"/>
  <c r="CI28" i="9" a="1"/>
  <c r="K1578" i="22"/>
  <c r="K35" i="9" a="1"/>
  <c r="K96" i="5"/>
  <c r="K1236" i="22"/>
  <c r="V27" i="9" a="1"/>
  <c r="S25" i="9" a="1"/>
  <c r="AM21" i="9" a="1"/>
  <c r="P26" i="9" a="1"/>
  <c r="U34" i="9" a="1"/>
  <c r="CG31" i="9" a="1"/>
  <c r="BK34" i="9" a="1"/>
  <c r="CI33" i="9" a="1"/>
  <c r="E34" i="9" a="1"/>
  <c r="AB32" i="9" a="1"/>
  <c r="AP33" i="9" a="1"/>
  <c r="V26" i="9" a="1"/>
  <c r="AB33" i="9" a="1"/>
  <c r="CH27" i="9" a="1"/>
  <c r="AY30" i="9" a="1"/>
  <c r="K1426" i="22"/>
  <c r="BA34" i="9" a="1"/>
  <c r="AU25" i="9" a="1"/>
  <c r="CL32" i="9" a="1"/>
  <c r="AC28" i="9" a="1"/>
  <c r="K362" i="14"/>
  <c r="AM35" i="9" a="1"/>
  <c r="CB22" i="9" a="1"/>
  <c r="AK25" i="9" a="1"/>
  <c r="CI32" i="9" a="1"/>
  <c r="BX23" i="9" a="1"/>
  <c r="U35" i="9" a="1"/>
  <c r="CD20" i="9" a="1"/>
  <c r="L29" i="9" a="1"/>
  <c r="BT28" i="9" a="1"/>
  <c r="CR35" i="9" a="1"/>
  <c r="BB26" i="9" a="1"/>
  <c r="CQ33" i="9" a="1"/>
  <c r="BC33" i="9" a="1"/>
  <c r="CE32" i="9" a="1"/>
  <c r="CP29" i="9" a="1"/>
  <c r="BI22" i="9" a="1"/>
  <c r="BM31" i="9" a="1"/>
  <c r="BA35" i="9" a="1"/>
  <c r="CM28" i="9" a="1"/>
  <c r="BY27" i="9" a="1"/>
  <c r="L31" i="9" a="1"/>
  <c r="L27" i="9" a="1"/>
  <c r="BO21" i="9" a="1"/>
  <c r="BW24" i="9" a="1"/>
  <c r="CN34" i="9" a="1"/>
  <c r="AA24" i="9" a="1"/>
  <c r="BA24" i="9" a="1"/>
  <c r="CN35" i="9" a="1"/>
  <c r="CJ34" i="9" a="1"/>
  <c r="CA32" i="9" a="1"/>
  <c r="CF21" i="9" a="1"/>
  <c r="BZ23" i="9" a="1"/>
  <c r="CQ23" i="9" a="1"/>
  <c r="K438" i="14"/>
  <c r="U25" i="9" a="1"/>
  <c r="BM22" i="9" a="1"/>
  <c r="CD27" i="9" a="1"/>
  <c r="G33" i="9" a="1"/>
  <c r="CO33" i="9" a="1"/>
  <c r="BF25" i="9" a="1"/>
  <c r="Z23" i="9" a="1"/>
  <c r="W24" i="9" a="1"/>
  <c r="K1616" i="22"/>
  <c r="BE35" i="9" a="1"/>
  <c r="CN30" i="9" a="1"/>
  <c r="Q34" i="9" a="1"/>
  <c r="V34" i="9" a="1"/>
  <c r="AD33" i="9" a="1"/>
  <c r="BP27" i="9" a="1"/>
  <c r="AI34" i="9" a="1"/>
  <c r="BQ24" i="9" a="1"/>
  <c r="BB23" i="9" a="1"/>
  <c r="AO21" i="9" a="1"/>
  <c r="CL30" i="9" a="1"/>
  <c r="CB31" i="9" a="1"/>
  <c r="K324" i="14"/>
  <c r="BJ33" i="9" a="1"/>
  <c r="BQ29" i="9" a="1"/>
  <c r="BK24" i="9" a="1"/>
  <c r="AI27" i="9" a="1"/>
  <c r="BM35" i="9" a="1"/>
  <c r="K20" i="15"/>
  <c r="AX33" i="9" a="1"/>
  <c r="BL35" i="9" a="1"/>
  <c r="BT29" i="9" a="1"/>
  <c r="Y21" i="9" a="1"/>
  <c r="K1160" i="22"/>
  <c r="K58" i="15"/>
  <c r="J34" i="9" a="1"/>
  <c r="Z28" i="9" a="1"/>
  <c r="O25" i="9" a="1"/>
  <c r="AK33" i="9" a="1"/>
  <c r="BV35" i="9" a="1"/>
  <c r="CG30" i="9" a="1"/>
  <c r="BF33" i="9" a="1"/>
  <c r="AS21" i="9" a="1"/>
  <c r="W34" i="9" a="1"/>
  <c r="BT22" i="9" a="1"/>
  <c r="M34" i="9" a="1"/>
  <c r="Y32" i="9" a="1"/>
  <c r="BC20" i="9" a="1"/>
  <c r="BD25" i="9" a="1"/>
  <c r="K324" i="15"/>
  <c r="CH32" i="9" a="1"/>
  <c r="AC20" i="9" a="1"/>
  <c r="CP35" i="9" a="1"/>
  <c r="F32" i="9" a="1"/>
  <c r="BV30" i="9" a="1"/>
  <c r="AM20" i="9" a="1"/>
  <c r="AK34" i="9" a="1"/>
  <c r="CM24" i="9" a="1"/>
  <c r="AU29" i="9" a="1"/>
  <c r="AI26" i="9" a="1"/>
  <c r="CP34" i="9" a="1"/>
  <c r="BO22" i="9" a="1"/>
  <c r="AP35" i="9" a="1"/>
  <c r="CD30" i="9" a="1"/>
  <c r="BM33" i="9" a="1"/>
  <c r="BQ34" i="9" a="1"/>
  <c r="CP27" i="9" a="1"/>
  <c r="AU24" i="9" a="1"/>
  <c r="BZ21" i="9" a="1"/>
  <c r="CK30" i="9" a="1"/>
  <c r="BU24" i="9" a="1"/>
  <c r="BP25" i="9" a="1"/>
  <c r="BI21" i="9" a="1"/>
  <c r="AN25" i="9" a="1"/>
  <c r="AN30" i="9" a="1"/>
  <c r="T23" i="9" a="1"/>
  <c r="BS25" i="9" a="1"/>
  <c r="CR24" i="9" a="1"/>
  <c r="J28" i="9" a="1"/>
  <c r="CN23" i="9" a="1"/>
  <c r="N31" i="9" a="1"/>
  <c r="AQ25" i="9" a="1"/>
  <c r="AA31" i="9" a="1"/>
  <c r="AX20" i="9" a="1"/>
  <c r="AI29" i="9" a="1"/>
  <c r="CF24" i="9" a="1"/>
  <c r="CE25" i="9" a="1"/>
  <c r="BW31" i="9" a="1"/>
  <c r="U29" i="9" a="1"/>
  <c r="BT34" i="9" a="1"/>
  <c r="AF26" i="9" a="1"/>
  <c r="X28" i="9" a="1"/>
  <c r="AG21" i="9" a="1"/>
  <c r="AU20" i="9" a="1"/>
  <c r="BT23" i="9" a="1"/>
  <c r="CK31" i="9" a="1"/>
  <c r="BF31" i="9" a="1"/>
  <c r="BI24" i="9" a="1"/>
  <c r="BA22" i="9" a="1"/>
  <c r="AT31" i="9" a="1"/>
  <c r="AG32" i="9" a="1"/>
  <c r="AP27" i="9" a="1"/>
  <c r="AN28" i="9" a="1"/>
  <c r="CQ35" i="9" a="1"/>
  <c r="I27" i="9" a="1"/>
  <c r="BL33" i="9" a="1"/>
  <c r="AZ34" i="9" a="1"/>
  <c r="AN32" i="9" a="1"/>
  <c r="W26" i="9" a="1"/>
  <c r="CL33" i="9" a="1"/>
  <c r="AE34" i="9" a="1"/>
  <c r="CG32" i="9" a="1"/>
  <c r="AL30" i="9" a="1"/>
  <c r="F20" i="9" a="1"/>
  <c r="X35" i="9" a="1"/>
  <c r="AL32" i="9" a="1"/>
  <c r="O34" i="9" a="1"/>
  <c r="T30" i="9" a="1"/>
  <c r="CA34" i="9" a="1"/>
  <c r="T28" i="9" a="1"/>
  <c r="BF23" i="9" a="1"/>
  <c r="BY26" i="9" a="1"/>
  <c r="F35" i="9" a="1"/>
  <c r="CF28" i="9" a="1"/>
  <c r="S32" i="9" a="1"/>
  <c r="F21" i="9" a="1"/>
  <c r="AQ20" i="9" a="1"/>
  <c r="CD23" i="9" a="1"/>
  <c r="I33" i="9" a="1"/>
  <c r="BP33" i="9" a="1"/>
  <c r="AZ33" i="9" a="1"/>
  <c r="BU27" i="9" a="1"/>
  <c r="H35" i="9" a="1"/>
  <c r="Z34" i="9" a="1"/>
  <c r="AI33" i="9" a="1"/>
  <c r="BN25" i="9" a="1"/>
  <c r="AL34" i="9" a="1"/>
  <c r="CN31" i="9" a="1"/>
  <c r="CF35" i="9" a="1"/>
  <c r="AF35" i="9" a="1"/>
  <c r="CM30" i="9" a="1"/>
  <c r="BP20" i="9" a="1"/>
  <c r="AN33" i="9" a="1"/>
  <c r="BU33" i="9" a="1"/>
  <c r="BP35" i="9" a="1"/>
  <c r="BL26" i="9" a="1"/>
  <c r="BZ32" i="9" a="1"/>
  <c r="S26" i="9" a="1"/>
  <c r="AM29" i="9" a="1"/>
  <c r="X30" i="9" a="1"/>
  <c r="V20" i="9" a="1"/>
  <c r="BH29" i="9" a="1"/>
  <c r="CC30" i="9" a="1"/>
  <c r="BC23" i="9" a="1"/>
  <c r="AP22" i="9" a="1"/>
  <c r="BG28" i="9" a="1"/>
  <c r="CB21" i="9" a="1"/>
  <c r="Q30" i="9" a="1"/>
  <c r="BL28" i="9" a="1"/>
  <c r="S20" i="9" a="1"/>
  <c r="AE27" i="9" a="1"/>
  <c r="BY33" i="9" a="1"/>
  <c r="CK32" i="9" a="1"/>
  <c r="BJ26" i="9" a="1"/>
  <c r="J33" i="9" a="1"/>
  <c r="BJ20" i="9" a="1"/>
  <c r="AY20" i="9" a="1"/>
  <c r="V24" i="9" a="1"/>
  <c r="AQ24" i="9" a="1"/>
  <c r="AR34" i="9" a="1"/>
  <c r="AL33" i="9" a="1"/>
  <c r="CJ31" i="9" a="1"/>
  <c r="CJ20" i="9" a="1"/>
  <c r="BV34" i="9" a="1"/>
  <c r="CO35" i="9" a="1"/>
  <c r="G27" i="9" a="1"/>
  <c r="AD31" i="9" a="1"/>
  <c r="AR22" i="9" a="1"/>
  <c r="K894" i="22"/>
  <c r="K134" i="15"/>
  <c r="AJ27" i="9" a="1"/>
  <c r="BO27" i="9" a="1"/>
  <c r="I34" i="9" a="1"/>
  <c r="BZ26" i="9" a="1"/>
  <c r="CH23" i="9" a="1"/>
  <c r="BI32" i="9" a="1"/>
  <c r="CI31" i="9" a="1"/>
  <c r="AZ24" i="9" a="1"/>
  <c r="J29" i="9" a="1"/>
  <c r="BI30" i="9" a="1"/>
  <c r="CA26" i="9" a="1"/>
  <c r="R29" i="9" a="1"/>
  <c r="BT35" i="9" a="1"/>
  <c r="M32" i="9" a="1"/>
  <c r="AH27" i="9" a="1"/>
  <c r="BX29" i="9" a="1"/>
  <c r="CO23" i="9" a="1"/>
  <c r="BN28" i="9" a="1"/>
  <c r="AU32" i="9" a="1"/>
  <c r="BW26" i="9" a="1"/>
  <c r="AQ23" i="9" a="1"/>
  <c r="S30" i="9" a="1"/>
  <c r="AA21" i="9" a="1"/>
  <c r="BU21" i="9" a="1"/>
  <c r="R26" i="9" a="1"/>
  <c r="CQ30" i="9" a="1"/>
  <c r="AK24" i="9" a="1"/>
  <c r="AH32" i="9" a="1"/>
  <c r="K172" i="15"/>
  <c r="CD29" i="9" a="1"/>
  <c r="K1046" i="22"/>
  <c r="BE31" i="9" a="1"/>
  <c r="AP32" i="9" a="1"/>
  <c r="Z22" i="9" a="1"/>
  <c r="BB24" i="9" a="1"/>
  <c r="AP20" i="9" a="1"/>
  <c r="CE33" i="9" a="1"/>
  <c r="BQ23" i="9" a="1"/>
  <c r="S21" i="9" a="1"/>
  <c r="CE29" i="9" a="1"/>
  <c r="CP25" i="9" a="1"/>
  <c r="K58" i="14"/>
  <c r="K33" i="9" a="1"/>
  <c r="BT21" i="9" a="1"/>
  <c r="CR26" i="9" a="1"/>
  <c r="CL28" i="9" a="1"/>
  <c r="AV29" i="9" a="1"/>
  <c r="AZ22" i="9" a="1"/>
  <c r="CQ20" i="9" a="1"/>
  <c r="AM30" i="9" a="1"/>
  <c r="G28" i="9" a="1"/>
  <c r="AF22" i="9" a="1"/>
  <c r="T21" i="9" a="1"/>
  <c r="AM32" i="9" a="1"/>
  <c r="AA30" i="9" a="1"/>
  <c r="K31" i="9" a="1"/>
  <c r="S34" i="9" a="1"/>
  <c r="CA29" i="9" a="1"/>
  <c r="BZ29" i="9" a="1"/>
  <c r="AM24" i="9" a="1"/>
  <c r="BH22" i="9" a="1"/>
  <c r="BR31" i="9" a="1"/>
  <c r="AO20" i="9" a="1"/>
  <c r="AD28" i="9" a="1"/>
  <c r="BX20" i="9" a="1"/>
  <c r="BJ27" i="9" a="1"/>
  <c r="AC26" i="9" a="1"/>
  <c r="BN31" i="9" a="1"/>
  <c r="BG30" i="9" a="1"/>
  <c r="AR30" i="9" a="1"/>
  <c r="AK22" i="9" a="1"/>
  <c r="AU30" i="9" a="1"/>
  <c r="AC32" i="9" a="1"/>
  <c r="AP26" i="9" a="1"/>
  <c r="AK27" i="9" a="1"/>
  <c r="AO26" i="9" a="1"/>
  <c r="P28" i="9" a="1"/>
  <c r="AE22" i="9" a="1"/>
  <c r="BG33" i="9" a="1"/>
  <c r="BB20" i="9" a="1"/>
  <c r="CF23" i="9" a="1"/>
  <c r="AX35" i="9" a="1"/>
  <c r="BN27" i="9" a="1"/>
  <c r="H34" i="9" a="1"/>
  <c r="BI27" i="9" a="1"/>
  <c r="CG33" i="9" a="1"/>
  <c r="CC33" i="9" a="1"/>
  <c r="AL31" i="9" a="1"/>
  <c r="CF29" i="9" a="1"/>
  <c r="H31" i="9" a="1"/>
  <c r="CE30" i="9" a="1"/>
  <c r="BQ22" i="9" a="1"/>
  <c r="BN34" i="9" a="1"/>
  <c r="CP28" i="9" a="1"/>
  <c r="W35" i="9" a="1"/>
  <c r="BY35" i="9" a="1"/>
  <c r="BW33" i="9" a="1"/>
  <c r="AK31" i="9" a="1"/>
  <c r="BX26" i="9" a="1"/>
  <c r="AI35" i="9" a="1"/>
  <c r="AJ22" i="9" a="1"/>
  <c r="AZ30" i="9" a="1"/>
  <c r="CG29" i="9" a="1"/>
  <c r="AH20" i="9" a="1"/>
  <c r="AP29" i="9" a="1"/>
  <c r="BT33" i="9" a="1"/>
  <c r="H29" i="9" a="1"/>
  <c r="BM34" i="9" a="1"/>
  <c r="CH34" i="9" a="1"/>
  <c r="BT32" i="9" a="1"/>
  <c r="K172" i="22"/>
  <c r="CB27" i="9" a="1"/>
  <c r="AK29" i="9" a="1"/>
  <c r="M20" i="9" a="1"/>
  <c r="AT22" i="9" a="1"/>
  <c r="BM29" i="9" a="1"/>
  <c r="Z20" i="9" a="1"/>
  <c r="CG24" i="9" a="1"/>
  <c r="K58" i="22"/>
  <c r="CD32" i="9" a="1"/>
  <c r="BJ21" i="9" a="1"/>
  <c r="AA26" i="9" a="1"/>
  <c r="AM31" i="9" a="1"/>
  <c r="AZ21" i="9" a="1"/>
  <c r="R32" i="9" a="1"/>
  <c r="AB30" i="9" a="1"/>
  <c r="AQ26" i="9" a="1"/>
  <c r="BA21" i="9" a="1"/>
  <c r="K514" i="22"/>
  <c r="I31" i="9" a="1"/>
  <c r="K23" i="9" a="1"/>
  <c r="Y22" i="9" a="1"/>
  <c r="CA28" i="9" a="1"/>
  <c r="U31" i="9" a="1"/>
  <c r="CD25" i="9" a="1"/>
  <c r="N22" i="9" a="1"/>
  <c r="K248" i="22"/>
  <c r="BY31" i="9" a="1"/>
  <c r="X25" i="9" a="1"/>
  <c r="CR28" i="9" a="1"/>
  <c r="AD21" i="9" a="1"/>
  <c r="BK21" i="9" a="1"/>
  <c r="M22" i="9" a="1"/>
  <c r="K1350" i="22"/>
  <c r="K172" i="14"/>
  <c r="G25" i="9" a="1"/>
  <c r="BB35" i="9" a="1"/>
  <c r="BU34" i="9" a="1"/>
  <c r="K628" i="22"/>
  <c r="CB24" i="9" a="1"/>
  <c r="AR25" i="9" a="1"/>
  <c r="BG29" i="9" a="1"/>
  <c r="AA20" i="9" a="1"/>
  <c r="AV22" i="9" a="1"/>
  <c r="H26" i="9" a="1"/>
  <c r="BC30" i="9" a="1"/>
  <c r="N21" i="9" a="1"/>
  <c r="BJ32" i="9" a="1"/>
  <c r="BS31" i="9" a="1"/>
  <c r="BZ20" i="9" a="1"/>
  <c r="X20" i="9" a="1"/>
  <c r="AW32" i="9" a="1"/>
  <c r="BJ22" i="9" a="1"/>
  <c r="CC23" i="9" a="1"/>
  <c r="Y34" i="9" a="1"/>
  <c r="AP28" i="9" a="1"/>
  <c r="BV21" i="9" a="1"/>
  <c r="Z27" i="9" a="1"/>
  <c r="AV24" i="9" a="1"/>
  <c r="E20" i="9" a="1"/>
  <c r="BH28" i="9" a="1"/>
  <c r="K1540" i="22"/>
  <c r="CR27" i="9" a="1"/>
  <c r="CL20" i="9" a="1"/>
  <c r="CQ27" i="9" a="1"/>
  <c r="H20" i="9" a="1"/>
  <c r="H28" i="9" a="1"/>
  <c r="BO31" i="9" a="1"/>
  <c r="J25" i="9" a="1"/>
  <c r="AW26" i="9" a="1"/>
  <c r="CN26" i="9" a="1"/>
  <c r="AL25" i="9" a="1"/>
  <c r="BE29" i="9" a="1"/>
  <c r="CQ22" i="9" a="1"/>
  <c r="BQ26" i="9" a="1"/>
  <c r="AB29" i="9" a="1"/>
  <c r="K1806" i="22"/>
  <c r="BM25" i="9" a="1"/>
  <c r="K970" i="22"/>
  <c r="BD29" i="9" a="1"/>
  <c r="BH30" i="9" a="1"/>
  <c r="BL20" i="9" a="1"/>
  <c r="AK23" i="9" a="1"/>
  <c r="CR22" i="9" a="1"/>
  <c r="AU21" i="9" a="1"/>
  <c r="CR23" i="9" a="1"/>
  <c r="BI34" i="9" a="1"/>
  <c r="G34" i="9" a="1"/>
  <c r="BX34" i="9" a="1"/>
  <c r="AV31" i="9" a="1"/>
  <c r="AA25" i="9" a="1"/>
  <c r="K210" i="5"/>
  <c r="AD23" i="9" a="1"/>
  <c r="AW22" i="9" a="1"/>
  <c r="X22" i="9" a="1"/>
  <c r="AJ25" i="9" a="1"/>
  <c r="AW21" i="9" a="1"/>
  <c r="BM32" i="9" a="1"/>
  <c r="AH34" i="9" a="1"/>
  <c r="BL21" i="9" a="1"/>
  <c r="BG24" i="9" a="1"/>
  <c r="AE33" i="9" a="1"/>
  <c r="CA22" i="9" a="1"/>
  <c r="CD31" i="9" a="1"/>
  <c r="F24" i="9" a="1"/>
  <c r="BZ25" i="9" a="1"/>
  <c r="BS20" i="9" a="1"/>
  <c r="K742" i="22"/>
  <c r="Y28" i="9" a="1"/>
  <c r="AW27" i="9" a="1"/>
  <c r="BA30" i="9" a="1"/>
  <c r="K1388" i="22"/>
  <c r="BA27" i="9" a="1"/>
  <c r="K1502" i="22"/>
  <c r="CO20" i="9" a="1"/>
  <c r="AO25" i="9" a="1"/>
  <c r="K20" i="5"/>
  <c r="G21" i="9" a="1"/>
  <c r="CR20" i="9" a="1"/>
  <c r="CM26" i="9" a="1"/>
  <c r="BK31" i="9" a="1"/>
  <c r="P30" i="9" a="1"/>
  <c r="K20" i="18"/>
  <c r="BC24" i="9" a="1"/>
  <c r="CK21" i="9" a="1"/>
  <c r="AL21" i="9" a="1"/>
  <c r="BA20" i="9" a="1"/>
  <c r="CN28" i="9" a="1"/>
  <c r="AN27" i="9" a="1"/>
  <c r="CI27" i="9" a="1"/>
  <c r="BZ22" i="9" a="1"/>
  <c r="CB28" i="9" a="1"/>
  <c r="AG33" i="9" a="1"/>
  <c r="CJ22" i="9" a="1"/>
  <c r="AF30" i="9" a="1"/>
  <c r="AB22" i="9" a="1"/>
  <c r="S27" i="9" a="1"/>
  <c r="AJ26" i="9" a="1"/>
  <c r="AT27" i="9" a="1"/>
  <c r="AX31" i="9" a="1"/>
  <c r="K1008" i="22"/>
  <c r="CQ21" i="9" a="1"/>
  <c r="I32" i="9" a="1"/>
  <c r="K400" i="14"/>
  <c r="BN32" i="9" a="1"/>
  <c r="K22" i="9" a="1"/>
  <c r="BO32" i="9" a="1"/>
  <c r="M29" i="9" a="1"/>
  <c r="AR23" i="9" a="1"/>
  <c r="AX22" i="9" a="1"/>
  <c r="J35" i="9" a="1"/>
  <c r="BE22" i="9" a="1"/>
  <c r="BY21" i="9" a="1"/>
  <c r="CR25" i="9" a="1"/>
  <c r="AG27" i="9" a="1"/>
  <c r="BQ27" i="9" a="1"/>
  <c r="BD26" i="9" a="1"/>
  <c r="S28" i="9" a="1"/>
  <c r="AE21" i="9" a="1"/>
  <c r="Q33" i="9" a="1"/>
  <c r="AP34" i="9" a="1"/>
  <c r="K96" i="13"/>
  <c r="BI35" i="9" a="1"/>
  <c r="Z32" i="9" a="1"/>
  <c r="Y26" i="9" a="1"/>
  <c r="AQ29" i="9" a="1"/>
  <c r="BS21" i="9" a="1"/>
  <c r="BD32" i="9" a="1"/>
  <c r="BU31" i="9" a="1"/>
  <c r="K590" i="22"/>
  <c r="O28" i="9" a="1"/>
  <c r="CE26" i="9" a="1"/>
  <c r="AQ22" i="9" a="1"/>
  <c r="K134" i="5"/>
  <c r="AD29" i="9" a="1"/>
  <c r="F31" i="9" a="1"/>
  <c r="W28" i="9" a="1"/>
  <c r="CF33" i="9" a="1"/>
  <c r="AQ35" i="9" a="1"/>
  <c r="Z30" i="9" a="1"/>
  <c r="E23" i="9" a="1"/>
  <c r="CD26" i="9" a="1"/>
  <c r="AD22" i="9" a="1"/>
  <c r="L21" i="9" a="1"/>
  <c r="CL24" i="9" a="1"/>
  <c r="BE20" i="9" a="1"/>
  <c r="E33" i="9" a="1"/>
  <c r="BK35" i="9" a="1"/>
  <c r="E35" i="9" a="1"/>
  <c r="AO34" i="9" a="1"/>
  <c r="L20" i="9" a="1"/>
  <c r="BK25" i="9" a="1"/>
  <c r="CO26" i="9" a="1"/>
  <c r="BX25" i="9" a="1"/>
  <c r="U24" i="9" a="1"/>
  <c r="BQ25" i="9" a="1"/>
  <c r="AS26" i="9" a="1"/>
  <c r="AN24" i="9" a="1"/>
  <c r="AT30" i="9" a="1"/>
  <c r="BR24" i="9" a="1"/>
  <c r="CB30" i="9" a="1"/>
  <c r="AS25" i="9" a="1"/>
  <c r="K20" i="14"/>
  <c r="BX27" i="9" a="1"/>
  <c r="J22" i="9" a="1"/>
  <c r="N25" i="9" a="1"/>
  <c r="BX35" i="9" a="1"/>
  <c r="Q26" i="9" a="1"/>
  <c r="AZ25" i="9" a="1"/>
  <c r="CP22" i="9" a="1"/>
  <c r="T25" i="9" a="1"/>
  <c r="U22" i="9" a="1"/>
  <c r="BN35" i="9" a="1"/>
  <c r="W25" i="9" a="1"/>
  <c r="CL31" i="9" a="1"/>
  <c r="X31" i="9" a="1"/>
  <c r="BE33" i="9" a="1"/>
  <c r="BT27" i="9" a="1"/>
  <c r="V23" i="9" a="1"/>
  <c r="BP23" i="9" a="1"/>
  <c r="AS20" i="9" a="1"/>
  <c r="CO27" i="9" a="1"/>
  <c r="AE20" i="9" a="1"/>
  <c r="AD34" i="9" a="1"/>
  <c r="BJ31" i="9" a="1"/>
  <c r="CC25" i="9" a="1"/>
  <c r="BF22" i="9" a="1"/>
  <c r="CC21" i="9" a="1"/>
  <c r="AG25" i="9" a="1"/>
  <c r="Y30" i="9" a="1"/>
  <c r="AK26" i="9" a="1"/>
  <c r="M25" i="9" a="1"/>
  <c r="CH22" i="9" a="1"/>
  <c r="L33" i="9" a="1"/>
  <c r="AQ27" i="9" a="1"/>
  <c r="AT32" i="9" a="1"/>
  <c r="BK27" i="9" a="1"/>
  <c r="I22" i="9" a="1"/>
  <c r="J27" i="9" a="1"/>
  <c r="BM30" i="9" a="1"/>
  <c r="K96" i="22"/>
  <c r="CB26" i="9" a="1"/>
  <c r="CB23" i="9" a="1"/>
  <c r="BF21" i="9" a="1"/>
  <c r="AX32" i="9" a="1"/>
  <c r="BB32" i="9" a="1"/>
  <c r="AM22" i="9" a="1"/>
  <c r="CK24" i="9" a="1"/>
  <c r="BE23" i="9" a="1"/>
  <c r="AC29" i="9" a="1"/>
  <c r="AS27" i="9" a="1"/>
  <c r="BP34" i="9" a="1"/>
  <c r="BO33" i="9" a="1"/>
  <c r="K476" i="14"/>
  <c r="AG35" i="9" a="1"/>
  <c r="S23" i="9" a="1"/>
  <c r="Z29" i="9" a="1"/>
  <c r="R34" i="9" a="1"/>
  <c r="BH20" i="9" a="1"/>
  <c r="N27" i="9" a="1"/>
  <c r="H22" i="9" a="1"/>
  <c r="K1844" i="22"/>
  <c r="O32" i="9" a="1"/>
  <c r="CF20" i="9" a="1"/>
  <c r="T22" i="9" a="1"/>
  <c r="Z26" i="9" a="1"/>
  <c r="S24" i="9" a="1"/>
  <c r="CJ23" i="9" a="1"/>
  <c r="BZ28" i="9" a="1"/>
  <c r="E27" i="9" a="1"/>
  <c r="AC30" i="9" a="1"/>
  <c r="BJ30" i="9" a="1"/>
  <c r="BO35" i="9" a="1"/>
  <c r="BL29" i="9" a="1"/>
  <c r="CR33" i="9" a="1"/>
  <c r="N24" i="9" a="1"/>
  <c r="BA33" i="9" a="1"/>
  <c r="AR31" i="9" a="1"/>
  <c r="Q25" i="9" a="1"/>
  <c r="BR22" i="9" a="1"/>
  <c r="CE20" i="9" a="1"/>
  <c r="AQ30" i="9" a="1"/>
  <c r="CM29" i="9" a="1"/>
  <c r="BE26" i="9" a="1"/>
  <c r="BG22" i="9" a="1"/>
  <c r="W20" i="9" a="1"/>
  <c r="AM23" i="9" a="1"/>
  <c r="CD33" i="9" a="1"/>
  <c r="O23" i="9" a="1"/>
  <c r="AP31" i="9" a="1"/>
  <c r="CN29" i="9" a="1"/>
  <c r="AU23" i="9" a="1"/>
  <c r="CH26" i="9" a="1"/>
  <c r="AJ32" i="9" a="1"/>
  <c r="CN27" i="9" a="1"/>
  <c r="BL24" i="9" a="1"/>
  <c r="K704" i="22"/>
  <c r="BJ25" i="9" a="1"/>
  <c r="G30" i="9" a="1"/>
  <c r="H27" i="9" a="1"/>
  <c r="BZ27" i="9" a="1"/>
  <c r="CF30" i="9" a="1"/>
  <c r="AE31" i="9" a="1"/>
  <c r="CJ28" i="9" a="1"/>
  <c r="CB32" i="9" a="1"/>
  <c r="AS30" i="9" a="1"/>
  <c r="BA28" i="9" a="1"/>
  <c r="BN33" i="9" a="1"/>
  <c r="CM35" i="9" a="1"/>
  <c r="X34" i="9" a="1"/>
  <c r="W23" i="9" a="1"/>
  <c r="BE24" i="9" a="1"/>
  <c r="AR27" i="9" a="1"/>
  <c r="BT25" i="9" a="1"/>
  <c r="BH25" i="9" a="1"/>
  <c r="BH21" i="9" a="1"/>
  <c r="BU22" i="9" a="1"/>
  <c r="AG22" i="9" a="1"/>
  <c r="BV24" i="9" a="1"/>
  <c r="S31" i="9" a="1"/>
  <c r="BE21" i="9" a="1"/>
  <c r="K666" i="22"/>
  <c r="BX31" i="9" a="1"/>
  <c r="CP20" i="9" a="1"/>
  <c r="R21" i="9" a="1"/>
  <c r="BG27" i="9" a="1"/>
  <c r="CA24" i="9" a="1"/>
  <c r="U20" i="9" a="1"/>
  <c r="BD22" i="9" a="1"/>
  <c r="O29" i="9" a="1"/>
  <c r="AS32" i="9" a="1"/>
  <c r="AI31" i="9" a="1"/>
  <c r="CE35" i="9" a="1"/>
  <c r="BR26" i="9" a="1"/>
  <c r="AM27" i="9" a="1"/>
  <c r="BX24" i="9" a="1"/>
  <c r="K286" i="22"/>
  <c r="CI26" i="9" a="1"/>
  <c r="BH24" i="9" a="1"/>
  <c r="BV32" i="9" a="1"/>
  <c r="CH25" i="9" a="1"/>
  <c r="BM23" i="9" a="1"/>
  <c r="AA34" i="9" a="1"/>
  <c r="AL24" i="9" a="1"/>
  <c r="F22" i="9" a="1"/>
  <c r="AV28" i="9" a="1"/>
  <c r="Q31" i="9" a="1"/>
  <c r="AH22" i="9" a="1"/>
  <c r="CA25" i="9" a="1"/>
  <c r="AR33" i="9" a="1"/>
  <c r="J24" i="9" a="1"/>
  <c r="Z21" i="9" a="1"/>
  <c r="AB26" i="9" a="1"/>
  <c r="AS22" i="9" a="1"/>
  <c r="BR20" i="9" a="1"/>
  <c r="CR21" i="9" a="1"/>
  <c r="Y29" i="9" a="1"/>
  <c r="BE28" i="9" a="1"/>
  <c r="AU27" i="9" a="1"/>
  <c r="X23" i="9" a="1"/>
  <c r="BI33" i="9" a="1"/>
  <c r="BC31" i="9" a="1"/>
  <c r="CD34" i="9" a="1"/>
  <c r="CC29" i="9" a="1"/>
  <c r="AP25" i="9" a="1"/>
  <c r="E22" i="9" a="1"/>
  <c r="AG24" i="9" a="1"/>
  <c r="T34" i="9" a="1"/>
  <c r="CM31" i="9" a="1"/>
  <c r="X26" i="9" a="1"/>
  <c r="BL31" i="9" a="1"/>
  <c r="CE24" i="9" a="1"/>
  <c r="AO31" i="9" a="1"/>
  <c r="BC32" i="9" a="1"/>
  <c r="AY26" i="9" a="1"/>
  <c r="O24" i="9" a="1"/>
  <c r="BL30" i="9" a="1"/>
  <c r="E21" i="9" a="1"/>
  <c r="BU35" i="9" a="1"/>
  <c r="CQ31" i="9" a="1"/>
  <c r="E32" i="9" a="1"/>
  <c r="AV32" i="9" a="1"/>
  <c r="BL34" i="9" a="1"/>
  <c r="BC35" i="9" a="1"/>
  <c r="AD24" i="9" a="1"/>
  <c r="CR31" i="9" a="1"/>
  <c r="AE35" i="9" a="1"/>
  <c r="BT30" i="9" a="1"/>
  <c r="BA23" i="9" a="1"/>
  <c r="BK26" i="9" a="1"/>
  <c r="H32" i="9" a="1"/>
  <c r="AX29" i="9" a="1"/>
  <c r="K29" i="9" a="1"/>
  <c r="N23" i="9" a="1"/>
  <c r="K932" i="22"/>
  <c r="AS29" i="9" a="1"/>
  <c r="BK28" i="9" a="1"/>
  <c r="I20" i="9" a="1"/>
  <c r="AI23" i="9" a="1"/>
  <c r="K590" i="14"/>
  <c r="CA20" i="9" a="1"/>
  <c r="S29" i="9" a="1"/>
  <c r="E30" i="9" a="1"/>
  <c r="AF29" i="9" a="1"/>
  <c r="K856" i="22"/>
  <c r="K666" i="14"/>
  <c r="AB28" i="9" a="1"/>
  <c r="BY34" i="9" a="1"/>
  <c r="AZ26" i="9" a="1"/>
  <c r="CG27" i="9" a="1"/>
  <c r="BZ35" i="9" a="1"/>
  <c r="CI35" i="9" a="1"/>
  <c r="M27" i="9" a="1"/>
  <c r="K1654" i="22"/>
  <c r="CF26" i="9" a="1"/>
  <c r="AW20" i="9" a="1"/>
  <c r="P29" i="9" a="1"/>
  <c r="AI30" i="9" a="1"/>
  <c r="CQ34" i="9" a="1"/>
  <c r="AA28" i="9" a="1"/>
  <c r="BK30" i="9" a="1"/>
  <c r="CI23" i="9" a="1"/>
  <c r="BB22" i="9" a="1"/>
  <c r="BS23" i="9" a="1"/>
  <c r="AX30" i="9" a="1"/>
  <c r="BV33" i="9" a="1"/>
  <c r="CE34" i="9" a="1"/>
  <c r="CI34" i="9" a="1"/>
  <c r="Y31" i="9" a="1"/>
  <c r="BG25" i="9" a="1"/>
  <c r="BC34" i="9" a="1"/>
  <c r="T31" i="9" a="1"/>
  <c r="BN20" i="9" a="1"/>
  <c r="AH26" i="9" a="1"/>
  <c r="AP23" i="9" a="1"/>
  <c r="CI30" i="9" a="1"/>
  <c r="BD34" i="9" a="1"/>
  <c r="AV20" i="9" a="1"/>
  <c r="CO28" i="9" a="1"/>
  <c r="AH31" i="9" a="1"/>
  <c r="O35" i="9" a="1"/>
  <c r="Q22" i="9" a="1"/>
  <c r="AT29" i="9" a="1"/>
  <c r="AB34" i="9" a="1"/>
  <c r="AS34" i="9" a="1"/>
  <c r="Z25" i="9" a="1"/>
  <c r="AR24" i="9" a="1"/>
  <c r="CC31" i="9" a="1"/>
  <c r="BW32" i="9" a="1"/>
  <c r="CL22" i="9" a="1"/>
  <c r="BH27" i="9" a="1"/>
  <c r="AX26" i="9" a="1"/>
  <c r="CF31" i="9" a="1"/>
  <c r="CA30" i="9" a="1"/>
  <c r="AY23" i="9" a="1"/>
  <c r="V31" i="9" a="1"/>
  <c r="U33" i="9" a="1"/>
  <c r="BN23" i="9" a="1"/>
  <c r="CE27" i="9" a="1"/>
  <c r="G20" i="9" a="1"/>
  <c r="BC22" i="9" a="1"/>
  <c r="K28" i="9" a="1"/>
  <c r="BW28" i="9" a="1"/>
  <c r="BY28" i="9" a="1"/>
  <c r="M33" i="9" a="1"/>
  <c r="BH23" i="9" a="1"/>
  <c r="M31" i="9" a="1"/>
  <c r="G23" i="9" a="1"/>
  <c r="W32" i="9" a="1"/>
  <c r="BE32" i="9" a="1"/>
  <c r="BS26" i="9" a="1"/>
  <c r="CD35" i="9" a="1"/>
  <c r="BH35" i="9" a="1"/>
  <c r="AJ23" i="9" a="1"/>
  <c r="AI25" i="9" a="1"/>
  <c r="BO24" i="9" a="1"/>
  <c r="BR28" i="9" a="1"/>
  <c r="AT34" i="9" a="1"/>
  <c r="CE28" i="9" a="1"/>
  <c r="CR29" i="9" a="1"/>
  <c r="K362" i="22"/>
  <c r="AL35" i="9" a="1"/>
  <c r="CF25" i="9" a="1"/>
  <c r="CF32" i="9" a="1"/>
  <c r="BZ33" i="9" a="1"/>
  <c r="AH23" i="9" a="1"/>
  <c r="BW21" i="9" a="1"/>
  <c r="AQ33" i="9" a="1"/>
  <c r="AT20" i="9" a="1"/>
  <c r="I35" i="9" a="1"/>
  <c r="BU25" i="9" a="1"/>
  <c r="BD27" i="9" a="1"/>
  <c r="CJ32" i="9" a="1"/>
  <c r="BQ28" i="9" a="1"/>
  <c r="U32" i="9" a="1"/>
  <c r="O21" i="9" a="1"/>
  <c r="BY22" i="9" a="1"/>
  <c r="CA31" i="9" a="1"/>
  <c r="L23" i="9" a="1"/>
  <c r="K210" i="15"/>
  <c r="BU30" i="9" a="1"/>
  <c r="R31" i="9" a="1"/>
  <c r="AG31" i="9" a="1"/>
  <c r="BR32" i="9" a="1"/>
  <c r="CO34" i="9" a="1"/>
  <c r="AY28" i="9" a="1"/>
  <c r="CH30" i="9" a="1"/>
  <c r="BP29" i="9" a="1"/>
  <c r="K1084" i="22"/>
  <c r="CK26" i="9" a="1"/>
  <c r="CK23" i="9" a="1"/>
  <c r="CK22" i="9" a="1"/>
  <c r="V21" i="9" a="1"/>
  <c r="I30" i="9" a="1"/>
  <c r="AX23" i="9" a="1"/>
  <c r="AP24" i="9" a="1"/>
  <c r="CG25" i="9" a="1"/>
  <c r="BO30" i="9" a="1"/>
  <c r="AV27" i="9" a="1"/>
  <c r="CN20" i="9" a="1"/>
  <c r="E26" i="9" a="1"/>
  <c r="Q20" i="9" a="1"/>
  <c r="BF27" i="9" a="1"/>
  <c r="F30" i="9" a="1"/>
  <c r="AW23" i="9" a="1"/>
  <c r="AU22" i="9" a="1"/>
  <c r="U30" i="9" a="1"/>
  <c r="AK30" i="9" a="1"/>
  <c r="BZ24" i="9" a="1"/>
  <c r="AI28" i="9" a="1"/>
  <c r="AO24" i="9" a="1"/>
  <c r="CP30" i="9" a="1"/>
  <c r="AR26" i="9" a="1"/>
  <c r="CQ28" i="9" a="1"/>
  <c r="AU28" i="9" a="1"/>
  <c r="U26" i="9" a="1"/>
  <c r="BU32" i="9" a="1"/>
  <c r="AV30" i="9" a="1"/>
  <c r="BN24" i="9" a="1"/>
  <c r="M21" i="9" a="1"/>
  <c r="W22" i="9" a="1"/>
  <c r="CJ24" i="9" a="1"/>
  <c r="AC33" i="9" a="1"/>
  <c r="K438" i="22"/>
  <c r="G32" i="9" a="1"/>
  <c r="BG26" i="9" a="1"/>
  <c r="AH35" i="9" a="1"/>
  <c r="K780" i="22"/>
  <c r="CJ26" i="9" a="1"/>
  <c r="CH33" i="9" a="1"/>
  <c r="J21" i="9" a="1"/>
  <c r="E31" i="9" a="1"/>
  <c r="I29" i="9" a="1"/>
  <c r="BS35" i="9" a="1"/>
  <c r="CM25" i="9" a="1"/>
  <c r="AV34" i="9" a="1"/>
  <c r="I28" i="9" a="1"/>
  <c r="CN32" i="9" a="1"/>
  <c r="BE25" i="9" a="1"/>
  <c r="AT25" i="9" a="1"/>
  <c r="BQ21" i="9" a="1"/>
  <c r="K1464" i="22"/>
  <c r="AN23" i="9" a="1"/>
  <c r="Q27" i="9" a="1"/>
  <c r="K24" i="9" a="1"/>
  <c r="AD35" i="9" a="1"/>
  <c r="CC35" i="9" a="1"/>
  <c r="BH26" i="9" a="1"/>
  <c r="BT31" i="9" a="1"/>
  <c r="BR34" i="9" a="1"/>
  <c r="AZ23" i="9" a="1"/>
  <c r="CO22" i="9" a="1"/>
  <c r="CK27" i="9" a="1"/>
  <c r="P21" i="9" a="1"/>
  <c r="AI20" i="9" a="1"/>
  <c r="BP21" i="9" a="1"/>
  <c r="W30" i="9" a="1"/>
  <c r="CA33" i="9" a="1"/>
  <c r="CQ25" i="9" a="1"/>
  <c r="AQ28" i="9" a="1"/>
  <c r="AV23" i="9" a="1"/>
  <c r="BV25" i="9" a="1"/>
  <c r="AH29" i="9" a="1"/>
  <c r="AG23" i="9" a="1"/>
  <c r="AW28" i="9" a="1"/>
  <c r="AC21" i="9" a="1"/>
  <c r="AX25" i="9" a="1"/>
  <c r="K27" i="9" a="1"/>
  <c r="V28" i="9" a="1"/>
  <c r="AV26" i="9" a="1"/>
  <c r="CP26" i="9" a="1"/>
  <c r="BG34" i="9" a="1"/>
  <c r="BM26" i="9" a="1"/>
  <c r="CK20" i="9" a="1"/>
  <c r="AN21" i="9" a="1"/>
  <c r="K26" i="9" a="1"/>
  <c r="K400" i="22"/>
  <c r="O26" i="9" a="1"/>
  <c r="AZ32" i="9" a="1"/>
  <c r="L28" i="9" a="1"/>
  <c r="AE25" i="9" a="1"/>
  <c r="V29" i="9" a="1"/>
  <c r="BN29" i="9" a="1"/>
  <c r="T27" i="9" a="1"/>
  <c r="BL22" i="9" a="1"/>
  <c r="K21" i="9" a="1"/>
  <c r="BV28" i="9" a="1"/>
  <c r="AM26" i="9" a="1"/>
  <c r="BW20" i="9" a="1"/>
  <c r="BL25" i="9" a="1"/>
  <c r="CG28" i="9" a="1"/>
  <c r="M35" i="9" a="1"/>
  <c r="Q23" i="9" a="1"/>
  <c r="P27" i="9" a="1"/>
  <c r="O20" i="9" a="1"/>
  <c r="CD28" i="9" a="1"/>
  <c r="BH33" i="9" a="1"/>
  <c r="F29" i="9" a="1"/>
  <c r="AM34" i="9" a="1"/>
  <c r="CQ24" i="9" a="1"/>
  <c r="CM22" i="9" a="1"/>
  <c r="G29" i="9" a="1"/>
  <c r="BC29" i="9" a="1"/>
  <c r="CM23" i="9" a="1"/>
  <c r="BP24" i="9" a="1"/>
  <c r="BV22" i="9" a="1"/>
  <c r="BD24" i="9" a="1"/>
  <c r="AJ24" i="9" a="1"/>
  <c r="I21" i="9" a="1"/>
  <c r="BV29" i="9" a="1"/>
  <c r="J32" i="9" a="1"/>
  <c r="K1198" i="22"/>
  <c r="AO32" i="9" a="1"/>
  <c r="AB27" i="9" a="1"/>
  <c r="M24" i="9" a="1"/>
  <c r="CB29" i="9" a="1"/>
  <c r="CO31" i="9" a="1"/>
  <c r="BO20" i="9" a="1"/>
  <c r="I23" i="9" a="1"/>
  <c r="G26" i="9" a="1"/>
  <c r="CC32" i="9" a="1"/>
  <c r="AH24" i="9" a="1"/>
  <c r="AE32" i="9" a="1"/>
  <c r="AQ31" i="9" a="1"/>
  <c r="K286" i="15"/>
  <c r="AN22" i="9" a="1"/>
  <c r="BT20" i="9" a="1"/>
  <c r="CL21" i="9" a="1"/>
  <c r="F28" i="9" a="1"/>
  <c r="AF32" i="9" a="1"/>
  <c r="E24" i="9" a="1"/>
  <c r="L30" i="9" a="1"/>
  <c r="BD21" i="9" a="1"/>
  <c r="W21" i="9" a="1"/>
  <c r="G31" i="9" a="1"/>
  <c r="BP31" i="9" a="1"/>
  <c r="X29" i="9" a="1"/>
  <c r="J31" i="9" a="1"/>
  <c r="CO21" i="9" a="1"/>
  <c r="AF20" i="9" a="1"/>
  <c r="CR30" i="9" a="1"/>
  <c r="X33" i="9" a="1"/>
  <c r="BS30" i="9" a="1"/>
  <c r="H33" i="9" a="1"/>
  <c r="BO34" i="9" a="1"/>
  <c r="CC28" i="9" a="1"/>
  <c r="BH31" i="9" a="1"/>
  <c r="BZ30" i="9" a="1"/>
  <c r="AA33" i="9" a="1"/>
  <c r="X21" i="9" a="1"/>
  <c r="BR23" i="9" a="1"/>
  <c r="BR35" i="9" a="1"/>
  <c r="BU29" i="9" a="1"/>
  <c r="AU31" i="9" a="1"/>
  <c r="AJ28" i="9" a="1"/>
  <c r="AL20" i="9" a="1"/>
  <c r="X24" i="9" a="1"/>
  <c r="CO32" i="9" a="1"/>
  <c r="AC25" i="9" a="1"/>
  <c r="BF30" i="9" a="1"/>
  <c r="AY33" i="9" a="1"/>
  <c r="AT21" i="9" a="1"/>
  <c r="AN35" i="9" a="1"/>
  <c r="AE29" i="9" a="1"/>
  <c r="AV33" i="9" a="1"/>
  <c r="P32" i="9" a="1"/>
  <c r="CF22" i="9" a="1"/>
  <c r="CO24" i="9" a="1"/>
  <c r="CH20" i="9" a="1"/>
  <c r="BY32" i="9" a="1"/>
  <c r="CC24" i="9" a="1"/>
  <c r="BN30" i="9" a="1"/>
  <c r="AO23" i="9" a="1"/>
  <c r="AN29" i="9" a="1"/>
  <c r="CC20" i="9" a="1"/>
  <c r="K32" i="9" a="1"/>
  <c r="L25" i="9" a="1"/>
  <c r="AS28" i="9" a="1"/>
  <c r="AD26" i="9" a="1"/>
  <c r="BF24" i="9" a="1"/>
  <c r="K30" i="9" a="1"/>
  <c r="AA27" i="9" a="1"/>
  <c r="BQ33" i="9" a="1"/>
  <c r="BI31" i="9" a="1"/>
  <c r="AQ32" i="9" a="1"/>
  <c r="BY23" i="9" a="1"/>
  <c r="AZ20" i="9" a="1"/>
  <c r="AW34" i="9" a="1"/>
  <c r="AA22" i="9" a="1"/>
  <c r="CN22" i="9" a="1"/>
  <c r="AY32" i="9" a="1"/>
  <c r="BL32" i="9" a="1"/>
  <c r="K514" i="14"/>
  <c r="J23" i="9" a="1"/>
  <c r="T32" i="9" a="1"/>
  <c r="AR32" i="9" a="1"/>
  <c r="P25" i="9" a="1"/>
  <c r="I26" i="9" a="1"/>
  <c r="AF23" i="9" a="1"/>
  <c r="N35" i="9" a="1"/>
  <c r="P22" i="9" a="1"/>
  <c r="BX30" i="9" a="1"/>
  <c r="BC28" i="9" a="1"/>
  <c r="K96" i="18"/>
  <c r="AC31" i="9" a="1"/>
  <c r="AF31" i="9" a="1"/>
  <c r="T29" i="9" a="1"/>
  <c r="AI22" i="9" a="1"/>
  <c r="BR33" i="9" a="1"/>
  <c r="CN24" i="9" a="1"/>
  <c r="AY31" i="9" a="1"/>
  <c r="P31" i="9" a="1"/>
  <c r="K286" i="14"/>
  <c r="CP33" i="9" a="1"/>
  <c r="BB29" i="9" a="1"/>
  <c r="R22" i="9" a="1"/>
  <c r="BP26" i="9" a="1"/>
  <c r="CD22" i="9" a="1"/>
  <c r="AP21" i="9" a="1"/>
  <c r="AO29" i="9" a="1"/>
  <c r="BB28" i="9" a="1"/>
  <c r="AF28" i="9" a="1"/>
  <c r="CG23" i="9" a="1"/>
  <c r="CH21" i="9" a="1"/>
  <c r="AM28" i="9" a="1"/>
  <c r="BZ34" i="9" a="1"/>
  <c r="BX21" i="9" a="1"/>
  <c r="T33" i="9" a="1"/>
  <c r="AM25" i="9" a="1"/>
  <c r="AW35" i="9" a="1"/>
  <c r="AC22" i="9" a="1"/>
  <c r="Z31" i="9" a="1"/>
  <c r="BF34" i="9" a="1"/>
  <c r="U27" i="9" a="1"/>
  <c r="O30" i="9" a="1"/>
  <c r="CN21" i="9" a="1"/>
  <c r="AJ29" i="9" a="1"/>
  <c r="BA31" i="9" a="1"/>
  <c r="BD30" i="9" a="1"/>
  <c r="K552" i="14"/>
  <c r="CI25" i="9" a="1"/>
  <c r="AC24" i="9" a="1"/>
  <c r="CH28" i="9" a="1"/>
  <c r="CJ27" i="9" a="1"/>
  <c r="AV21" i="9" a="1"/>
  <c r="BI25" i="9" a="1"/>
  <c r="AJ31" i="9" a="1"/>
  <c r="AV35" i="9" a="1"/>
  <c r="AR21" i="9" a="1"/>
  <c r="BN22" i="9" a="1"/>
  <c r="H24" i="9" a="1"/>
  <c r="K172" i="18"/>
  <c r="AW24" i="9" a="1"/>
  <c r="Y24" i="9" a="1"/>
  <c r="AL29" i="9" a="1"/>
  <c r="CG21" i="9" a="1"/>
  <c r="G24" i="9" a="1"/>
  <c r="BA26" i="9" a="1"/>
  <c r="AD25" i="9" a="1"/>
  <c r="BQ30" i="9" a="1"/>
  <c r="BF32" i="9" a="1"/>
  <c r="AH25" i="9" a="1"/>
  <c r="AD20" i="9" a="1"/>
  <c r="AH33" i="9" a="1"/>
  <c r="AN20" i="9" a="1"/>
  <c r="N26" i="9" a="1"/>
  <c r="CO30" i="9" a="1"/>
  <c r="AA29" i="9" a="1"/>
  <c r="AL26" i="9" a="1"/>
  <c r="BW35" i="9" a="1"/>
  <c r="BF29" i="9" a="1"/>
  <c r="CA27" i="9" a="1"/>
  <c r="AU33" i="9" a="1"/>
  <c r="J26" i="9" a="1"/>
  <c r="AY22" i="9" a="1"/>
  <c r="BB31" i="9" a="1"/>
  <c r="BZ31" i="9" a="1"/>
  <c r="CP24" i="9" a="1"/>
  <c r="CI22" i="9" a="1"/>
  <c r="M26" i="9" a="1"/>
  <c r="BB25" i="9" a="1"/>
  <c r="BR30" i="9" a="1"/>
  <c r="AG30" i="9" a="1"/>
  <c r="J30" i="9" a="1"/>
  <c r="CP31" i="9" a="1"/>
  <c r="CM21" i="9" a="1"/>
  <c r="CN25" i="9" a="1"/>
  <c r="AF24" i="9" a="1"/>
  <c r="AE26" i="9" a="1"/>
  <c r="AW31" i="9" a="1"/>
  <c r="W27" i="9" a="1"/>
  <c r="BP32" i="9" a="1"/>
  <c r="AS23" i="9" a="1"/>
  <c r="AY24" i="9" a="1"/>
  <c r="BC27" i="9" a="1"/>
  <c r="CL29" i="9" a="1"/>
  <c r="BS22" i="9" a="1"/>
  <c r="O22" i="9" a="1"/>
  <c r="BX28" i="9" a="1"/>
  <c r="M23" i="9" a="1"/>
  <c r="CL25" i="9" a="1"/>
  <c r="BN26" i="9" a="1"/>
  <c r="CC22" i="9" a="1"/>
  <c r="CI21" i="9" a="1"/>
  <c r="AO22" i="9" a="1"/>
  <c r="AD32" i="9" a="1"/>
  <c r="R27" i="9" a="1"/>
  <c r="CL23" i="9" a="1"/>
  <c r="CR32" i="9" a="1"/>
  <c r="BK32" i="9" a="1"/>
  <c r="V22" i="9" a="1"/>
  <c r="BB21" i="9" a="1"/>
  <c r="F23" i="9" a="1"/>
  <c r="CD24" i="9" a="1"/>
  <c r="M30" i="9" a="1"/>
  <c r="V25" i="9" a="1"/>
  <c r="Q29" i="9" a="1"/>
  <c r="BK20" i="9" a="1"/>
  <c r="AG28" i="9" a="1"/>
  <c r="AO28" i="9" a="1"/>
  <c r="BC21" i="9" a="1"/>
  <c r="S22" i="9" a="1"/>
  <c r="AW29" i="9" a="1"/>
  <c r="AT26" i="9" a="1"/>
  <c r="AF27" i="9" a="1"/>
  <c r="K1730" i="22"/>
  <c r="Y23" i="9" a="1"/>
  <c r="K25" i="9" a="1"/>
  <c r="CH24" i="9" a="1"/>
  <c r="AH28" i="9" a="1"/>
  <c r="BV20" i="9" a="1"/>
  <c r="K210" i="14"/>
  <c r="CA35" i="9" a="1"/>
  <c r="BB34" i="9" a="1"/>
  <c r="BP22" i="9" a="1"/>
  <c r="R28" i="9" a="1"/>
  <c r="AE28" i="9" a="1"/>
  <c r="BM21" i="9" a="1"/>
  <c r="BR27" i="9" a="1"/>
  <c r="N33" i="9" a="1"/>
  <c r="AU26" i="9" a="1"/>
  <c r="K628" i="14"/>
  <c r="CQ32" i="9" a="1"/>
  <c r="CO25" i="9" a="1"/>
  <c r="BH32" i="9" a="1"/>
  <c r="BX32" i="9" a="1"/>
  <c r="CO29" i="9" a="1"/>
  <c r="AX21" i="9" a="1"/>
  <c r="K58" i="13"/>
  <c r="AB20" i="9" a="1"/>
  <c r="CM27" i="9" a="1"/>
  <c r="H25" i="9" a="1"/>
  <c r="K552" i="22"/>
  <c r="V32" i="9" a="1"/>
  <c r="AY21" i="9" a="1"/>
  <c r="CJ21" i="9" a="1"/>
  <c r="BC25" i="9" a="1"/>
  <c r="AZ27" i="9" a="1"/>
  <c r="CH29" i="9" a="1"/>
  <c r="AT23" i="9" a="1"/>
  <c r="R33" i="9" a="1"/>
  <c r="P20" i="9" a="1"/>
  <c r="K134" i="14"/>
  <c r="BW30" i="9" a="1"/>
  <c r="K248" i="15"/>
  <c r="AC35" i="9" a="1"/>
  <c r="BR29" i="9" a="1"/>
  <c r="AB21" i="9" a="1"/>
  <c r="AZ28" i="9" a="1"/>
  <c r="BO25" i="9" a="1"/>
  <c r="K20" i="9" a="1"/>
  <c r="CK29" i="9" a="1"/>
  <c r="AG20" i="9" a="1"/>
  <c r="BB27" i="9" a="1"/>
  <c r="AO35" i="9" a="1"/>
  <c r="AH21" i="9" a="1"/>
  <c r="CA23" i="9" a="1"/>
  <c r="K134" i="22"/>
  <c r="K58" i="18"/>
  <c r="CA23" i="9" l="1"/>
  <c r="AH21" i="9"/>
  <c r="AO35" i="9"/>
  <c r="BB27" i="9"/>
  <c r="AG20" i="9"/>
  <c r="CK29" i="9"/>
  <c r="K20" i="9"/>
  <c r="BO25" i="9"/>
  <c r="AZ28" i="9"/>
  <c r="AB21" i="9"/>
  <c r="BR29" i="9"/>
  <c r="AC35" i="9"/>
  <c r="BW30" i="9"/>
  <c r="P20" i="9"/>
  <c r="R33" i="9"/>
  <c r="AT23" i="9"/>
  <c r="CH29" i="9"/>
  <c r="AZ27" i="9"/>
  <c r="BC25" i="9"/>
  <c r="CJ21" i="9"/>
  <c r="AY21" i="9"/>
  <c r="V32" i="9"/>
  <c r="H25" i="9"/>
  <c r="CM27" i="9"/>
  <c r="AB20" i="9"/>
  <c r="AX21" i="9"/>
  <c r="CO29" i="9"/>
  <c r="BX32" i="9"/>
  <c r="BH32" i="9"/>
  <c r="CO25" i="9"/>
  <c r="CQ32" i="9"/>
  <c r="AU26" i="9"/>
  <c r="N33" i="9"/>
  <c r="BR27" i="9"/>
  <c r="BM21" i="9"/>
  <c r="AE28" i="9"/>
  <c r="R28" i="9"/>
  <c r="BP22" i="9"/>
  <c r="BB34" i="9"/>
  <c r="CA35" i="9"/>
  <c r="BV20" i="9"/>
  <c r="AH28" i="9"/>
  <c r="CH24" i="9"/>
  <c r="K25" i="9"/>
  <c r="Y23" i="9"/>
  <c r="AF27" i="9"/>
  <c r="AT26" i="9"/>
  <c r="AW29" i="9"/>
  <c r="S22" i="9"/>
  <c r="BC21" i="9"/>
  <c r="AO28" i="9"/>
  <c r="AG28" i="9"/>
  <c r="BK20" i="9"/>
  <c r="Q29" i="9"/>
  <c r="V25" i="9"/>
  <c r="M30" i="9"/>
  <c r="CD24" i="9"/>
  <c r="F23" i="9"/>
  <c r="BB21" i="9"/>
  <c r="V22" i="9"/>
  <c r="BK32" i="9"/>
  <c r="CR32" i="9"/>
  <c r="CL23" i="9"/>
  <c r="R27" i="9"/>
  <c r="AD32" i="9"/>
  <c r="AO22" i="9"/>
  <c r="CI21" i="9"/>
  <c r="CC22" i="9"/>
  <c r="BN26" i="9"/>
  <c r="CL25" i="9"/>
  <c r="M23" i="9"/>
  <c r="BX28" i="9"/>
  <c r="O22" i="9"/>
  <c r="BS22" i="9"/>
  <c r="CL29" i="9"/>
  <c r="BC27" i="9"/>
  <c r="AY24" i="9"/>
  <c r="AS23" i="9"/>
  <c r="BP32" i="9"/>
  <c r="W27" i="9"/>
  <c r="AW31" i="9"/>
  <c r="AE26" i="9"/>
  <c r="AF24" i="9"/>
  <c r="CN25" i="9"/>
  <c r="CM21" i="9"/>
  <c r="CP31" i="9"/>
  <c r="J30" i="9"/>
  <c r="AG30" i="9"/>
  <c r="BR30" i="9"/>
  <c r="BB25" i="9"/>
  <c r="M26" i="9"/>
  <c r="CI22" i="9"/>
  <c r="CP24" i="9"/>
  <c r="BZ31" i="9"/>
  <c r="BB31" i="9"/>
  <c r="AY22" i="9"/>
  <c r="J26" i="9"/>
  <c r="AU33" i="9"/>
  <c r="CA27" i="9"/>
  <c r="BF29" i="9"/>
  <c r="BW35" i="9"/>
  <c r="AL26" i="9"/>
  <c r="AA29" i="9"/>
  <c r="CO30" i="9"/>
  <c r="N26" i="9"/>
  <c r="AN20" i="9"/>
  <c r="AH33" i="9"/>
  <c r="AD20" i="9"/>
  <c r="AH25" i="9"/>
  <c r="BF32" i="9"/>
  <c r="BQ30" i="9"/>
  <c r="AD25" i="9"/>
  <c r="BA26" i="9"/>
  <c r="G24" i="9"/>
  <c r="CG21" i="9"/>
  <c r="DC4" i="19" s="1"/>
  <c r="AL29" i="9"/>
  <c r="Y24" i="9"/>
  <c r="AW24" i="9"/>
  <c r="H24" i="9"/>
  <c r="BN22" i="9"/>
  <c r="AR21" i="9"/>
  <c r="AV35" i="9"/>
  <c r="AJ31" i="9"/>
  <c r="BI25" i="9"/>
  <c r="AV21" i="9"/>
  <c r="CJ27" i="9"/>
  <c r="CH28" i="9"/>
  <c r="AC24" i="9"/>
  <c r="CI25" i="9"/>
  <c r="BD30" i="9"/>
  <c r="BA31" i="9"/>
  <c r="AJ29" i="9"/>
  <c r="CN21" i="9"/>
  <c r="O30" i="9"/>
  <c r="U27" i="9"/>
  <c r="BF34" i="9"/>
  <c r="Z31" i="9"/>
  <c r="AC22" i="9"/>
  <c r="AW35" i="9"/>
  <c r="AM25" i="9"/>
  <c r="T33" i="9"/>
  <c r="BX21" i="9"/>
  <c r="BZ34" i="9"/>
  <c r="AM28" i="9"/>
  <c r="CH21" i="9"/>
  <c r="CG23" i="9"/>
  <c r="DC6" i="19" s="1"/>
  <c r="AF28" i="9"/>
  <c r="BB28" i="9"/>
  <c r="AO29" i="9"/>
  <c r="AP21" i="9"/>
  <c r="CD22" i="9"/>
  <c r="BP26" i="9"/>
  <c r="R22" i="9"/>
  <c r="BB29" i="9"/>
  <c r="CP33" i="9"/>
  <c r="P31" i="9"/>
  <c r="AY31" i="9"/>
  <c r="CN24" i="9"/>
  <c r="BR33" i="9"/>
  <c r="AI22" i="9"/>
  <c r="T29" i="9"/>
  <c r="AF31" i="9"/>
  <c r="AC31" i="9"/>
  <c r="BC28" i="9"/>
  <c r="BX30" i="9"/>
  <c r="P22" i="9"/>
  <c r="N35" i="9"/>
  <c r="AF23" i="9"/>
  <c r="I26" i="9"/>
  <c r="P25" i="9"/>
  <c r="AR32" i="9"/>
  <c r="T32" i="9"/>
  <c r="J23" i="9"/>
  <c r="BL32" i="9"/>
  <c r="AY32" i="9"/>
  <c r="CN22" i="9"/>
  <c r="AA22" i="9"/>
  <c r="AW34" i="9"/>
  <c r="AZ20" i="9"/>
  <c r="BY23" i="9"/>
  <c r="AQ32" i="9"/>
  <c r="BI31" i="9"/>
  <c r="BQ33" i="9"/>
  <c r="AA27" i="9"/>
  <c r="K30" i="9"/>
  <c r="BF24" i="9"/>
  <c r="AD26" i="9"/>
  <c r="AS28" i="9"/>
  <c r="L25" i="9"/>
  <c r="K32" i="9"/>
  <c r="CC20" i="9"/>
  <c r="AN29" i="9"/>
  <c r="AO23" i="9"/>
  <c r="BN30" i="9"/>
  <c r="CC24" i="9"/>
  <c r="BY32" i="9"/>
  <c r="CH20" i="9"/>
  <c r="CO24" i="9"/>
  <c r="CF22" i="9"/>
  <c r="P32" i="9"/>
  <c r="AV33" i="9"/>
  <c r="AE29" i="9"/>
  <c r="AN35" i="9"/>
  <c r="AT21" i="9"/>
  <c r="AY33" i="9"/>
  <c r="BF30" i="9"/>
  <c r="AC25" i="9"/>
  <c r="CO32" i="9"/>
  <c r="X24" i="9"/>
  <c r="AL20" i="9"/>
  <c r="AJ28" i="9"/>
  <c r="AU31" i="9"/>
  <c r="BU29" i="9"/>
  <c r="BR35" i="9"/>
  <c r="BR23" i="9"/>
  <c r="X21" i="9"/>
  <c r="AA33" i="9"/>
  <c r="BZ30" i="9"/>
  <c r="BH31" i="9"/>
  <c r="CC28" i="9"/>
  <c r="BO34" i="9"/>
  <c r="H33" i="9"/>
  <c r="BS30" i="9"/>
  <c r="X33" i="9"/>
  <c r="CR30" i="9"/>
  <c r="AF20" i="9"/>
  <c r="CO21" i="9"/>
  <c r="J31" i="9"/>
  <c r="X29" i="9"/>
  <c r="BP31" i="9"/>
  <c r="G31" i="9"/>
  <c r="W21" i="9"/>
  <c r="BD21" i="9"/>
  <c r="L30" i="9"/>
  <c r="E24" i="9"/>
  <c r="AF32" i="9"/>
  <c r="F28" i="9"/>
  <c r="CL21" i="9"/>
  <c r="BT20" i="9"/>
  <c r="AN22" i="9"/>
  <c r="AQ31" i="9"/>
  <c r="AE32" i="9"/>
  <c r="AH24" i="9"/>
  <c r="CC32" i="9"/>
  <c r="G26" i="9"/>
  <c r="I23" i="9"/>
  <c r="BO20" i="9"/>
  <c r="CO31" i="9"/>
  <c r="CB29" i="9"/>
  <c r="M24" i="9"/>
  <c r="AB27" i="9"/>
  <c r="AO32" i="9"/>
  <c r="J32" i="9"/>
  <c r="BV29" i="9"/>
  <c r="I21" i="9"/>
  <c r="AJ24" i="9"/>
  <c r="BD24" i="9"/>
  <c r="BV22" i="9"/>
  <c r="BP24" i="9"/>
  <c r="CM23" i="9"/>
  <c r="BC29" i="9"/>
  <c r="G29" i="9"/>
  <c r="CM22" i="9"/>
  <c r="CQ24" i="9"/>
  <c r="AM34" i="9"/>
  <c r="F29" i="9"/>
  <c r="BH33" i="9"/>
  <c r="CD28" i="9"/>
  <c r="O20" i="9"/>
  <c r="P27" i="9"/>
  <c r="Q23" i="9"/>
  <c r="M35" i="9"/>
  <c r="CG28" i="9"/>
  <c r="DC11" i="19" s="1"/>
  <c r="BL25" i="9"/>
  <c r="BW20" i="9"/>
  <c r="AM26" i="9"/>
  <c r="BV28" i="9"/>
  <c r="K21" i="9"/>
  <c r="BL22" i="9"/>
  <c r="T27" i="9"/>
  <c r="BN29" i="9"/>
  <c r="V29" i="9"/>
  <c r="AE25" i="9"/>
  <c r="L28" i="9"/>
  <c r="AZ32" i="9"/>
  <c r="O26" i="9"/>
  <c r="K26" i="9"/>
  <c r="AN21" i="9"/>
  <c r="CK20" i="9"/>
  <c r="BM26" i="9"/>
  <c r="BG34" i="9"/>
  <c r="CP26" i="9"/>
  <c r="AV26" i="9"/>
  <c r="V28" i="9"/>
  <c r="K27" i="9"/>
  <c r="AX25" i="9"/>
  <c r="AC21" i="9"/>
  <c r="AW28" i="9"/>
  <c r="AG23" i="9"/>
  <c r="AH29" i="9"/>
  <c r="BV25" i="9"/>
  <c r="AV23" i="9"/>
  <c r="AQ28" i="9"/>
  <c r="CQ25" i="9"/>
  <c r="CA33" i="9"/>
  <c r="W30" i="9"/>
  <c r="BP21" i="9"/>
  <c r="AI20" i="9"/>
  <c r="P21" i="9"/>
  <c r="CK27" i="9"/>
  <c r="CO22" i="9"/>
  <c r="AZ23" i="9"/>
  <c r="BR34" i="9"/>
  <c r="BT31" i="9"/>
  <c r="BH26" i="9"/>
  <c r="CC35" i="9"/>
  <c r="AD35" i="9"/>
  <c r="K24" i="9"/>
  <c r="Q27" i="9"/>
  <c r="AN23" i="9"/>
  <c r="BQ21" i="9"/>
  <c r="AT25" i="9"/>
  <c r="BE25" i="9"/>
  <c r="CN32" i="9"/>
  <c r="I28" i="9"/>
  <c r="AV34" i="9"/>
  <c r="CM25" i="9"/>
  <c r="BS35" i="9"/>
  <c r="I29" i="9"/>
  <c r="E31" i="9"/>
  <c r="J21" i="9"/>
  <c r="CH33" i="9"/>
  <c r="CJ26" i="9"/>
  <c r="AH35" i="9"/>
  <c r="BG26" i="9"/>
  <c r="G32" i="9"/>
  <c r="AC33" i="9"/>
  <c r="CJ24" i="9"/>
  <c r="W22" i="9"/>
  <c r="M21" i="9"/>
  <c r="BN24" i="9"/>
  <c r="AV30" i="9"/>
  <c r="BU32" i="9"/>
  <c r="U26" i="9"/>
  <c r="AU28" i="9"/>
  <c r="CQ28" i="9"/>
  <c r="AR26" i="9"/>
  <c r="CP30" i="9"/>
  <c r="AO24" i="9"/>
  <c r="AI28" i="9"/>
  <c r="BZ24" i="9"/>
  <c r="AK30" i="9"/>
  <c r="U30" i="9"/>
  <c r="AU22" i="9"/>
  <c r="AW23" i="9"/>
  <c r="F30" i="9"/>
  <c r="BF27" i="9"/>
  <c r="Q20" i="9"/>
  <c r="E26" i="9"/>
  <c r="CN20" i="9"/>
  <c r="AV27" i="9"/>
  <c r="BO30" i="9"/>
  <c r="CG25" i="9"/>
  <c r="DC8" i="19" s="1"/>
  <c r="AP24" i="9"/>
  <c r="AX23" i="9"/>
  <c r="I30" i="9"/>
  <c r="V21" i="9"/>
  <c r="CK22" i="9"/>
  <c r="CK23" i="9"/>
  <c r="CK26" i="9"/>
  <c r="BP29" i="9"/>
  <c r="CH30" i="9"/>
  <c r="AY28" i="9"/>
  <c r="CO34" i="9"/>
  <c r="BR32" i="9"/>
  <c r="AG31" i="9"/>
  <c r="R31" i="9"/>
  <c r="BU30" i="9"/>
  <c r="L23" i="9"/>
  <c r="CA31" i="9"/>
  <c r="BY22" i="9"/>
  <c r="O21" i="9"/>
  <c r="U32" i="9"/>
  <c r="BQ28" i="9"/>
  <c r="CJ32" i="9"/>
  <c r="BD27" i="9"/>
  <c r="BU25" i="9"/>
  <c r="I35" i="9"/>
  <c r="AT20" i="9"/>
  <c r="AQ33" i="9"/>
  <c r="BW21" i="9"/>
  <c r="AH23" i="9"/>
  <c r="BZ33" i="9"/>
  <c r="CF32" i="9"/>
  <c r="CF25" i="9"/>
  <c r="AL35" i="9"/>
  <c r="CR29" i="9"/>
  <c r="CE28" i="9"/>
  <c r="AT34" i="9"/>
  <c r="BR28" i="9"/>
  <c r="BO24" i="9"/>
  <c r="AI25" i="9"/>
  <c r="AJ23" i="9"/>
  <c r="BH35" i="9"/>
  <c r="CD35" i="9"/>
  <c r="BS26" i="9"/>
  <c r="BE32" i="9"/>
  <c r="W32" i="9"/>
  <c r="G23" i="9"/>
  <c r="M31" i="9"/>
  <c r="BH23" i="9"/>
  <c r="M33" i="9"/>
  <c r="BY28" i="9"/>
  <c r="BW28" i="9"/>
  <c r="K28" i="9"/>
  <c r="BC22" i="9"/>
  <c r="G20" i="9"/>
  <c r="CE27" i="9"/>
  <c r="BN23" i="9"/>
  <c r="U33" i="9"/>
  <c r="V31" i="9"/>
  <c r="AY23" i="9"/>
  <c r="CA30" i="9"/>
  <c r="CF31" i="9"/>
  <c r="AX26" i="9"/>
  <c r="BH27" i="9"/>
  <c r="CL22" i="9"/>
  <c r="BW32" i="9"/>
  <c r="CC31" i="9"/>
  <c r="AR24" i="9"/>
  <c r="Z25" i="9"/>
  <c r="AS34" i="9"/>
  <c r="AB34" i="9"/>
  <c r="AT29" i="9"/>
  <c r="Q22" i="9"/>
  <c r="O35" i="9"/>
  <c r="AH31" i="9"/>
  <c r="CO28" i="9"/>
  <c r="AV20" i="9"/>
  <c r="BD34" i="9"/>
  <c r="CI30" i="9"/>
  <c r="AP23" i="9"/>
  <c r="AH26" i="9"/>
  <c r="BN20" i="9"/>
  <c r="T31" i="9"/>
  <c r="BC34" i="9"/>
  <c r="BG25" i="9"/>
  <c r="Y31" i="9"/>
  <c r="CI34" i="9"/>
  <c r="CE34" i="9"/>
  <c r="BV33" i="9"/>
  <c r="AX30" i="9"/>
  <c r="BS23" i="9"/>
  <c r="BB22" i="9"/>
  <c r="CI23" i="9"/>
  <c r="BK30" i="9"/>
  <c r="AA28" i="9"/>
  <c r="CQ34" i="9"/>
  <c r="AI30" i="9"/>
  <c r="P29" i="9"/>
  <c r="AW20" i="9"/>
  <c r="CF26" i="9"/>
  <c r="M27" i="9"/>
  <c r="CI35" i="9"/>
  <c r="BZ35" i="9"/>
  <c r="CG27" i="9"/>
  <c r="DC10" i="19" s="1"/>
  <c r="AZ26" i="9"/>
  <c r="BY34" i="9"/>
  <c r="AB28" i="9"/>
  <c r="AF29" i="9"/>
  <c r="E30" i="9"/>
  <c r="S29" i="9"/>
  <c r="CA20" i="9"/>
  <c r="AI23" i="9"/>
  <c r="I20" i="9"/>
  <c r="BK28" i="9"/>
  <c r="AS29" i="9"/>
  <c r="N23" i="9"/>
  <c r="K29" i="9"/>
  <c r="AX29" i="9"/>
  <c r="H32" i="9"/>
  <c r="BK26" i="9"/>
  <c r="BA23" i="9"/>
  <c r="BT30" i="9"/>
  <c r="AE35" i="9"/>
  <c r="CR31" i="9"/>
  <c r="AD24" i="9"/>
  <c r="BC35" i="9"/>
  <c r="BL34" i="9"/>
  <c r="AV32" i="9"/>
  <c r="E32" i="9"/>
  <c r="CQ31" i="9"/>
  <c r="BU35" i="9"/>
  <c r="E21" i="9"/>
  <c r="BL30" i="9"/>
  <c r="O24" i="9"/>
  <c r="AY26" i="9"/>
  <c r="BC32" i="9"/>
  <c r="AO31" i="9"/>
  <c r="CE24" i="9"/>
  <c r="BL31" i="9"/>
  <c r="X26" i="9"/>
  <c r="CM31" i="9"/>
  <c r="T34" i="9"/>
  <c r="AG24" i="9"/>
  <c r="E22" i="9"/>
  <c r="AP25" i="9"/>
  <c r="CC29" i="9"/>
  <c r="CD34" i="9"/>
  <c r="BC31" i="9"/>
  <c r="BI33" i="9"/>
  <c r="X23" i="9"/>
  <c r="AU27" i="9"/>
  <c r="BE28" i="9"/>
  <c r="Y29" i="9"/>
  <c r="CR21" i="9"/>
  <c r="BR20" i="9"/>
  <c r="AS22" i="9"/>
  <c r="AB26" i="9"/>
  <c r="Z21" i="9"/>
  <c r="J24" i="9"/>
  <c r="AR33" i="9"/>
  <c r="CA25" i="9"/>
  <c r="AH22" i="9"/>
  <c r="Q31" i="9"/>
  <c r="AV28" i="9"/>
  <c r="F22" i="9"/>
  <c r="AL24" i="9"/>
  <c r="AA34" i="9"/>
  <c r="BM23" i="9"/>
  <c r="CH25" i="9"/>
  <c r="BV32" i="9"/>
  <c r="BH24" i="9"/>
  <c r="CI26" i="9"/>
  <c r="BX24" i="9"/>
  <c r="AM27" i="9"/>
  <c r="BR26" i="9"/>
  <c r="CE35" i="9"/>
  <c r="AI31" i="9"/>
  <c r="AS32" i="9"/>
  <c r="O29" i="9"/>
  <c r="BD22" i="9"/>
  <c r="U20" i="9"/>
  <c r="CA24" i="9"/>
  <c r="BG27" i="9"/>
  <c r="R21" i="9"/>
  <c r="CP20" i="9"/>
  <c r="BX31" i="9"/>
  <c r="BE21" i="9"/>
  <c r="S31" i="9"/>
  <c r="BV24" i="9"/>
  <c r="AG22" i="9"/>
  <c r="BU22" i="9"/>
  <c r="BH21" i="9"/>
  <c r="BH25" i="9"/>
  <c r="BT25" i="9"/>
  <c r="AR27" i="9"/>
  <c r="BE24" i="9"/>
  <c r="W23" i="9"/>
  <c r="X34" i="9"/>
  <c r="CM35" i="9"/>
  <c r="BN33" i="9"/>
  <c r="BA28" i="9"/>
  <c r="AS30" i="9"/>
  <c r="CB32" i="9"/>
  <c r="CJ28" i="9"/>
  <c r="AE31" i="9"/>
  <c r="CF30" i="9"/>
  <c r="BZ27" i="9"/>
  <c r="H27" i="9"/>
  <c r="G30" i="9"/>
  <c r="BJ25" i="9"/>
  <c r="BL24" i="9"/>
  <c r="CN27" i="9"/>
  <c r="AJ32" i="9"/>
  <c r="CH26" i="9"/>
  <c r="AU23" i="9"/>
  <c r="CN29" i="9"/>
  <c r="AP31" i="9"/>
  <c r="O23" i="9"/>
  <c r="CD33" i="9"/>
  <c r="AM23" i="9"/>
  <c r="W20" i="9"/>
  <c r="BG22" i="9"/>
  <c r="BE26" i="9"/>
  <c r="CM29" i="9"/>
  <c r="AQ30" i="9"/>
  <c r="CE20" i="9"/>
  <c r="BR22" i="9"/>
  <c r="Q25" i="9"/>
  <c r="AR31" i="9"/>
  <c r="BA33" i="9"/>
  <c r="N24" i="9"/>
  <c r="CR33" i="9"/>
  <c r="BL29" i="9"/>
  <c r="BO35" i="9"/>
  <c r="BJ30" i="9"/>
  <c r="AC30" i="9"/>
  <c r="E27" i="9"/>
  <c r="BZ28" i="9"/>
  <c r="CJ23" i="9"/>
  <c r="S24" i="9"/>
  <c r="Z26" i="9"/>
  <c r="T22" i="9"/>
  <c r="CF20" i="9"/>
  <c r="O32" i="9"/>
  <c r="H22" i="9"/>
  <c r="N27" i="9"/>
  <c r="BH20" i="9"/>
  <c r="R34" i="9"/>
  <c r="Z29" i="9"/>
  <c r="S23" i="9"/>
  <c r="AG35" i="9"/>
  <c r="BO33" i="9"/>
  <c r="BP34" i="9"/>
  <c r="AS27" i="9"/>
  <c r="AC29" i="9"/>
  <c r="BE23" i="9"/>
  <c r="CK24" i="9"/>
  <c r="AM22" i="9"/>
  <c r="BB32" i="9"/>
  <c r="AX32" i="9"/>
  <c r="BF21" i="9"/>
  <c r="CB23" i="9"/>
  <c r="CB26" i="9"/>
  <c r="BM30" i="9"/>
  <c r="J27" i="9"/>
  <c r="I22" i="9"/>
  <c r="BK27" i="9"/>
  <c r="AT32" i="9"/>
  <c r="AQ27" i="9"/>
  <c r="L33" i="9"/>
  <c r="CH22" i="9"/>
  <c r="M25" i="9"/>
  <c r="AK26" i="9"/>
  <c r="Y30" i="9"/>
  <c r="AG25" i="9"/>
  <c r="CC21" i="9"/>
  <c r="BF22" i="9"/>
  <c r="CC25" i="9"/>
  <c r="BJ31" i="9"/>
  <c r="AD34" i="9"/>
  <c r="AE20" i="9"/>
  <c r="CO27" i="9"/>
  <c r="AS20" i="9"/>
  <c r="BP23" i="9"/>
  <c r="V23" i="9"/>
  <c r="BT27" i="9"/>
  <c r="BE33" i="9"/>
  <c r="X31" i="9"/>
  <c r="CL31" i="9"/>
  <c r="W25" i="9"/>
  <c r="BN35" i="9"/>
  <c r="U22" i="9"/>
  <c r="T25" i="9"/>
  <c r="CP22" i="9"/>
  <c r="AZ25" i="9"/>
  <c r="Q26" i="9"/>
  <c r="BX35" i="9"/>
  <c r="N25" i="9"/>
  <c r="J22" i="9"/>
  <c r="BX27" i="9"/>
  <c r="AS25" i="9"/>
  <c r="CB30" i="9"/>
  <c r="BR24" i="9"/>
  <c r="AT30" i="9"/>
  <c r="AN24" i="9"/>
  <c r="AS26" i="9"/>
  <c r="BQ25" i="9"/>
  <c r="U24" i="9"/>
  <c r="BX25" i="9"/>
  <c r="CO26" i="9"/>
  <c r="BK25" i="9"/>
  <c r="L20" i="9"/>
  <c r="AO34" i="9"/>
  <c r="E35" i="9"/>
  <c r="BK35" i="9"/>
  <c r="E33" i="9"/>
  <c r="BE20" i="9"/>
  <c r="CL24" i="9"/>
  <c r="L21" i="9"/>
  <c r="AD22" i="9"/>
  <c r="CD26" i="9"/>
  <c r="E23" i="9"/>
  <c r="Z30" i="9"/>
  <c r="AQ35" i="9"/>
  <c r="CF33" i="9"/>
  <c r="W28" i="9"/>
  <c r="F31" i="9"/>
  <c r="AD29" i="9"/>
  <c r="AQ22" i="9"/>
  <c r="CE26" i="9"/>
  <c r="O28" i="9"/>
  <c r="BU31" i="9"/>
  <c r="BD32" i="9"/>
  <c r="BS21" i="9"/>
  <c r="AQ29" i="9"/>
  <c r="Y26" i="9"/>
  <c r="Z32" i="9"/>
  <c r="BI35" i="9"/>
  <c r="AP34" i="9"/>
  <c r="Q33" i="9"/>
  <c r="AE21" i="9"/>
  <c r="S28" i="9"/>
  <c r="BD26" i="9"/>
  <c r="BQ27" i="9"/>
  <c r="AG27" i="9"/>
  <c r="CR25" i="9"/>
  <c r="BY21" i="9"/>
  <c r="BE22" i="9"/>
  <c r="J35" i="9"/>
  <c r="AX22" i="9"/>
  <c r="AR23" i="9"/>
  <c r="M29" i="9"/>
  <c r="BO32" i="9"/>
  <c r="K22" i="9"/>
  <c r="BN32" i="9"/>
  <c r="I32" i="9"/>
  <c r="CQ21" i="9"/>
  <c r="AX31" i="9"/>
  <c r="AT27" i="9"/>
  <c r="AJ26" i="9"/>
  <c r="S27" i="9"/>
  <c r="AB22" i="9"/>
  <c r="AF30" i="9"/>
  <c r="CJ22" i="9"/>
  <c r="AG33" i="9"/>
  <c r="CB28" i="9"/>
  <c r="BZ22" i="9"/>
  <c r="CI27" i="9"/>
  <c r="AN27" i="9"/>
  <c r="CN28" i="9"/>
  <c r="BA20" i="9"/>
  <c r="AL21" i="9"/>
  <c r="CK21" i="9"/>
  <c r="BC24" i="9"/>
  <c r="K14" i="18"/>
  <c r="P30" i="9"/>
  <c r="BK31" i="9"/>
  <c r="CM26" i="9"/>
  <c r="CR20" i="9"/>
  <c r="G21" i="9"/>
  <c r="K14" i="5"/>
  <c r="AO25" i="9"/>
  <c r="CO20" i="9"/>
  <c r="BA27" i="9"/>
  <c r="BA30" i="9"/>
  <c r="AW27" i="9"/>
  <c r="Y28" i="9"/>
  <c r="BS20" i="9"/>
  <c r="BZ25" i="9"/>
  <c r="F24" i="9"/>
  <c r="CD31" i="9"/>
  <c r="CA22" i="9"/>
  <c r="AE33" i="9"/>
  <c r="BG24" i="9"/>
  <c r="BL21" i="9"/>
  <c r="AH34" i="9"/>
  <c r="BM32" i="9"/>
  <c r="AW21" i="9"/>
  <c r="AJ25" i="9"/>
  <c r="X22" i="9"/>
  <c r="AW22" i="9"/>
  <c r="AD23" i="9"/>
  <c r="AA25" i="9"/>
  <c r="AV31" i="9"/>
  <c r="BX34" i="9"/>
  <c r="G34" i="9"/>
  <c r="BI34" i="9"/>
  <c r="CR23" i="9"/>
  <c r="AU21" i="9"/>
  <c r="CR22" i="9"/>
  <c r="AK23" i="9"/>
  <c r="BL20" i="9"/>
  <c r="BH30" i="9"/>
  <c r="BD29" i="9"/>
  <c r="BM25" i="9"/>
  <c r="AB29" i="9"/>
  <c r="BQ26" i="9"/>
  <c r="CQ22" i="9"/>
  <c r="BE29" i="9"/>
  <c r="AL25" i="9"/>
  <c r="CN26" i="9"/>
  <c r="AW26" i="9"/>
  <c r="J25" i="9"/>
  <c r="BO31" i="9"/>
  <c r="H28" i="9"/>
  <c r="H20" i="9"/>
  <c r="CQ27" i="9"/>
  <c r="CL20" i="9"/>
  <c r="CR27" i="9"/>
  <c r="BH28" i="9"/>
  <c r="E20" i="9"/>
  <c r="AV24" i="9"/>
  <c r="Z27" i="9"/>
  <c r="BV21" i="9"/>
  <c r="AP28" i="9"/>
  <c r="Y34" i="9"/>
  <c r="CC23" i="9"/>
  <c r="BJ22" i="9"/>
  <c r="AW32" i="9"/>
  <c r="X20" i="9"/>
  <c r="BZ20" i="9"/>
  <c r="BS31" i="9"/>
  <c r="BJ32" i="9"/>
  <c r="N21" i="9"/>
  <c r="BC30" i="9"/>
  <c r="H26" i="9"/>
  <c r="AV22" i="9"/>
  <c r="AA20" i="9"/>
  <c r="BG29" i="9"/>
  <c r="AR25" i="9"/>
  <c r="CB24" i="9"/>
  <c r="BU34" i="9"/>
  <c r="BB35" i="9"/>
  <c r="G25" i="9"/>
  <c r="M22" i="9"/>
  <c r="BK21" i="9"/>
  <c r="AD21" i="9"/>
  <c r="CR28" i="9"/>
  <c r="X25" i="9"/>
  <c r="BY31" i="9"/>
  <c r="N22" i="9"/>
  <c r="CD25" i="9"/>
  <c r="U31" i="9"/>
  <c r="CA28" i="9"/>
  <c r="Y22" i="9"/>
  <c r="K23" i="9"/>
  <c r="I31" i="9"/>
  <c r="BA21" i="9"/>
  <c r="AQ26" i="9"/>
  <c r="AB30" i="9"/>
  <c r="R32" i="9"/>
  <c r="AZ21" i="9"/>
  <c r="AM31" i="9"/>
  <c r="AA26" i="9"/>
  <c r="BJ21" i="9"/>
  <c r="CD32" i="9"/>
  <c r="CG24" i="9"/>
  <c r="DC7" i="19" s="1"/>
  <c r="Z20" i="9"/>
  <c r="BM29" i="9"/>
  <c r="AT22" i="9"/>
  <c r="M20" i="9"/>
  <c r="AK29" i="9"/>
  <c r="CB27" i="9"/>
  <c r="BT32" i="9"/>
  <c r="CH34" i="9"/>
  <c r="BM34" i="9"/>
  <c r="H29" i="9"/>
  <c r="BT33" i="9"/>
  <c r="AP29" i="9"/>
  <c r="AH20" i="9"/>
  <c r="CG29" i="9"/>
  <c r="DC12" i="19" s="1"/>
  <c r="AZ30" i="9"/>
  <c r="AJ22" i="9"/>
  <c r="AI35" i="9"/>
  <c r="BX26" i="9"/>
  <c r="AK31" i="9"/>
  <c r="BW33" i="9"/>
  <c r="BY35" i="9"/>
  <c r="W35" i="9"/>
  <c r="CP28" i="9"/>
  <c r="BN34" i="9"/>
  <c r="BQ22" i="9"/>
  <c r="CE30" i="9"/>
  <c r="H31" i="9"/>
  <c r="CF29" i="9"/>
  <c r="AL31" i="9"/>
  <c r="CC33" i="9"/>
  <c r="CG33" i="9"/>
  <c r="DC16" i="19" s="1"/>
  <c r="BI27" i="9"/>
  <c r="H34" i="9"/>
  <c r="BN27" i="9"/>
  <c r="AX35" i="9"/>
  <c r="CF23" i="9"/>
  <c r="BB20" i="9"/>
  <c r="BG33" i="9"/>
  <c r="AE22" i="9"/>
  <c r="P28" i="9"/>
  <c r="AO26" i="9"/>
  <c r="AK27" i="9"/>
  <c r="AP26" i="9"/>
  <c r="AC32" i="9"/>
  <c r="AU30" i="9"/>
  <c r="AK22" i="9"/>
  <c r="AR30" i="9"/>
  <c r="BG30" i="9"/>
  <c r="BN31" i="9"/>
  <c r="AC26" i="9"/>
  <c r="BJ27" i="9"/>
  <c r="BX20" i="9"/>
  <c r="AD28" i="9"/>
  <c r="AO20" i="9"/>
  <c r="BR31" i="9"/>
  <c r="BH22" i="9"/>
  <c r="AM24" i="9"/>
  <c r="BZ29" i="9"/>
  <c r="CA29" i="9"/>
  <c r="S34" i="9"/>
  <c r="K31" i="9"/>
  <c r="AA30" i="9"/>
  <c r="AM32" i="9"/>
  <c r="T21" i="9"/>
  <c r="AF22" i="9"/>
  <c r="G28" i="9"/>
  <c r="AM30" i="9"/>
  <c r="CQ20" i="9"/>
  <c r="AZ22" i="9"/>
  <c r="AV29" i="9"/>
  <c r="CL28" i="9"/>
  <c r="CR26" i="9"/>
  <c r="BT21" i="9"/>
  <c r="K33" i="9"/>
  <c r="CP25" i="9"/>
  <c r="CE29" i="9"/>
  <c r="S21" i="9"/>
  <c r="BQ23" i="9"/>
  <c r="CE33" i="9"/>
  <c r="AP20" i="9"/>
  <c r="BB24" i="9"/>
  <c r="Z22" i="9"/>
  <c r="AP32" i="9"/>
  <c r="BE31" i="9"/>
  <c r="CD29" i="9"/>
  <c r="AH32" i="9"/>
  <c r="AK24" i="9"/>
  <c r="CQ30" i="9"/>
  <c r="R26" i="9"/>
  <c r="BU21" i="9"/>
  <c r="AA21" i="9"/>
  <c r="S30" i="9"/>
  <c r="AQ23" i="9"/>
  <c r="BW26" i="9"/>
  <c r="AU32" i="9"/>
  <c r="BN28" i="9"/>
  <c r="CO23" i="9"/>
  <c r="BX29" i="9"/>
  <c r="AH27" i="9"/>
  <c r="M32" i="9"/>
  <c r="BT35" i="9"/>
  <c r="R29" i="9"/>
  <c r="CA26" i="9"/>
  <c r="BI30" i="9"/>
  <c r="J29" i="9"/>
  <c r="AZ24" i="9"/>
  <c r="CI31" i="9"/>
  <c r="BI32" i="9"/>
  <c r="CH23" i="9"/>
  <c r="BZ26" i="9"/>
  <c r="I34" i="9"/>
  <c r="BO27" i="9"/>
  <c r="AJ27" i="9"/>
  <c r="AR22" i="9"/>
  <c r="AD31" i="9"/>
  <c r="G27" i="9"/>
  <c r="CO35" i="9"/>
  <c r="BV34" i="9"/>
  <c r="CJ20" i="9"/>
  <c r="CJ31" i="9"/>
  <c r="AL33" i="9"/>
  <c r="AR34" i="9"/>
  <c r="AQ24" i="9"/>
  <c r="V24" i="9"/>
  <c r="AY20" i="9"/>
  <c r="BJ20" i="9"/>
  <c r="J33" i="9"/>
  <c r="BJ26" i="9"/>
  <c r="CK32" i="9"/>
  <c r="BY33" i="9"/>
  <c r="AE27" i="9"/>
  <c r="S20" i="9"/>
  <c r="BL28" i="9"/>
  <c r="Q30" i="9"/>
  <c r="CB21" i="9"/>
  <c r="BG28" i="9"/>
  <c r="AP22" i="9"/>
  <c r="BC23" i="9"/>
  <c r="CC30" i="9"/>
  <c r="BH29" i="9"/>
  <c r="V20" i="9"/>
  <c r="X30" i="9"/>
  <c r="AM29" i="9"/>
  <c r="S26" i="9"/>
  <c r="BZ32" i="9"/>
  <c r="BL26" i="9"/>
  <c r="BP35" i="9"/>
  <c r="BU33" i="9"/>
  <c r="AN33" i="9"/>
  <c r="BP20" i="9"/>
  <c r="CM30" i="9"/>
  <c r="AF35" i="9"/>
  <c r="CF35" i="9"/>
  <c r="CN31" i="9"/>
  <c r="AL34" i="9"/>
  <c r="BN25" i="9"/>
  <c r="AI33" i="9"/>
  <c r="Z34" i="9"/>
  <c r="H35" i="9"/>
  <c r="BU27" i="9"/>
  <c r="AZ33" i="9"/>
  <c r="BP33" i="9"/>
  <c r="I33" i="9"/>
  <c r="CD23" i="9"/>
  <c r="AQ20" i="9"/>
  <c r="F21" i="9"/>
  <c r="S32" i="9"/>
  <c r="CF28" i="9"/>
  <c r="F35" i="9"/>
  <c r="BY26" i="9"/>
  <c r="BF23" i="9"/>
  <c r="T28" i="9"/>
  <c r="CA34" i="9"/>
  <c r="T30" i="9"/>
  <c r="O34" i="9"/>
  <c r="AL32" i="9"/>
  <c r="X35" i="9"/>
  <c r="F20" i="9"/>
  <c r="AL30" i="9"/>
  <c r="CG32" i="9"/>
  <c r="DC15" i="19" s="1"/>
  <c r="AE34" i="9"/>
  <c r="CL33" i="9"/>
  <c r="W26" i="9"/>
  <c r="AN32" i="9"/>
  <c r="AZ34" i="9"/>
  <c r="BL33" i="9"/>
  <c r="I27" i="9"/>
  <c r="CQ35" i="9"/>
  <c r="AN28" i="9"/>
  <c r="AP27" i="9"/>
  <c r="AG32" i="9"/>
  <c r="AT31" i="9"/>
  <c r="BA22" i="9"/>
  <c r="BI24" i="9"/>
  <c r="BF31" i="9"/>
  <c r="CK31" i="9"/>
  <c r="BT23" i="9"/>
  <c r="AU20" i="9"/>
  <c r="AG21" i="9"/>
  <c r="X28" i="9"/>
  <c r="AF26" i="9"/>
  <c r="BT34" i="9"/>
  <c r="U29" i="9"/>
  <c r="BW31" i="9"/>
  <c r="CE25" i="9"/>
  <c r="CF24" i="9"/>
  <c r="AI29" i="9"/>
  <c r="AX20" i="9"/>
  <c r="AA31" i="9"/>
  <c r="AQ25" i="9"/>
  <c r="N31" i="9"/>
  <c r="CN23" i="9"/>
  <c r="J28" i="9"/>
  <c r="CR24" i="9"/>
  <c r="BS25" i="9"/>
  <c r="T23" i="9"/>
  <c r="AN30" i="9"/>
  <c r="AN25" i="9"/>
  <c r="BI21" i="9"/>
  <c r="BP25" i="9"/>
  <c r="BU24" i="9"/>
  <c r="CK30" i="9"/>
  <c r="BZ21" i="9"/>
  <c r="AU24" i="9"/>
  <c r="CP27" i="9"/>
  <c r="BQ34" i="9"/>
  <c r="BM33" i="9"/>
  <c r="CD30" i="9"/>
  <c r="AP35" i="9"/>
  <c r="BO22" i="9"/>
  <c r="CP34" i="9"/>
  <c r="AI26" i="9"/>
  <c r="AU29" i="9"/>
  <c r="CM24" i="9"/>
  <c r="AK34" i="9"/>
  <c r="AM20" i="9"/>
  <c r="BV30" i="9"/>
  <c r="F32" i="9"/>
  <c r="CP35" i="9"/>
  <c r="AC20" i="9"/>
  <c r="CH32" i="9"/>
  <c r="BD25" i="9"/>
  <c r="BC20" i="9"/>
  <c r="Y32" i="9"/>
  <c r="M34" i="9"/>
  <c r="BT22" i="9"/>
  <c r="W34" i="9"/>
  <c r="AS21" i="9"/>
  <c r="BF33" i="9"/>
  <c r="CG30" i="9"/>
  <c r="DC13" i="19" s="1"/>
  <c r="BV35" i="9"/>
  <c r="AK33" i="9"/>
  <c r="O25" i="9"/>
  <c r="Z28" i="9"/>
  <c r="J34" i="9"/>
  <c r="Y21" i="9"/>
  <c r="BT29" i="9"/>
  <c r="BL35" i="9"/>
  <c r="AX33" i="9"/>
  <c r="K14" i="15"/>
  <c r="BM35" i="9"/>
  <c r="AI27" i="9"/>
  <c r="BK24" i="9"/>
  <c r="BQ29" i="9"/>
  <c r="BJ33" i="9"/>
  <c r="CB31" i="9"/>
  <c r="CL30" i="9"/>
  <c r="AO21" i="9"/>
  <c r="BB23" i="9"/>
  <c r="BQ24" i="9"/>
  <c r="AI34" i="9"/>
  <c r="BP27" i="9"/>
  <c r="AD33" i="9"/>
  <c r="V34" i="9"/>
  <c r="Q34" i="9"/>
  <c r="CN30" i="9"/>
  <c r="BE35" i="9"/>
  <c r="W24" i="9"/>
  <c r="Z23" i="9"/>
  <c r="BF25" i="9"/>
  <c r="CO33" i="9"/>
  <c r="G33" i="9"/>
  <c r="CD27" i="9"/>
  <c r="BM22" i="9"/>
  <c r="U25" i="9"/>
  <c r="CQ23" i="9"/>
  <c r="BZ23" i="9"/>
  <c r="CF21" i="9"/>
  <c r="CA32" i="9"/>
  <c r="CJ34" i="9"/>
  <c r="CN35" i="9"/>
  <c r="BA24" i="9"/>
  <c r="AA24" i="9"/>
  <c r="CN34" i="9"/>
  <c r="BW24" i="9"/>
  <c r="BO21" i="9"/>
  <c r="L27" i="9"/>
  <c r="L31" i="9"/>
  <c r="BY27" i="9"/>
  <c r="CM28" i="9"/>
  <c r="BA35" i="9"/>
  <c r="BM31" i="9"/>
  <c r="BI22" i="9"/>
  <c r="CP29" i="9"/>
  <c r="CE32" i="9"/>
  <c r="BC33" i="9"/>
  <c r="CQ33" i="9"/>
  <c r="BB26" i="9"/>
  <c r="CR35" i="9"/>
  <c r="BT28" i="9"/>
  <c r="L29" i="9"/>
  <c r="CD20" i="9"/>
  <c r="U35" i="9"/>
  <c r="BX23" i="9"/>
  <c r="CI32" i="9"/>
  <c r="AK25" i="9"/>
  <c r="CB22" i="9"/>
  <c r="AM35" i="9"/>
  <c r="AC28" i="9"/>
  <c r="CL32" i="9"/>
  <c r="AU25" i="9"/>
  <c r="BA34" i="9"/>
  <c r="AY30" i="9"/>
  <c r="CH27" i="9"/>
  <c r="AB33" i="9"/>
  <c r="V26" i="9"/>
  <c r="AP33" i="9"/>
  <c r="AB32" i="9"/>
  <c r="E34" i="9"/>
  <c r="CI33" i="9"/>
  <c r="BK34" i="9"/>
  <c r="CG31" i="9"/>
  <c r="DC14" i="19" s="1"/>
  <c r="U34" i="9"/>
  <c r="P26" i="9"/>
  <c r="AM21" i="9"/>
  <c r="S25" i="9"/>
  <c r="V27" i="9"/>
  <c r="K35" i="9"/>
  <c r="CI28" i="9"/>
  <c r="BS27" i="9"/>
  <c r="AE24" i="9"/>
  <c r="AC34" i="9"/>
  <c r="CN33" i="9"/>
  <c r="O31" i="9"/>
  <c r="AB24" i="9"/>
  <c r="BF35" i="9"/>
  <c r="BD35" i="9"/>
  <c r="AK21" i="9"/>
  <c r="BU26" i="9"/>
  <c r="BB33" i="9"/>
  <c r="AN34" i="9"/>
  <c r="CL26" i="9"/>
  <c r="R35" i="9"/>
  <c r="CC27" i="9"/>
  <c r="E28" i="9"/>
  <c r="AD27" i="9"/>
  <c r="BQ31" i="9"/>
  <c r="BA25" i="9"/>
  <c r="BL27" i="9"/>
  <c r="F25" i="9"/>
  <c r="BG20" i="9"/>
  <c r="BM28" i="9"/>
  <c r="AJ30" i="9"/>
  <c r="BU20" i="9"/>
  <c r="AH30" i="9"/>
  <c r="AT28" i="9"/>
  <c r="P34" i="9"/>
  <c r="BQ20" i="9"/>
  <c r="AA23" i="9"/>
  <c r="I25" i="9"/>
  <c r="BH34" i="9"/>
  <c r="AI24" i="9"/>
  <c r="BI28" i="9"/>
  <c r="R24" i="9"/>
  <c r="AS33" i="9"/>
  <c r="AU35" i="9"/>
  <c r="AT33" i="9"/>
  <c r="BJ35" i="9"/>
  <c r="BV23" i="9"/>
  <c r="H21" i="9"/>
  <c r="AK32" i="9"/>
  <c r="AO30" i="9"/>
  <c r="BT24" i="9"/>
  <c r="AY34" i="9"/>
  <c r="Q21" i="9"/>
  <c r="BM27" i="9"/>
  <c r="CB25" i="9"/>
  <c r="BR21" i="9"/>
  <c r="T24" i="9"/>
  <c r="CJ30" i="9"/>
  <c r="W29" i="9"/>
  <c r="BQ32" i="9"/>
  <c r="AX28" i="9"/>
  <c r="BW25" i="9"/>
  <c r="BF20" i="9"/>
  <c r="AV25" i="9"/>
  <c r="W31" i="9"/>
  <c r="BW34" i="9"/>
  <c r="AR29" i="9"/>
  <c r="CG26" i="9"/>
  <c r="DC9" i="19" s="1"/>
  <c r="Q24" i="9"/>
  <c r="AF34" i="9"/>
  <c r="AO33" i="9"/>
  <c r="AF33" i="9"/>
  <c r="H30" i="9"/>
  <c r="BO26" i="9"/>
  <c r="BA32" i="9"/>
  <c r="BO28" i="9"/>
  <c r="BK29" i="9"/>
  <c r="AY29" i="9"/>
  <c r="CB35" i="9"/>
  <c r="CJ33" i="9"/>
  <c r="BY29" i="9"/>
  <c r="E25" i="9"/>
  <c r="F34" i="9"/>
  <c r="P24" i="9"/>
  <c r="E29" i="9"/>
  <c r="AA32" i="9"/>
  <c r="AZ29" i="9"/>
  <c r="CG34" i="9"/>
  <c r="DC17" i="19" s="1"/>
  <c r="Z35" i="9"/>
  <c r="AW33" i="9"/>
  <c r="CL27" i="9"/>
  <c r="N30" i="9"/>
  <c r="AJ20" i="9"/>
  <c r="AG26" i="9"/>
  <c r="AQ21" i="9"/>
  <c r="CQ29" i="9"/>
  <c r="BJ24" i="9"/>
  <c r="AL23" i="9"/>
  <c r="V33" i="9"/>
  <c r="AZ35" i="9"/>
  <c r="T35" i="9"/>
  <c r="BV27" i="9"/>
  <c r="BF28" i="9"/>
  <c r="AB23" i="9"/>
  <c r="P23" i="9"/>
  <c r="CR34" i="9"/>
  <c r="H23" i="9"/>
  <c r="BM20" i="9"/>
  <c r="AS31" i="9"/>
  <c r="CM33" i="9"/>
  <c r="AY27" i="9"/>
  <c r="BX33" i="9"/>
  <c r="AX34" i="9"/>
  <c r="AS24" i="9"/>
  <c r="T20" i="9"/>
  <c r="AE23" i="9"/>
  <c r="CK34" i="9"/>
  <c r="CJ29" i="9"/>
  <c r="L32" i="9"/>
  <c r="CD21" i="9"/>
  <c r="F27" i="9"/>
  <c r="BI29" i="9"/>
  <c r="CG22" i="9"/>
  <c r="DC5" i="19" s="1"/>
  <c r="CE22" i="9"/>
  <c r="U28" i="9"/>
  <c r="X27" i="9"/>
  <c r="BF26" i="9"/>
  <c r="BE34" i="9"/>
  <c r="K34" i="9"/>
  <c r="I24" i="9"/>
  <c r="U23" i="9"/>
  <c r="BW29" i="9"/>
  <c r="AQ34" i="9"/>
  <c r="BJ28" i="9"/>
  <c r="CK35" i="9"/>
  <c r="Z33" i="9"/>
  <c r="BG21" i="9"/>
  <c r="AF25" i="9"/>
  <c r="BD23" i="9"/>
  <c r="AF21" i="9"/>
  <c r="AS35" i="9"/>
  <c r="CL34" i="9"/>
  <c r="AL22" i="9"/>
  <c r="BG31" i="9"/>
  <c r="BG23" i="9"/>
  <c r="BS24" i="9"/>
  <c r="AY25" i="9"/>
  <c r="AK20" i="9"/>
  <c r="AI21" i="9"/>
  <c r="BW23" i="9"/>
  <c r="P33" i="9"/>
  <c r="CM32" i="9"/>
  <c r="AR28" i="9"/>
  <c r="AO27" i="9"/>
  <c r="BR25" i="9"/>
  <c r="CK25" i="9"/>
  <c r="J20" i="9"/>
  <c r="AD30" i="9"/>
  <c r="AJ21" i="9"/>
  <c r="BU23" i="9"/>
  <c r="AW30" i="9"/>
  <c r="AR20" i="9"/>
  <c r="CG35" i="9"/>
  <c r="DC18" i="19" s="1"/>
  <c r="CI24" i="9"/>
  <c r="BK23" i="9"/>
  <c r="BD31" i="9"/>
  <c r="S33" i="9"/>
  <c r="BL23" i="9"/>
  <c r="BQ35" i="9"/>
  <c r="M28" i="9"/>
  <c r="AJ35" i="9"/>
  <c r="AG34" i="9"/>
  <c r="AU34" i="9"/>
  <c r="AX27" i="9"/>
  <c r="AK35" i="9"/>
  <c r="BD20" i="9"/>
  <c r="BX22" i="9"/>
  <c r="BY25" i="9"/>
  <c r="N20" i="9"/>
  <c r="CE31" i="9"/>
  <c r="BV26" i="9"/>
  <c r="CJ35" i="9"/>
  <c r="CC26" i="9"/>
  <c r="AK28" i="9"/>
  <c r="BY20" i="9"/>
  <c r="BK33" i="9"/>
  <c r="BS34" i="9"/>
  <c r="BN21" i="9"/>
  <c r="BO23" i="9"/>
  <c r="O27" i="9"/>
  <c r="BD33" i="9"/>
  <c r="AN26" i="9"/>
  <c r="Y33" i="9"/>
  <c r="BP28" i="9"/>
  <c r="AJ34" i="9"/>
  <c r="CH31" i="9"/>
  <c r="BJ34" i="9"/>
  <c r="BE30" i="9"/>
  <c r="BD28" i="9"/>
  <c r="W33" i="9"/>
  <c r="AB25" i="9"/>
  <c r="F26" i="9"/>
  <c r="CK28" i="9"/>
  <c r="AT35" i="9"/>
  <c r="AB35" i="9"/>
  <c r="CE23" i="9"/>
  <c r="Y35" i="9"/>
  <c r="BG32" i="9"/>
  <c r="AZ31" i="9"/>
  <c r="CA21" i="9"/>
  <c r="P35" i="9"/>
  <c r="CK33" i="9"/>
  <c r="CP32" i="9"/>
  <c r="BJ29" i="9"/>
  <c r="CB34" i="9"/>
  <c r="N34" i="9"/>
  <c r="Y20" i="9"/>
  <c r="AM33" i="9"/>
  <c r="BY24" i="9"/>
  <c r="G35" i="9"/>
  <c r="CP21" i="9"/>
  <c r="BB30" i="9"/>
  <c r="L22" i="9"/>
  <c r="BJ23" i="9"/>
  <c r="Y25" i="9"/>
  <c r="BO29" i="9"/>
  <c r="R20" i="9"/>
  <c r="BV31" i="9"/>
  <c r="CI29" i="9"/>
  <c r="CL35" i="9"/>
  <c r="Q32" i="9"/>
  <c r="BI20" i="9"/>
  <c r="BI23" i="9"/>
  <c r="R23" i="9"/>
  <c r="AL28" i="9"/>
  <c r="AR35" i="9"/>
  <c r="AL27" i="9"/>
  <c r="N32" i="9"/>
  <c r="BC26" i="9"/>
  <c r="CB33" i="9"/>
  <c r="G22" i="9"/>
  <c r="CF34" i="9"/>
  <c r="BU28" i="9"/>
  <c r="BG35" i="9"/>
  <c r="AJ33" i="9"/>
  <c r="CC34" i="9"/>
  <c r="BP30" i="9"/>
  <c r="CJ25" i="9"/>
  <c r="BS32" i="9"/>
  <c r="U21" i="9"/>
  <c r="AC23" i="9"/>
  <c r="L24" i="9"/>
  <c r="AC27" i="9"/>
  <c r="N29" i="9"/>
  <c r="AE30" i="9"/>
  <c r="Z24" i="9"/>
  <c r="BA29" i="9"/>
  <c r="BI26" i="9"/>
  <c r="BS28" i="9"/>
  <c r="T26" i="9"/>
  <c r="BS29" i="9"/>
  <c r="AI32" i="9"/>
  <c r="BK22" i="9"/>
  <c r="Y27" i="9"/>
  <c r="Q35" i="9"/>
  <c r="F33" i="9"/>
  <c r="R30" i="9"/>
  <c r="AW25" i="9"/>
  <c r="N28" i="9"/>
  <c r="CQ26" i="9"/>
  <c r="AB31" i="9"/>
  <c r="AA35" i="9"/>
  <c r="AN31" i="9"/>
  <c r="BS33" i="9"/>
  <c r="BM24" i="9"/>
  <c r="L34" i="9"/>
  <c r="Q28" i="9"/>
  <c r="CP23" i="9"/>
  <c r="BT26" i="9"/>
  <c r="K14" i="22"/>
  <c r="R25" i="9"/>
  <c r="AG29" i="9"/>
  <c r="X32" i="9"/>
  <c r="L26" i="9"/>
  <c r="BW27" i="9"/>
  <c r="CH35" i="9"/>
  <c r="CF27" i="9"/>
  <c r="BY30" i="9"/>
  <c r="AT24" i="9"/>
  <c r="AP30" i="9"/>
  <c r="CM20" i="9"/>
  <c r="BE27" i="9"/>
  <c r="CI20" i="9"/>
  <c r="CE21" i="9"/>
  <c r="S35" i="9"/>
  <c r="CM34" i="9"/>
  <c r="V30" i="9"/>
  <c r="L35" i="9"/>
  <c r="O33" i="9"/>
  <c r="AX24" i="9"/>
  <c r="CB20" i="9"/>
  <c r="V35" i="9"/>
  <c r="AY35" i="9"/>
  <c r="BW22"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L9" i="9"/>
  <c r="L10" i="9"/>
  <c r="P9"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BB55" i="9"/>
  <c r="F362" i="14"/>
  <c r="AK55" i="9"/>
  <c r="F324" i="14"/>
  <c r="V55" i="9"/>
  <c r="AF55" i="9"/>
  <c r="BO55" i="9"/>
  <c r="F400" i="14"/>
  <c r="H134" i="15"/>
  <c r="AX55" i="9"/>
  <c r="H286" i="14"/>
  <c r="CK55" i="9"/>
  <c r="CD55" i="9"/>
  <c r="J248" i="14"/>
  <c r="L55" i="9"/>
  <c r="AD55" i="9"/>
  <c r="J362" i="14"/>
  <c r="F96" i="14"/>
  <c r="CJ55" i="9"/>
  <c r="H96" i="14"/>
  <c r="M55" i="9"/>
  <c r="I134" i="14"/>
  <c r="J55" i="9"/>
  <c r="J666" i="14"/>
  <c r="BG55" i="9"/>
  <c r="F514" i="14"/>
  <c r="AT55" i="9"/>
  <c r="BK55" i="9"/>
  <c r="BL55" i="9"/>
  <c r="I704" i="14"/>
  <c r="J1692" i="21"/>
  <c r="G1692" i="21"/>
  <c r="Y55" i="9"/>
  <c r="I1882" i="22"/>
  <c r="H248" i="14"/>
  <c r="J704" i="14"/>
  <c r="G134" i="14"/>
  <c r="J1882" i="22"/>
  <c r="J400" i="14"/>
  <c r="I96" i="14"/>
  <c r="J210" i="14"/>
  <c r="H172" i="14"/>
  <c r="I172" i="14"/>
  <c r="BD55" i="9"/>
  <c r="AC55" i="9"/>
  <c r="CG55" i="9"/>
  <c r="J628" i="14"/>
  <c r="P55" i="9"/>
  <c r="BW55" i="9"/>
  <c r="BC55" i="9"/>
  <c r="R55" i="9"/>
  <c r="H514" i="14"/>
  <c r="F248" i="14"/>
  <c r="AV55" i="9"/>
  <c r="X55" i="9"/>
  <c r="BZ55" i="9"/>
  <c r="H172" i="15"/>
  <c r="G704" i="14"/>
  <c r="F666" i="14"/>
  <c r="H55" i="9"/>
  <c r="F286" i="14"/>
  <c r="U55" i="9"/>
  <c r="I248" i="14"/>
  <c r="CF55" i="9"/>
  <c r="AS55" i="9"/>
  <c r="F172" i="15"/>
  <c r="G1882" i="22"/>
  <c r="H666" i="14"/>
  <c r="BJ55" i="9"/>
  <c r="AI55" i="9"/>
  <c r="G666" i="14"/>
  <c r="F1882" i="22"/>
  <c r="N55" i="9"/>
  <c r="J514" i="14"/>
  <c r="CI55" i="9"/>
  <c r="AP55" i="9"/>
  <c r="O55" i="9"/>
  <c r="CL55" i="9"/>
  <c r="AH55" i="9"/>
  <c r="BV55" i="9"/>
  <c r="G628" i="14"/>
  <c r="CH55" i="9"/>
  <c r="J134" i="14"/>
  <c r="BH55" i="9"/>
  <c r="I286" i="14"/>
  <c r="AJ55" i="9"/>
  <c r="J172" i="14"/>
  <c r="J324" i="14"/>
  <c r="BX55" i="9"/>
  <c r="I134" i="15"/>
  <c r="I666" i="14"/>
  <c r="G172" i="15"/>
  <c r="AN55" i="9"/>
  <c r="I400" i="14"/>
  <c r="BS55" i="9"/>
  <c r="AG55" i="9"/>
  <c r="AA55" i="9"/>
  <c r="F134" i="15"/>
  <c r="BU55" i="9"/>
  <c r="T55" i="9"/>
  <c r="G286" i="14"/>
  <c r="H704" i="14"/>
  <c r="BM55" i="9"/>
  <c r="H628" i="14"/>
  <c r="G514" i="14"/>
  <c r="F704" i="14"/>
  <c r="K55" i="9"/>
  <c r="AQ55" i="9"/>
  <c r="BF55" i="9"/>
  <c r="J286" i="14"/>
  <c r="I324" i="14"/>
  <c r="AM55" i="9"/>
  <c r="F172" i="14"/>
  <c r="AZ55" i="9"/>
  <c r="BT55" i="9"/>
  <c r="G324" i="14"/>
  <c r="BN55" i="9"/>
  <c r="CR55" i="9"/>
  <c r="F134" i="14"/>
  <c r="H134" i="14"/>
  <c r="AL55" i="9"/>
  <c r="G248" i="14"/>
  <c r="I1692" i="21"/>
  <c r="E55" i="9"/>
  <c r="H1692" i="21"/>
  <c r="CB55" i="9"/>
  <c r="H324" i="14"/>
  <c r="CO55" i="9"/>
  <c r="AE55" i="9"/>
  <c r="F210" i="14"/>
  <c r="J134" i="15"/>
  <c r="Q55" i="9"/>
  <c r="BE55" i="9"/>
  <c r="Z55" i="9"/>
  <c r="G172" i="14"/>
  <c r="I362" i="14"/>
  <c r="CA55" i="9"/>
  <c r="CE55" i="9"/>
  <c r="BA55" i="9"/>
  <c r="I514" i="14"/>
  <c r="CQ55" i="9"/>
  <c r="BY55" i="9"/>
  <c r="H362" i="14"/>
  <c r="BQ55" i="9"/>
  <c r="G134" i="15"/>
  <c r="AO55" i="9"/>
  <c r="F55" i="9"/>
  <c r="I172" i="15"/>
  <c r="CM55" i="9"/>
  <c r="J96" i="14"/>
  <c r="G400" i="14"/>
  <c r="G96" i="14"/>
  <c r="BI55" i="9"/>
  <c r="I628" i="14"/>
  <c r="G210" i="14"/>
  <c r="J172" i="15"/>
  <c r="H210" i="14"/>
  <c r="AU55" i="9"/>
  <c r="CN55" i="9"/>
  <c r="F1692" i="21"/>
  <c r="H1882" i="22"/>
  <c r="CP55" i="9"/>
  <c r="I210" i="14"/>
  <c r="H400" i="14"/>
  <c r="G55" i="9"/>
  <c r="W55" i="9"/>
  <c r="BP55" i="9"/>
  <c r="AW55" i="9"/>
  <c r="AR55" i="9"/>
  <c r="BR55" i="9"/>
  <c r="AY55" i="9"/>
  <c r="CC55" i="9"/>
  <c r="S55" i="9"/>
  <c r="G362" i="14"/>
  <c r="AB55" i="9"/>
  <c r="F628"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350" i="21"/>
  <c r="H1350" i="21"/>
  <c r="I1350" i="21"/>
  <c r="J1616" i="21"/>
  <c r="G1844" i="22"/>
  <c r="I1616" i="21"/>
  <c r="F1578" i="22"/>
  <c r="H1616" i="21"/>
  <c r="G1540" i="22"/>
  <c r="I1578" i="22"/>
  <c r="F1654" i="21"/>
  <c r="J1426" i="22"/>
  <c r="J1540" i="22"/>
  <c r="F1122" i="22"/>
  <c r="H1122" i="22"/>
  <c r="G970" i="21"/>
  <c r="J970" i="22"/>
  <c r="G1654" i="21"/>
  <c r="I1426" i="22"/>
  <c r="J1844" i="22"/>
  <c r="G1350" i="21"/>
  <c r="H970" i="21"/>
  <c r="J970" i="21"/>
  <c r="I1008" i="22"/>
  <c r="G1008" i="22"/>
  <c r="F970" i="21"/>
  <c r="G1616" i="21"/>
  <c r="G970" i="22"/>
  <c r="F970" i="22"/>
  <c r="G1122" i="22"/>
  <c r="F1008" i="22"/>
  <c r="I1540" i="22"/>
  <c r="I970" i="21"/>
  <c r="I970" i="22"/>
  <c r="G1578" i="22"/>
  <c r="F1350" i="21"/>
  <c r="H1008" i="22"/>
  <c r="F1426" i="22"/>
  <c r="J1654" i="21"/>
  <c r="H1844" i="22"/>
  <c r="F1540" i="22"/>
  <c r="H1654" i="21"/>
  <c r="H970" i="22"/>
  <c r="I1122" i="22"/>
  <c r="J1578" i="22"/>
  <c r="H1426" i="22"/>
  <c r="G1426" i="22"/>
  <c r="I1654" i="21"/>
  <c r="H1578" i="22"/>
  <c r="J1008" i="22"/>
  <c r="I1844" i="22"/>
  <c r="H1540" i="22"/>
  <c r="F1844" i="22"/>
  <c r="F1616" i="21"/>
  <c r="J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768" i="22"/>
  <c r="F134" i="18"/>
  <c r="G134" i="22"/>
  <c r="F1426" i="21"/>
  <c r="J400" i="21"/>
  <c r="I20" i="5"/>
  <c r="J1084" i="21"/>
  <c r="J20" i="5"/>
  <c r="I1160" i="22"/>
  <c r="J286" i="22"/>
  <c r="H96" i="18"/>
  <c r="H96" i="21"/>
  <c r="I1236" i="22"/>
  <c r="I1046" i="21"/>
  <c r="F96" i="18"/>
  <c r="I476" i="21"/>
  <c r="G552" i="22"/>
  <c r="F476" i="14"/>
  <c r="H1236" i="22"/>
  <c r="H400" i="22"/>
  <c r="F666" i="21"/>
  <c r="G210" i="15"/>
  <c r="J1236" i="22"/>
  <c r="F1730" i="22"/>
  <c r="J134" i="18"/>
  <c r="J1160" i="22"/>
  <c r="F134" i="21"/>
  <c r="I1122" i="21"/>
  <c r="I248" i="21"/>
  <c r="J58" i="15"/>
  <c r="G1046" i="21"/>
  <c r="H742" i="21"/>
  <c r="G590" i="22"/>
  <c r="F1616" i="22"/>
  <c r="H932" i="22"/>
  <c r="H134" i="22"/>
  <c r="H856" i="21"/>
  <c r="F172" i="22"/>
  <c r="J96" i="13"/>
  <c r="H172" i="5"/>
  <c r="F742" i="22"/>
  <c r="G1084" i="22"/>
  <c r="J1122" i="21"/>
  <c r="I96" i="15"/>
  <c r="J324" i="21"/>
  <c r="I1084" i="22"/>
  <c r="F248" i="22"/>
  <c r="H96" i="5"/>
  <c r="J96" i="5"/>
  <c r="J552" i="14"/>
  <c r="G248" i="15"/>
  <c r="J248" i="22"/>
  <c r="G1274" i="21"/>
  <c r="G438" i="14"/>
  <c r="G476" i="14"/>
  <c r="J400" i="22"/>
  <c r="F704" i="22"/>
  <c r="G476" i="22"/>
  <c r="F514" i="21"/>
  <c r="F552" i="22"/>
  <c r="F856" i="21"/>
  <c r="J742" i="21"/>
  <c r="G58" i="22"/>
  <c r="H1806" i="22"/>
  <c r="H20" i="15"/>
  <c r="J742" i="22"/>
  <c r="I1236" i="21"/>
  <c r="G20" i="18"/>
  <c r="J476" i="14"/>
  <c r="I58" i="15"/>
  <c r="J628" i="22"/>
  <c r="F134" i="5"/>
  <c r="G96" i="22"/>
  <c r="F1122" i="21"/>
  <c r="G932" i="21"/>
  <c r="I552" i="22"/>
  <c r="H210" i="15"/>
  <c r="I742" i="21"/>
  <c r="G1198" i="22"/>
  <c r="H552" i="22"/>
  <c r="H1084" i="22"/>
  <c r="F780" i="21"/>
  <c r="J1540" i="21"/>
  <c r="F1540" i="21"/>
  <c r="F1274" i="21"/>
  <c r="G1502" i="22"/>
  <c r="G134" i="5"/>
  <c r="H1198" i="22"/>
  <c r="F1464" i="22"/>
  <c r="F1692" i="22"/>
  <c r="G324" i="22"/>
  <c r="H1274" i="22"/>
  <c r="I1578" i="21"/>
  <c r="F96" i="5"/>
  <c r="I1806" i="22"/>
  <c r="I1350" i="22"/>
  <c r="J20" i="13"/>
  <c r="H666" i="21"/>
  <c r="F552" i="14"/>
  <c r="G1578" i="21"/>
  <c r="J134" i="5"/>
  <c r="H742" i="22"/>
  <c r="F514" i="22"/>
  <c r="G628" i="22"/>
  <c r="G704" i="22"/>
  <c r="F1388" i="21"/>
  <c r="G780" i="21"/>
  <c r="J476" i="21"/>
  <c r="J20" i="21"/>
  <c r="I932" i="21"/>
  <c r="J1350" i="22"/>
  <c r="I286" i="15"/>
  <c r="H20" i="5"/>
  <c r="F1198" i="22"/>
  <c r="G704" i="21"/>
  <c r="I1198" i="21"/>
  <c r="F362" i="22"/>
  <c r="I1502" i="22"/>
  <c r="H1616" i="22"/>
  <c r="F1198" i="21"/>
  <c r="F932" i="22"/>
  <c r="F248" i="15"/>
  <c r="G1084" i="21"/>
  <c r="I1198" i="22"/>
  <c r="H400" i="21"/>
  <c r="G856" i="21"/>
  <c r="F818" i="22"/>
  <c r="G1236" i="21"/>
  <c r="H58" i="18"/>
  <c r="H20" i="22"/>
  <c r="I1160" i="21"/>
  <c r="H324" i="22"/>
  <c r="H476" i="14"/>
  <c r="I134" i="5"/>
  <c r="I96" i="18"/>
  <c r="F20" i="5"/>
  <c r="H362" i="21"/>
  <c r="F210" i="5"/>
  <c r="I58" i="5"/>
  <c r="H134" i="5"/>
  <c r="H210" i="5"/>
  <c r="H1502" i="21"/>
  <c r="I1084" i="21"/>
  <c r="J1692" i="22"/>
  <c r="G96" i="18"/>
  <c r="H1464" i="22"/>
  <c r="J704" i="21"/>
  <c r="F58" i="14"/>
  <c r="H324" i="21"/>
  <c r="J1046" i="21"/>
  <c r="I58" i="14"/>
  <c r="H134" i="21"/>
  <c r="J362" i="22"/>
  <c r="I324" i="15"/>
  <c r="H210" i="22"/>
  <c r="H438" i="14"/>
  <c r="H590" i="21"/>
  <c r="H1768" i="22"/>
  <c r="G134" i="21"/>
  <c r="I894" i="22"/>
  <c r="I172" i="18"/>
  <c r="H1502" i="22"/>
  <c r="G1692" i="22"/>
  <c r="F96" i="13"/>
  <c r="J590" i="21"/>
  <c r="F286" i="15"/>
  <c r="H324" i="15"/>
  <c r="G1768" i="22"/>
  <c r="J58" i="5"/>
  <c r="I20" i="13"/>
  <c r="F400" i="22"/>
  <c r="F1008" i="21"/>
  <c r="I932" i="22"/>
  <c r="F1084" i="22"/>
  <c r="G818" i="22"/>
  <c r="H514" i="21"/>
  <c r="J324" i="15"/>
  <c r="J932" i="21"/>
  <c r="J20" i="15"/>
  <c r="J1274" i="22"/>
  <c r="F1350" i="22"/>
  <c r="F1160" i="22"/>
  <c r="F172" i="5"/>
  <c r="J552" i="22"/>
  <c r="G58" i="21"/>
  <c r="H248" i="21"/>
  <c r="G172" i="22"/>
  <c r="F324" i="21"/>
  <c r="F552" i="21"/>
  <c r="G552" i="21"/>
  <c r="F324" i="15"/>
  <c r="I20" i="18"/>
  <c r="G590" i="21"/>
  <c r="G20" i="5"/>
  <c r="H1388" i="21"/>
  <c r="J248" i="15"/>
  <c r="F58" i="18"/>
  <c r="F1160" i="21"/>
  <c r="H20" i="18"/>
  <c r="F1274" i="22"/>
  <c r="F96" i="22"/>
  <c r="J1388" i="21"/>
  <c r="J324" i="22"/>
  <c r="G210" i="22"/>
  <c r="H818" i="22"/>
  <c r="J476" i="22"/>
  <c r="F1578" i="21"/>
  <c r="I628" i="22"/>
  <c r="I666" i="21"/>
  <c r="G1502" i="21"/>
  <c r="H1046" i="22"/>
  <c r="I96" i="22"/>
  <c r="J1464" i="21"/>
  <c r="I780" i="22"/>
  <c r="J1236" i="21"/>
  <c r="H134" i="18"/>
  <c r="G742" i="22"/>
  <c r="G1540" i="21"/>
  <c r="F438" i="22"/>
  <c r="J628" i="21"/>
  <c r="I1312" i="22"/>
  <c r="G172" i="5"/>
  <c r="H58" i="22"/>
  <c r="I1616" i="22"/>
  <c r="J58" i="22"/>
  <c r="G286" i="21"/>
  <c r="I210" i="5"/>
  <c r="H1084" i="21"/>
  <c r="I324" i="22"/>
  <c r="J1654" i="22"/>
  <c r="G172" i="21"/>
  <c r="F58" i="21"/>
  <c r="H1464" i="21"/>
  <c r="J856" i="22"/>
  <c r="I58" i="18"/>
  <c r="I58" i="21"/>
  <c r="G1806" i="22"/>
  <c r="I210" i="22"/>
  <c r="H590" i="22"/>
  <c r="F590" i="14"/>
  <c r="F20" i="22"/>
  <c r="G514" i="21"/>
  <c r="I172" i="22"/>
  <c r="H780" i="22"/>
  <c r="H1236" i="21"/>
  <c r="G514" i="22"/>
  <c r="G58" i="15"/>
  <c r="H248" i="22"/>
  <c r="J1464" i="22"/>
  <c r="G1426" i="21"/>
  <c r="J134" i="21"/>
  <c r="F362" i="21"/>
  <c r="F172" i="21"/>
  <c r="J58" i="13"/>
  <c r="I1654" i="22"/>
  <c r="G818" i="21"/>
  <c r="G1122" i="21"/>
  <c r="I20" i="15"/>
  <c r="H1540" i="21"/>
  <c r="G1388" i="21"/>
  <c r="G96" i="5"/>
  <c r="H628" i="22"/>
  <c r="H1350" i="22"/>
  <c r="J1046" i="22"/>
  <c r="F58" i="5"/>
  <c r="H894" i="21"/>
  <c r="I1426" i="21"/>
  <c r="I514" i="21"/>
  <c r="G590" i="14"/>
  <c r="H514" i="22"/>
  <c r="G666" i="22"/>
  <c r="G324" i="21"/>
  <c r="G172" i="18"/>
  <c r="J58" i="14"/>
  <c r="I552" i="14"/>
  <c r="H552" i="21"/>
  <c r="H172" i="21"/>
  <c r="F628" i="22"/>
  <c r="I476" i="14"/>
  <c r="I248" i="15"/>
  <c r="H1160" i="22"/>
  <c r="J590" i="14"/>
  <c r="G248" i="21"/>
  <c r="J210" i="21"/>
  <c r="H362" i="22"/>
  <c r="H438" i="22"/>
  <c r="F172" i="18"/>
  <c r="J856" i="21"/>
  <c r="I590" i="14"/>
  <c r="G58" i="13"/>
  <c r="I248" i="22"/>
  <c r="J96" i="22"/>
  <c r="I438" i="21"/>
  <c r="J704" i="22"/>
  <c r="G438" i="21"/>
  <c r="I362" i="22"/>
  <c r="G96" i="13"/>
  <c r="H666" i="22"/>
  <c r="I742" i="22"/>
  <c r="F286" i="22"/>
  <c r="J210" i="5"/>
  <c r="I96" i="21"/>
  <c r="J134" i="22"/>
  <c r="G476" i="21"/>
  <c r="I628" i="21"/>
  <c r="H1426" i="21"/>
  <c r="I20" i="21"/>
  <c r="G894" i="22"/>
  <c r="J1578" i="21"/>
  <c r="F856" i="22"/>
  <c r="F438" i="21"/>
  <c r="I704" i="21"/>
  <c r="H780" i="21"/>
  <c r="J172" i="21"/>
  <c r="I324" i="21"/>
  <c r="I1464" i="22"/>
  <c r="H172" i="18"/>
  <c r="F476" i="21"/>
  <c r="F1464" i="21"/>
  <c r="J666" i="22"/>
  <c r="I590" i="21"/>
  <c r="H1198" i="21"/>
  <c r="J1426" i="21"/>
  <c r="F1312" i="22"/>
  <c r="H856" i="22"/>
  <c r="J1388" i="22"/>
  <c r="F742" i="21"/>
  <c r="G20" i="21"/>
  <c r="I1046" i="22"/>
  <c r="F1654" i="22"/>
  <c r="J210" i="22"/>
  <c r="G1350" i="22"/>
  <c r="I1692" i="22"/>
  <c r="J248" i="21"/>
  <c r="J780" i="22"/>
  <c r="H20" i="13"/>
  <c r="G20" i="14"/>
  <c r="F1768" i="22"/>
  <c r="F704" i="21"/>
  <c r="G1160" i="21"/>
  <c r="F210" i="22"/>
  <c r="F210" i="15"/>
  <c r="F1502" i="22"/>
  <c r="G20" i="13"/>
  <c r="H1578" i="21"/>
  <c r="G856" i="22"/>
  <c r="G1654" i="22"/>
  <c r="F932" i="21"/>
  <c r="H1122" i="21"/>
  <c r="H248" i="15"/>
  <c r="J894" i="21"/>
  <c r="J1616" i="22"/>
  <c r="I58" i="22"/>
  <c r="J1198" i="22"/>
  <c r="I1502" i="21"/>
  <c r="J172" i="5"/>
  <c r="H58" i="13"/>
  <c r="I552" i="21"/>
  <c r="H552" i="14"/>
  <c r="G628" i="21"/>
  <c r="J818" i="21"/>
  <c r="F96" i="21"/>
  <c r="I818" i="21"/>
  <c r="G1274" i="22"/>
  <c r="J1806" i="22"/>
  <c r="H1692" i="22"/>
  <c r="F96" i="15"/>
  <c r="F210" i="21"/>
  <c r="J58" i="18"/>
  <c r="J932" i="22"/>
  <c r="J552" i="21"/>
  <c r="J362" i="21"/>
  <c r="F476" i="22"/>
  <c r="G96" i="15"/>
  <c r="H894" i="22"/>
  <c r="I362" i="21"/>
  <c r="I514" i="22"/>
  <c r="I666" i="22"/>
  <c r="I704" i="22"/>
  <c r="H1388" i="22"/>
  <c r="I286" i="22"/>
  <c r="G1730" i="22"/>
  <c r="I58" i="13"/>
  <c r="H1160" i="21"/>
  <c r="G210" i="21"/>
  <c r="G1312" i="21"/>
  <c r="J20" i="18"/>
  <c r="I438" i="14"/>
  <c r="F780" i="22"/>
  <c r="H58" i="5"/>
  <c r="H286" i="22"/>
  <c r="I1312" i="21"/>
  <c r="I1464" i="21"/>
  <c r="G20" i="15"/>
  <c r="H628" i="21"/>
  <c r="F818" i="21"/>
  <c r="J1768" i="22"/>
  <c r="I96" i="13"/>
  <c r="G286" i="22"/>
  <c r="J514" i="22"/>
  <c r="I894" i="21"/>
  <c r="I818" i="22"/>
  <c r="H58" i="14"/>
  <c r="G1464" i="21"/>
  <c r="J210" i="15"/>
  <c r="H1046" i="21"/>
  <c r="F1502" i="21"/>
  <c r="F590" i="22"/>
  <c r="G1008" i="21"/>
  <c r="F248" i="21"/>
  <c r="J96" i="21"/>
  <c r="H58" i="21"/>
  <c r="I20" i="14"/>
  <c r="H1312" i="22"/>
  <c r="G58" i="5"/>
  <c r="H96" i="13"/>
  <c r="I134" i="18"/>
  <c r="I856" i="21"/>
  <c r="J58" i="21"/>
  <c r="G134" i="18"/>
  <c r="G362" i="22"/>
  <c r="I1730" i="22"/>
  <c r="F1388" i="22"/>
  <c r="H476" i="21"/>
  <c r="F20" i="21"/>
  <c r="H932" i="21"/>
  <c r="J172" i="22"/>
  <c r="G1046" i="22"/>
  <c r="H1730" i="22"/>
  <c r="H20" i="14"/>
  <c r="I210" i="15"/>
  <c r="J1502" i="21"/>
  <c r="J1084" i="22"/>
  <c r="J1008" i="21"/>
  <c r="H210" i="21"/>
  <c r="G1464" i="22"/>
  <c r="J818" i="22"/>
  <c r="J1730" i="22"/>
  <c r="J286" i="21"/>
  <c r="I210" i="21"/>
  <c r="J514" i="21"/>
  <c r="F58" i="15"/>
  <c r="I1388" i="21"/>
  <c r="G1236" i="22"/>
  <c r="G400" i="22"/>
  <c r="G1616" i="22"/>
  <c r="I172" i="5"/>
  <c r="G400" i="21"/>
  <c r="J20" i="22"/>
  <c r="I400" i="21"/>
  <c r="H1008" i="21"/>
  <c r="F590" i="21"/>
  <c r="J666" i="21"/>
  <c r="H704" i="22"/>
  <c r="F58" i="13"/>
  <c r="F400" i="21"/>
  <c r="I172" i="21"/>
  <c r="F134" i="22"/>
  <c r="G210" i="5"/>
  <c r="J1274" i="21"/>
  <c r="G780" i="22"/>
  <c r="F666" i="22"/>
  <c r="I1540" i="21"/>
  <c r="J780" i="21"/>
  <c r="G1160" i="22"/>
  <c r="I1274" i="21"/>
  <c r="F1236" i="22"/>
  <c r="J96" i="15"/>
  <c r="J1312" i="22"/>
  <c r="I286" i="21"/>
  <c r="H96" i="15"/>
  <c r="F20" i="13"/>
  <c r="H1312" i="21"/>
  <c r="I856" i="22"/>
  <c r="G96" i="21"/>
  <c r="J286" i="15"/>
  <c r="F20" i="15"/>
  <c r="F894" i="22"/>
  <c r="J172" i="18"/>
  <c r="H96" i="22"/>
  <c r="G932" i="22"/>
  <c r="F58" i="22"/>
  <c r="F1236" i="21"/>
  <c r="G742" i="21"/>
  <c r="I400" i="22"/>
  <c r="H58" i="15"/>
  <c r="G324" i="15"/>
  <c r="J438" i="21"/>
  <c r="F20" i="18"/>
  <c r="G58" i="18"/>
  <c r="I438" i="22"/>
  <c r="G286" i="15"/>
  <c r="J1198" i="21"/>
  <c r="H286" i="21"/>
  <c r="F324" i="22"/>
  <c r="I134" i="21"/>
  <c r="F20" i="14"/>
  <c r="H704" i="21"/>
  <c r="F1084" i="21"/>
  <c r="G362" i="21"/>
  <c r="I20" i="22"/>
  <c r="J1502" i="22"/>
  <c r="H476" i="22"/>
  <c r="G1198" i="21"/>
  <c r="I134" i="22"/>
  <c r="F894" i="21"/>
  <c r="G1312" i="22"/>
  <c r="I1008" i="21"/>
  <c r="I780" i="21"/>
  <c r="J894" i="22"/>
  <c r="J20" i="14"/>
  <c r="J590" i="22"/>
  <c r="J96" i="18"/>
  <c r="J1160" i="21"/>
  <c r="F438" i="14"/>
  <c r="H818" i="21"/>
  <c r="F1806" i="22"/>
  <c r="F1046" i="21"/>
  <c r="H286" i="15"/>
  <c r="I96" i="5"/>
  <c r="G894" i="21"/>
  <c r="G666" i="21"/>
  <c r="J1312" i="21"/>
  <c r="F1312" i="21"/>
  <c r="H1274" i="21"/>
  <c r="J438" i="22"/>
  <c r="I590" i="22"/>
  <c r="F628" i="21"/>
  <c r="F286" i="21"/>
  <c r="I476" i="22"/>
  <c r="H20" i="21"/>
  <c r="I1274" i="22"/>
  <c r="F1046" i="22"/>
  <c r="H172" i="22"/>
  <c r="J438" i="14"/>
  <c r="G20" i="22"/>
  <c r="H438" i="21"/>
  <c r="G248" i="22"/>
  <c r="H1654" i="22"/>
  <c r="H590" i="14"/>
  <c r="G552" i="14"/>
  <c r="G58" i="14"/>
  <c r="G438" i="22"/>
  <c r="G1388" i="22"/>
  <c r="I1388" i="22"/>
  <c r="K12" i="22" l="1"/>
  <c r="G14" i="21"/>
  <c r="G12" i="14"/>
  <c r="G13" i="22"/>
  <c r="K13" i="14"/>
  <c r="K13" i="18"/>
  <c r="K13" i="15"/>
  <c r="K13" i="13"/>
  <c r="G12" i="22"/>
  <c r="G15" i="22" s="1"/>
  <c r="G14" i="14"/>
  <c r="K13" i="21"/>
  <c r="G13" i="14"/>
  <c r="K12" i="15"/>
  <c r="K15" i="15" s="1"/>
  <c r="G12" i="18"/>
  <c r="K12" i="13"/>
  <c r="K15" i="13" s="1"/>
  <c r="K12" i="14"/>
  <c r="G14" i="13"/>
  <c r="K12" i="21"/>
  <c r="K15" i="21" s="1"/>
  <c r="G13" i="21"/>
  <c r="G13" i="15"/>
  <c r="K13" i="22"/>
  <c r="G14" i="18"/>
  <c r="K12" i="5"/>
  <c r="G13" i="18"/>
  <c r="G12" i="15"/>
  <c r="G13" i="13"/>
  <c r="K13" i="5"/>
  <c r="G14" i="22"/>
  <c r="G14" i="5"/>
  <c r="G12" i="21"/>
  <c r="G15" i="21" s="1"/>
  <c r="G12" i="13"/>
  <c r="K12" i="18"/>
  <c r="K15" i="18" s="1"/>
  <c r="G14" i="15"/>
  <c r="G12" i="5"/>
  <c r="G13" i="5"/>
  <c r="G15" i="15" l="1"/>
  <c r="K15" i="14"/>
  <c r="G15" i="13"/>
  <c r="K15" i="5"/>
  <c r="G15" i="14"/>
  <c r="G15" i="5"/>
  <c r="H13" i="21"/>
  <c r="H14" i="21"/>
  <c r="L12" i="21"/>
  <c r="L15" i="21" s="1"/>
  <c r="L13" i="21"/>
  <c r="L14" i="21"/>
  <c r="H12" i="21"/>
  <c r="G15" i="18"/>
  <c r="H13" i="22"/>
  <c r="K15" i="22"/>
  <c r="H14" i="22" s="1"/>
  <c r="L14" i="14" l="1"/>
  <c r="H14" i="14"/>
  <c r="L12" i="14"/>
  <c r="H12" i="14"/>
  <c r="H15" i="14" s="1"/>
  <c r="L13" i="14"/>
  <c r="H13" i="14"/>
  <c r="L12" i="22"/>
  <c r="H15" i="21"/>
  <c r="H12" i="22"/>
  <c r="H15" i="22" s="1"/>
  <c r="L14" i="13"/>
  <c r="H12" i="13"/>
  <c r="H13" i="13"/>
  <c r="H14" i="13"/>
  <c r="L12" i="13"/>
  <c r="L13" i="13"/>
  <c r="L14" i="18"/>
  <c r="H12" i="18"/>
  <c r="L12" i="18"/>
  <c r="L13" i="18"/>
  <c r="H14" i="18"/>
  <c r="H13" i="18"/>
  <c r="L13" i="15"/>
  <c r="L12" i="15"/>
  <c r="L15" i="15" s="1"/>
  <c r="H13" i="15"/>
  <c r="H12" i="15"/>
  <c r="H15" i="15" s="1"/>
  <c r="H14" i="15"/>
  <c r="L14" i="15"/>
  <c r="L14" i="22"/>
  <c r="L13" i="22"/>
  <c r="L14" i="5"/>
  <c r="H13" i="5"/>
  <c r="L12" i="5"/>
  <c r="L13" i="5"/>
  <c r="H12" i="5"/>
  <c r="H14" i="5"/>
  <c r="L15" i="5" l="1"/>
  <c r="H15" i="13"/>
  <c r="L15" i="22"/>
  <c r="L15" i="14"/>
  <c r="H15" i="18"/>
  <c r="H15" i="5"/>
  <c r="L15" i="18"/>
  <c r="L15" i="13"/>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r>
          <rPr>
            <sz val="9"/>
            <color indexed="81"/>
            <rFont val="Tahoma"/>
            <family val="2"/>
          </rPr>
          <t xml:space="preserv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<sst xmlns="http://schemas.openxmlformats.org/spreadsheetml/2006/main" count="3707" uniqueCount="532">
  <si>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</si>
  <si>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</si>
  <si>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</si>
  <si>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</si>
  <si>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</si>
  <si>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</si>
  <si>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</si>
  <si>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</si>
  <si>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</si>
  <si>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</si>
  <si>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</si>
  <si>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</si>
  <si>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</si>
  <si>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</si>
  <si>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</si>
  <si>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</si>
  <si>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</si>
  <si>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</si>
  <si>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</si>
  <si>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</si>
  <si>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</si>
  <si>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</si>
  <si>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</si>
  <si>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</si>
  <si>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</si>
  <si>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</si>
  <si>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</si>
  <si>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</si>
  <si>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</si>
  <si>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</si>
  <si>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</si>
  <si>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</si>
  <si>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</si>
  <si>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</si>
  <si>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</si>
  <si>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</si>
  <si>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</si>
  <si>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</si>
  <si>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</si>
  <si>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</si>
  <si>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</si>
  <si>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</si>
  <si>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</si>
  <si>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</si>
  <si>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</si>
  <si>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</si>
  <si>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</si>
  <si>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</si>
  <si>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</si>
  <si>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</si>
  <si>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</si>
  <si>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</si>
  <si>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</si>
  <si>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</si>
  <si>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</si>
  <si>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</si>
  <si>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</si>
  <si>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</si>
  <si>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</si>
  <si>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</si>
  <si>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</si>
  <si>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</si>
  <si>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</si>
  <si>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</si>
  <si>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</si>
  <si>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</si>
  <si>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</si>
  <si>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</si>
  <si>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</si>
  <si>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</si>
  <si>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</si>
  <si>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</si>
  <si>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</si>
  <si>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</si>
  <si>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</si>
  <si>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</si>
  <si>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</si>
  <si>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</si>
  <si>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</si>
  <si>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</si>
  <si>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</si>
  <si>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</si>
  <si>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</si>
  <si>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</si>
  <si>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</si>
  <si>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</si>
  <si>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</si>
  <si>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</si>
  <si>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</si>
  <si>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</si>
  <si>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</si>
  <si>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</si>
  <si>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</si>
  <si>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</si>
  <si>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</si>
  <si>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</si>
  <si>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</si>
  <si>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</si>
  <si>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</si>
  <si>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</si>
  <si>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</si>
  <si>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</si>
  <si>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</si>
  <si>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</si>
  <si>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</si>
  <si>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</si>
  <si>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</si>
  <si>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</si>
  <si>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</si>
  <si>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</si>
  <si>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</si>
  <si>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</si>
  <si>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</si>
  <si>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</si>
  <si>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</si>
  <si>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</si>
  <si>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</si>
  <si>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</si>
  <si>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</si>
  <si>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</si>
  <si>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</si>
  <si>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</si>
  <si>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</si>
  <si>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</si>
  <si>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</si>
  <si>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</si>
  <si>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</si>
  <si>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</si>
  <si>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</si>
  <si>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</si>
  <si>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</si>
  <si>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</si>
  <si>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</si>
  <si>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</si>
  <si>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</si>
  <si>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</si>
  <si>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</si>
  <si>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</si>
  <si>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</si>
  <si>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</si>
  <si>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</si>
  <si>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</si>
  <si>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</si>
  <si>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</si>
  <si>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</si>
  <si>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</si>
  <si>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</si>
  <si>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</si>
  <si>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</si>
  <si>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</si>
  <si>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</si>
  <si>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</si>
  <si>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</si>
  <si>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</si>
  <si>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</si>
  <si>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</si>
  <si>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</si>
  <si>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</si>
  <si>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</si>
  <si>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</si>
  <si>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</si>
  <si>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</si>
  <si>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</si>
  <si>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</si>
  <si>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</si>
  <si>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</si>
  <si>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</si>
  <si>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</si>
  <si>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</si>
  <si>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</si>
  <si>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</si>
  <si>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</si>
  <si>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</si>
  <si>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</si>
  <si>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</si>
  <si>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</si>
  <si>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</si>
  <si>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</si>
  <si>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</si>
  <si>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</si>
  <si>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</si>
  <si>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</si>
  <si>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</si>
  <si>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</si>
  <si>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</si>
  <si>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</si>
  <si>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</si>
  <si>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</si>
  <si>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</si>
  <si>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</si>
  <si>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</si>
  <si>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</si>
  <si>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</si>
  <si>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</si>
  <si>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</si>
  <si>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</si>
  <si>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</si>
  <si>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</si>
  <si>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</si>
  <si>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</si>
  <si>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</si>
  <si>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</si>
  <si>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</si>
  <si>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</si>
  <si>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</si>
  <si>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</si>
  <si>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</si>
  <si>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</si>
  <si>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</si>
  <si>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</si>
  <si>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</si>
  <si>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</si>
  <si>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</si>
  <si>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</si>
  <si>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</si>
  <si>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</si>
  <si>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</si>
  <si>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</si>
  <si>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</si>
  <si>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</si>
  <si>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</si>
  <si>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</si>
  <si>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</si>
  <si>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</si>
  <si>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</si>
  <si>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</si>
  <si>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</si>
  <si>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</si>
  <si>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</si>
  <si>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</si>
  <si>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</si>
  <si>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</si>
  <si>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</si>
  <si>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</si>
  <si>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</si>
  <si>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</si>
  <si>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</si>
  <si>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</si>
  <si>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</si>
  <si>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</si>
  <si>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</si>
  <si>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</si>
  <si>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</si>
  <si>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</si>
  <si>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</si>
  <si>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</si>
  <si>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</si>
  <si>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</si>
  <si>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</si>
  <si>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</si>
  <si>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</si>
  <si>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</si>
  <si>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</si>
  <si>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</si>
  <si>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</si>
  <si>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</si>
  <si>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</si>
  <si>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</si>
  <si>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</si>
  <si>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</si>
  <si>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</si>
  <si>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</si>
  <si>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</si>
  <si>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</si>
  <si>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</si>
  <si>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</si>
  <si>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</si>
  <si>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</si>
  <si>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</si>
  <si>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</si>
  <si>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</si>
  <si>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</si>
  <si>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</si>
  <si>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</si>
  <si>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</si>
  <si>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</si>
  <si>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</si>
  <si>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</si>
  <si>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</si>
  <si>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</si>
  <si>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</si>
  <si>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</si>
  <si>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</si>
  <si>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</si>
  <si>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</si>
  <si>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</si>
  <si>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</si>
  <si>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</si>
  <si>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</si>
  <si>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</si>
  <si>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</si>
  <si>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</si>
  <si>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</si>
  <si>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</si>
  <si>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</si>
  <si>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</si>
  <si>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</si>
  <si>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</si>
  <si>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</si>
  <si>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</si>
  <si>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</si>
  <si>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</si>
  <si>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</si>
  <si>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</si>
  <si>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</si>
  <si>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</si>
  <si>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</si>
  <si>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</si>
  <si>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</si>
  <si>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</si>
  <si>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</si>
  <si>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</si>
  <si>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</si>
  <si>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</si>
  <si>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</si>
  <si>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</si>
  <si>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</si>
  <si>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</si>
  <si>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</si>
  <si>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</si>
  <si>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</si>
  <si>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</si>
  <si>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</si>
  <si>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</si>
  <si>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</si>
  <si>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</si>
  <si>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</si>
  <si>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</si>
  <si>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</si>
  <si>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</si>
  <si>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</si>
  <si>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</si>
  <si>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</si>
  <si>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</si>
  <si>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</si>
  <si>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</si>
  <si>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</si>
  <si>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</si>
  <si>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</si>
  <si>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</si>
  <si>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</si>
  <si>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</si>
  <si>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</si>
  <si>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</si>
  <si>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</si>
  <si>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</si>
  <si>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</si>
  <si>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</si>
  <si>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</si>
  <si>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</si>
  <si>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</si>
  <si>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</si>
  <si>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</si>
  <si>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</si>
  <si>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</si>
  <si>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</si>
  <si>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</si>
  <si>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</si>
  <si>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</si>
  <si>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</si>
  <si>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</si>
  <si>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</si>
  <si>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</si>
  <si>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</si>
  <si>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</si>
  <si>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</si>
  <si>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</si>
  <si>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</si>
  <si>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</si>
  <si>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</si>
  <si>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</si>
  <si>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</si>
  <si>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</si>
  <si>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</si>
  <si>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</si>
  <si>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</si>
  <si>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</si>
  <si>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</si>
  <si>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</si>
  <si>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</si>
  <si>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</si>
  <si>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</si>
  <si>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</si>
  <si>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</si>
  <si>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</si>
  <si>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</si>
  <si>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</si>
  <si>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</si>
  <si>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</si>
  <si>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</si>
  <si>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</si>
  <si>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</si>
  <si>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</si>
  <si>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</si>
  <si>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</si>
  <si>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</si>
  <si>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</si>
  <si>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</si>
  <si>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</si>
  <si>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</si>
  <si>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</si>
  <si>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</si>
  <si>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</si>
  <si>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</si>
  <si>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</si>
  <si>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</si>
  <si>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</si>
  <si>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</si>
  <si>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</si>
  <si>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</si>
  <si>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</si>
  <si>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</si>
  <si>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</si>
  <si>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</si>
  <si>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</si>
  <si>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</si>
  <si>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</si>
  <si>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</si>
  <si>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</si>
  <si>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</si>
  <si>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</si>
  <si>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</si>
  <si>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</si>
  <si>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</si>
  <si>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</si>
  <si>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</si>
  <si>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</si>
  <si>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</si>
  <si>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</si>
  <si>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</si>
  <si>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</si>
  <si>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</si>
  <si>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</si>
  <si>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</si>
  <si>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</si>
  <si>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</si>
  <si>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</si>
  <si>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</si>
  <si>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</si>
  <si>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</si>
  <si>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</si>
  <si>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</si>
  <si>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</si>
  <si>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</si>
  <si>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</si>
  <si>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</si>
  <si>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</si>
  <si>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</si>
  <si>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</si>
  <si>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</si>
  <si>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</si>
  <si>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</si>
  <si>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</si>
  <si>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</si>
  <si>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</si>
  <si>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</si>
  <si>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</si>
  <si>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</si>
  <si>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</si>
  <si>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</si>
  <si>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</si>
  <si>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</si>
  <si>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</si>
  <si>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</si>
  <si>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</si>
  <si>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</si>
  <si>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</si>
  <si>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</si>
  <si>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</si>
  <si>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</si>
  <si>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</si>
  <si>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</si>
  <si>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</si>
  <si>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</si>
  <si>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</si>
  <si>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</si>
  <si>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</si>
  <si>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</si>
  <si>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</si>
  <si>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</si>
  <si>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</si>
  <si>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</si>
  <si>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Página Web</t>
  </si>
  <si>
    <t>Inicio</t>
  </si>
  <si>
    <t>https://www.comunidad.madrid/hospital/elescorial/</t>
  </si>
  <si>
    <t>https://www.comunidad.madrid/hospital/elescorial/ciudadanos</t>
  </si>
  <si>
    <t>https://www.comunidad.madrid/hospital/elescorial/profesionales</t>
  </si>
  <si>
    <t>https://www.comunidad.madrid/hospital/elescorial/comunicacion</t>
  </si>
  <si>
    <t>https://www.comunidad.madrid/hospital/elescorial/nosotros</t>
  </si>
  <si>
    <t>https://www.comunidad.madrid/hospital/elescorial/ciudadanos/admision-citaciones-lista-espera-quirurgica</t>
  </si>
  <si>
    <t>https://www.comunidad.madrid/hospital/elescorial/profesionales/docencia</t>
  </si>
  <si>
    <t>https://www.comunidad.madrid/hospital/elescorial/profesionales/calidad</t>
  </si>
  <si>
    <t>https://www.comunidad.madrid/hospital/elescorial/nosotros/poblacion-referencia</t>
  </si>
  <si>
    <t>https://www.comunidad.madrid/hospital/elescorial/sitemap</t>
  </si>
  <si>
    <t>https://www.comunidad.madrid/hospital/elescorial/comunicacion/noticias</t>
  </si>
  <si>
    <t>https://www.comunidad.madrid/hospital/elescorial/ciudadanos/informacion-covid-19</t>
  </si>
  <si>
    <t>https://www.comunidad.madrid/hospital/elescorial/buscar?search_api_fulltext=&amp;nombre=</t>
  </si>
  <si>
    <t>https://www.comunidad.madrid/hospital/elescorial/declaracion-accesibilidad</t>
  </si>
  <si>
    <t>Ciudadanos</t>
  </si>
  <si>
    <t>Profesionales</t>
  </si>
  <si>
    <t>Nosotros</t>
  </si>
  <si>
    <t>Docencia</t>
  </si>
  <si>
    <t>Calidad</t>
  </si>
  <si>
    <t>Noticias</t>
  </si>
  <si>
    <t>Comunicación</t>
  </si>
  <si>
    <t>Lista espera</t>
  </si>
  <si>
    <t>Población referencia</t>
  </si>
  <si>
    <t>Covid 19</t>
  </si>
  <si>
    <t>Accesibilidad</t>
  </si>
  <si>
    <t xml:space="preserve">Home </t>
  </si>
  <si>
    <t>Home - Ciudadanos</t>
  </si>
  <si>
    <t>Home - Profesionales</t>
  </si>
  <si>
    <t>Home - Comunicación</t>
  </si>
  <si>
    <t>Home - Nosotros</t>
  </si>
  <si>
    <t>Home - Mapa web</t>
  </si>
  <si>
    <t>Home - Búsqueda</t>
  </si>
  <si>
    <t>Home - Accesibilidad</t>
  </si>
  <si>
    <t>Home - Ciudadanos - Citaciones</t>
  </si>
  <si>
    <t>Home - Profesionales - Docencia</t>
  </si>
  <si>
    <t>Home - Profesionales - Calidad</t>
  </si>
  <si>
    <t>Home - Nosotros - Población de Referencia</t>
  </si>
  <si>
    <t>Home - Comunicación - Noticias de actualidad</t>
  </si>
  <si>
    <t>Home - Ciudadanos - Información Covid 19</t>
  </si>
  <si>
    <t>https://www.comunidad.madrid/hospital/elescorial/aviso-legal-privacidad</t>
  </si>
  <si>
    <t>Aviso legal</t>
  </si>
  <si>
    <t xml:space="preserve">Home - Aviso legal </t>
  </si>
  <si>
    <t>Hospital el Escorial</t>
  </si>
  <si>
    <t>Se analizan las páginas del dominio https://www.comunidad.madrid/hospital/elescorial/</t>
  </si>
  <si>
    <t>Proporcionar información sobre el Hospital, sus instalaciones y servicios</t>
  </si>
  <si>
    <t>https://www.comunidad.madrid/hospital/elescorial/ciudadanos/llegar</t>
  </si>
  <si>
    <t>Home - Ciudadanos - Cómo llegar</t>
  </si>
  <si>
    <t>Cómo llegar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</si>
</sst>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0" fontId="25" fillId="2" borderId="10" xfId="21" applyFont="1" applyBorder="1" applyProtection="1">
      <alignment horizontal="center" vertical="center"/>
      <protection locked="0"/>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937">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xmlns=""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xmlns=""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xmlns=""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xmlns=""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xmlns=""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xmlns=""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xmlns=""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xmlns=""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xmlns=""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xmlns=""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xmlns=""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xmlns=""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xmlns=""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xmlns=""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xmlns=""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xmlns=""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xmlns=""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xmlns=""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xmlns=""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xmlns=""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xmlns=""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xmlns=""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xmlns=""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xmlns=""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xmlns=""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xmlns=""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xmlns=""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xmlns=""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xmlns=""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xmlns=""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xmlns=""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xmlns=""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xmlns=""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xmlns=""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xmlns=""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xmlns=""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xmlns=""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xmlns=""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xmlns=""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xmlns=""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xmlns=""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xmlns=""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xmlns=""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xmlns=""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xmlns=""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xmlns=""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xmlns=""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xmlns=""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xmlns=""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xmlns=""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xmlns=""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xmlns=""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xmlns=""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xmlns=""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xmlns=""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xmlns=""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xmlns=""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xmlns=""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xmlns=""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xmlns=""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xmlns=""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xmlns=""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xmlns=""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xmlns=""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xmlns=""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xmlns=""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xmlns=""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xmlns=""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xmlns=""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xmlns=""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xmlns=""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xmlns=""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xmlns=""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xmlns=""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xmlns=""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xmlns=""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xmlns=""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xmlns=""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xmlns=""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xmlns=""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xmlns=""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xmlns=""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xmlns=""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xmlns=""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xmlns=""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xmlns=""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xmlns=""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xmlns=""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xmlns=""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xmlns=""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xmlns=""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xmlns=""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xmlns=""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xmlns=""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xmlns=""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xmlns=""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xmlns=""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xmlns=""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xmlns=""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xmlns=""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xmlns=""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xmlns=""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xmlns=""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xmlns=""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xmlns=""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xmlns=""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xmlns=""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xmlns=""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xmlns=""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xmlns=""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xmlns=""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xmlns=""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xmlns=""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xmlns=""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xmlns=""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xmlns=""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xmlns=""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xmlns=""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xmlns=""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xmlns=""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xmlns=""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xmlns=""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xmlns=""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xmlns=""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xmlns=""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xmlns=""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xmlns=""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xmlns=""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xmlns=""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xmlns=""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xmlns=""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xmlns=""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xmlns=""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xmlns=""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xmlns=""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xmlns=""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xmlns=""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xmlns=""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xmlns=""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xmlns=""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xmlns=""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xmlns=""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xmlns=""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xmlns=""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xmlns=""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xmlns=""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xmlns=""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xmlns=""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xmlns=""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xmlns=""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xmlns=""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xmlns=""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xmlns=""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xmlns=""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xmlns=""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xmlns=""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xmlns=""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xmlns=""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xmlns=""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xmlns=""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xmlns=""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xmlns=""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xmlns=""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xmlns=""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xmlns=""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xmlns=""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xmlns=""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xmlns=""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xmlns=""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xmlns=""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xmlns=""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xmlns=""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xmlns=""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xmlns=""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xmlns=""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xmlns=""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xmlns=""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xmlns=""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xmlns=""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xmlns=""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xmlns=""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xmlns=""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xmlns=""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xmlns=""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xmlns=""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xmlns=""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xmlns=""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xmlns=""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xmlns=""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xmlns=""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xmlns=""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xmlns=""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xmlns=""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xmlns=""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xmlns=""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xmlns=""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xmlns=""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xmlns=""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xmlns=""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xmlns=""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xmlns=""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xmlns=""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xmlns=""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xmlns=""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xmlns=""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xmlns=""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xmlns=""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xmlns=""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xmlns=""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xmlns=""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xmlns=""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xmlns=""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xmlns=""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xmlns=""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xmlns=""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xmlns=""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xmlns=""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xmlns=""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xmlns=""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xmlns=""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xmlns=""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xmlns=""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xmlns=""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xmlns=""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topLeftCell="A4"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7" t="s">
        <v>470</v>
      </c>
      <c r="C9" s="247"/>
      <c r="D9" s="247"/>
      <c r="E9" s="247"/>
      <c r="F9" s="247"/>
      <c r="G9" s="247"/>
      <c r="H9" s="247"/>
      <c r="I9" s="247"/>
      <c r="J9" s="247"/>
      <c r="K9" s="247"/>
      <c r="L9" s="247"/>
      <c r="M9" s="247"/>
      <c r="N9" s="247"/>
    </row>
    <row r="10" spans="1:64" ht="13.5" customHeight="1"/>
    <row r="11" spans="1:64" ht="86.25" customHeight="1">
      <c r="B11" s="247" t="s">
        <v>279</v>
      </c>
      <c r="C11" s="247"/>
      <c r="D11" s="247"/>
      <c r="E11" s="247"/>
      <c r="F11" s="247"/>
      <c r="G11" s="247"/>
      <c r="H11" s="247"/>
      <c r="I11" s="247"/>
      <c r="J11" s="247"/>
      <c r="K11" s="247"/>
      <c r="L11" s="247"/>
      <c r="M11" s="247"/>
      <c r="N11" s="247"/>
    </row>
    <row r="12" spans="1:64" ht="13.5" customHeight="1"/>
    <row r="13" spans="1:64" ht="319.5" customHeight="1">
      <c r="B13" s="247" t="s">
        <v>469</v>
      </c>
      <c r="C13" s="247"/>
      <c r="D13" s="247"/>
      <c r="E13" s="247"/>
      <c r="F13" s="247"/>
      <c r="G13" s="247"/>
      <c r="H13" s="247"/>
      <c r="I13" s="247"/>
      <c r="J13" s="247"/>
      <c r="K13" s="247"/>
      <c r="L13" s="247"/>
      <c r="M13" s="247"/>
      <c r="N13" s="247"/>
    </row>
    <row r="15" spans="1:64" ht="274.5" customHeight="1">
      <c r="B15" s="248" t="s">
        <v>473</v>
      </c>
      <c r="C15" s="248"/>
      <c r="D15" s="248"/>
      <c r="E15" s="248"/>
      <c r="F15" s="248"/>
      <c r="G15" s="248"/>
      <c r="H15" s="248"/>
      <c r="I15" s="248"/>
      <c r="J15" s="248"/>
      <c r="K15" s="248"/>
      <c r="L15" s="248"/>
      <c r="M15" s="248"/>
      <c r="N15" s="248"/>
    </row>
    <row r="17" spans="2:14" ht="29.25" customHeight="1">
      <c r="B17" s="249" t="s">
        <v>272</v>
      </c>
      <c r="C17" s="249"/>
      <c r="D17" s="249"/>
      <c r="E17" s="249"/>
      <c r="F17" s="249"/>
      <c r="G17" s="249"/>
      <c r="H17" s="249"/>
      <c r="I17" s="249"/>
      <c r="J17" s="249"/>
      <c r="K17" s="249"/>
      <c r="L17" s="249"/>
      <c r="M17" s="249"/>
      <c r="N17" s="249"/>
    </row>
    <row r="19" spans="2:14" ht="18.75">
      <c r="B19" s="213" t="s">
        <v>357</v>
      </c>
      <c r="C19" s="212"/>
      <c r="D19" s="212"/>
      <c r="E19" s="212"/>
      <c r="F19" s="212"/>
      <c r="G19" s="212"/>
      <c r="H19" s="212"/>
      <c r="I19" s="212"/>
      <c r="J19" s="212"/>
      <c r="K19" s="212"/>
      <c r="L19" s="212"/>
      <c r="M19" s="212"/>
      <c r="N19" s="212"/>
    </row>
    <row r="20" spans="2:14" ht="18.75">
      <c r="B20" s="210" t="s">
        <v>280</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zoomScale="70" zoomScaleNormal="70" workbookViewId="0"/>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7" t="s">
        <v>322</v>
      </c>
      <c r="C8" s="267"/>
      <c r="D8" s="267"/>
      <c r="E8" s="267"/>
      <c r="F8" s="267"/>
      <c r="G8" s="267"/>
      <c r="H8" s="267"/>
      <c r="I8" s="267"/>
      <c r="J8" s="267"/>
      <c r="K8" s="267"/>
      <c r="L8" s="267"/>
      <c r="M8" s="267"/>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4" t="s">
        <v>152</v>
      </c>
      <c r="C11" s="265"/>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96</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96</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35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35</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ref="D113:D129" si="5">IF(AND(B113&lt;&gt;"",C113&lt;&gt;""),"N/T","")</f>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35</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35</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35</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35</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ref="D189:D205" si="9">IF(AND(B189&lt;&gt;"",C189&lt;&gt;""),"N/T","")</f>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https://www.comunidad.madrid/hospital/elescorial/</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https://www.comunidad.madrid/hospital/elescorial/ciudadanos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https://www.comunidad.madrid/hospital/elescorial/profesionales</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https://www.comunidad.madrid/hospital/elescorial/comunicacion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https://www.comunidad.madrid/hospital/elescorial/nosotros</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Cómo llegar</v>
      </c>
      <c r="C214" s="114" t="str" cm="1">
        <f t="array" ref="C214">IFERROR(INDEX('03.Muestra'!$F$8:$F$42,SMALL(IF("Página Web"='03.Muestra'!$D$8:$D$42,ROW('03.Muestra'!$F$8:$F$42)-MIN(ROW('03.Muestra'!$D$8:$D$42))+1,""),ROW()-208)),"")</f>
        <v>https://www.comunidad.madrid/hospital/elescorial/ciudadanos/llegar</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Lista espera</v>
      </c>
      <c r="C215" s="114" t="str" cm="1">
        <f t="array" ref="C215">IFERROR(INDEX('03.Muestra'!$F$8:$F$42,SMALL(IF("Página Web"='03.Muestra'!$D$8:$D$42,ROW('03.Muestra'!$F$8:$F$42)-MIN(ROW('03.Muestra'!$D$8:$D$42))+1,""),ROW()-208)),"")</f>
        <v>https://www.comunidad.madrid/hospital/elescorial/ciudadanos/admision-citaciones-lista-espera-quirurgica</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https://www.comunidad.madrid/hospital/elescorial/profesionales/docencia</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https://www.comunidad.madrid/hospital/elescorial/profesionales/calidad</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Población referencia</v>
      </c>
      <c r="C218" s="114" t="str" cm="1">
        <f t="array" ref="C218">IFERROR(INDEX('03.Muestra'!$F$8:$F$42,SMALL(IF("Página Web"='03.Muestra'!$D$8:$D$42,ROW('03.Muestra'!$F$8:$F$42)-MIN(ROW('03.Muestra'!$D$8:$D$42))+1,""),ROW()-208)),"")</f>
        <v>https://www.comunidad.madrid/hospital/elescorial/nosotros/poblacion-referencia</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https://www.comunidad.madrid/hospital/elescorial/sitemap</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https://www.comunidad.madrid/hospital/elescorial/comunicacion/noticias</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Covid 19</v>
      </c>
      <c r="C221" s="114" t="str" cm="1">
        <f t="array" ref="C221">IFERROR(INDEX('03.Muestra'!$F$8:$F$42,SMALL(IF("Página Web"='03.Muestra'!$D$8:$D$42,ROW('03.Muestra'!$F$8:$F$42)-MIN(ROW('03.Muestra'!$D$8:$D$42))+1,""),ROW()-208)),"")</f>
        <v>https://www.comunidad.madrid/hospital/elescorial/ciudadanos/informacion-covid-19</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https://www.comunidad.madrid/hospital/elescorial/buscar?search_api_fulltext=&amp;nombre=</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https://www.comunidad.madrid/hospital/elescorial/declaracion-accesibilidad</v>
      </c>
      <c r="D223" s="130" t="s">
        <v>35</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https://www.comunidad.madrid/hospital/elescorial/aviso-legal-privacidad</v>
      </c>
      <c r="D224" s="130" t="s">
        <v>35</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ref="D226:D243" si="11">IF(AND(B226&lt;&gt;"",C226&lt;&gt;""),"N/T","")</f>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349" priority="1352" stopIfTrue="1" operator="equal">
      <formula>"ERR"</formula>
    </cfRule>
  </conditionalFormatting>
  <conditionalFormatting sqref="F19:J19 F57:J57 F95:J95 F133:J133 F171:J171 F209:J209 D19:D53 D57:D91 D95:D129 D133:D167 D171:D205 D209:D243">
    <cfRule type="expression" dxfId="348" priority="1346" stopIfTrue="1">
      <formula>ISBLANK(D19)</formula>
    </cfRule>
    <cfRule type="cellIs" dxfId="347" priority="1347" stopIfTrue="1" operator="equal">
      <formula>"Pasa"</formula>
    </cfRule>
    <cfRule type="cellIs" dxfId="346" priority="1348" stopIfTrue="1" operator="equal">
      <formula>"Falla"</formula>
    </cfRule>
    <cfRule type="cellIs" dxfId="345" priority="1349" stopIfTrue="1" operator="equal">
      <formula>"N/A"</formula>
    </cfRule>
    <cfRule type="cellIs" dxfId="344" priority="1350" stopIfTrue="1" operator="equal">
      <formula>"N/T"</formula>
    </cfRule>
    <cfRule type="cellIs" dxfId="343" priority="1351" stopIfTrue="1" operator="equal">
      <formula>"N/D"</formula>
    </cfRule>
  </conditionalFormatting>
  <conditionalFormatting sqref="D1:D7 D11:D1048576">
    <cfRule type="cellIs" dxfId="342" priority="1099" stopIfTrue="1" operator="equal">
      <formula>"-"</formula>
    </cfRule>
  </conditionalFormatting>
  <conditionalFormatting sqref="D19:D53">
    <cfRule type="expression" dxfId="341" priority="589" stopIfTrue="1">
      <formula>ISBLANK(D19)</formula>
    </cfRule>
    <cfRule type="cellIs" dxfId="340" priority="590" stopIfTrue="1" operator="equal">
      <formula>"Pasa"</formula>
    </cfRule>
    <cfRule type="cellIs" dxfId="339" priority="591" stopIfTrue="1" operator="equal">
      <formula>"Falla"</formula>
    </cfRule>
    <cfRule type="cellIs" dxfId="338" priority="592" stopIfTrue="1" operator="equal">
      <formula>"N/A"</formula>
    </cfRule>
    <cfRule type="cellIs" dxfId="337" priority="593" stopIfTrue="1" operator="equal">
      <formula>"N/T"</formula>
    </cfRule>
    <cfRule type="cellIs" dxfId="336" priority="594" stopIfTrue="1" operator="equal">
      <formula>"N/D"</formula>
    </cfRule>
  </conditionalFormatting>
  <conditionalFormatting sqref="D19:D53">
    <cfRule type="expression" dxfId="335" priority="583" stopIfTrue="1">
      <formula>ISBLANK(D19)</formula>
    </cfRule>
    <cfRule type="cellIs" dxfId="334" priority="584" stopIfTrue="1" operator="equal">
      <formula>"Pasa"</formula>
    </cfRule>
    <cfRule type="cellIs" dxfId="333" priority="585" stopIfTrue="1" operator="equal">
      <formula>"Falla"</formula>
    </cfRule>
    <cfRule type="cellIs" dxfId="332" priority="586" stopIfTrue="1" operator="equal">
      <formula>"N/A"</formula>
    </cfRule>
    <cfRule type="cellIs" dxfId="331" priority="587" stopIfTrue="1" operator="equal">
      <formula>"N/T"</formula>
    </cfRule>
    <cfRule type="cellIs" dxfId="330" priority="588" stopIfTrue="1" operator="equal">
      <formula>"N/D"</formula>
    </cfRule>
  </conditionalFormatting>
  <conditionalFormatting sqref="D57:D91">
    <cfRule type="expression" dxfId="329" priority="577" stopIfTrue="1">
      <formula>ISBLANK(D57)</formula>
    </cfRule>
    <cfRule type="cellIs" dxfId="328" priority="578" stopIfTrue="1" operator="equal">
      <formula>"Pasa"</formula>
    </cfRule>
    <cfRule type="cellIs" dxfId="327" priority="579" stopIfTrue="1" operator="equal">
      <formula>"Falla"</formula>
    </cfRule>
    <cfRule type="cellIs" dxfId="326" priority="580" stopIfTrue="1" operator="equal">
      <formula>"N/A"</formula>
    </cfRule>
    <cfRule type="cellIs" dxfId="325" priority="581" stopIfTrue="1" operator="equal">
      <formula>"N/T"</formula>
    </cfRule>
    <cfRule type="cellIs" dxfId="324" priority="582" stopIfTrue="1" operator="equal">
      <formula>"N/D"</formula>
    </cfRule>
  </conditionalFormatting>
  <conditionalFormatting sqref="D57:D91">
    <cfRule type="expression" dxfId="323" priority="571" stopIfTrue="1">
      <formula>ISBLANK(D57)</formula>
    </cfRule>
    <cfRule type="cellIs" dxfId="322" priority="572" stopIfTrue="1" operator="equal">
      <formula>"Pasa"</formula>
    </cfRule>
    <cfRule type="cellIs" dxfId="321" priority="573" stopIfTrue="1" operator="equal">
      <formula>"Falla"</formula>
    </cfRule>
    <cfRule type="cellIs" dxfId="320" priority="574" stopIfTrue="1" operator="equal">
      <formula>"N/A"</formula>
    </cfRule>
    <cfRule type="cellIs" dxfId="319" priority="575" stopIfTrue="1" operator="equal">
      <formula>"N/T"</formula>
    </cfRule>
    <cfRule type="cellIs" dxfId="318" priority="576" stopIfTrue="1" operator="equal">
      <formula>"N/D"</formula>
    </cfRule>
  </conditionalFormatting>
  <conditionalFormatting sqref="D95:D129">
    <cfRule type="expression" dxfId="317" priority="565" stopIfTrue="1">
      <formula>ISBLANK(D95)</formula>
    </cfRule>
    <cfRule type="cellIs" dxfId="316" priority="566" stopIfTrue="1" operator="equal">
      <formula>"Pasa"</formula>
    </cfRule>
    <cfRule type="cellIs" dxfId="315" priority="567" stopIfTrue="1" operator="equal">
      <formula>"Falla"</formula>
    </cfRule>
    <cfRule type="cellIs" dxfId="314" priority="568" stopIfTrue="1" operator="equal">
      <formula>"N/A"</formula>
    </cfRule>
    <cfRule type="cellIs" dxfId="313" priority="569" stopIfTrue="1" operator="equal">
      <formula>"N/T"</formula>
    </cfRule>
    <cfRule type="cellIs" dxfId="312" priority="570" stopIfTrue="1" operator="equal">
      <formula>"N/D"</formula>
    </cfRule>
  </conditionalFormatting>
  <conditionalFormatting sqref="D95:D129">
    <cfRule type="expression" dxfId="311" priority="559" stopIfTrue="1">
      <formula>ISBLANK(D95)</formula>
    </cfRule>
    <cfRule type="cellIs" dxfId="310" priority="560" stopIfTrue="1" operator="equal">
      <formula>"Pasa"</formula>
    </cfRule>
    <cfRule type="cellIs" dxfId="309" priority="561" stopIfTrue="1" operator="equal">
      <formula>"Falla"</formula>
    </cfRule>
    <cfRule type="cellIs" dxfId="308" priority="562" stopIfTrue="1" operator="equal">
      <formula>"N/A"</formula>
    </cfRule>
    <cfRule type="cellIs" dxfId="307" priority="563" stopIfTrue="1" operator="equal">
      <formula>"N/T"</formula>
    </cfRule>
    <cfRule type="cellIs" dxfId="306" priority="564" stopIfTrue="1" operator="equal">
      <formula>"N/D"</formula>
    </cfRule>
  </conditionalFormatting>
  <conditionalFormatting sqref="D133:D167">
    <cfRule type="expression" dxfId="305" priority="553" stopIfTrue="1">
      <formula>ISBLANK(D133)</formula>
    </cfRule>
    <cfRule type="cellIs" dxfId="304" priority="554" stopIfTrue="1" operator="equal">
      <formula>"Pasa"</formula>
    </cfRule>
    <cfRule type="cellIs" dxfId="303" priority="555" stopIfTrue="1" operator="equal">
      <formula>"Falla"</formula>
    </cfRule>
    <cfRule type="cellIs" dxfId="302" priority="556" stopIfTrue="1" operator="equal">
      <formula>"N/A"</formula>
    </cfRule>
    <cfRule type="cellIs" dxfId="301" priority="557" stopIfTrue="1" operator="equal">
      <formula>"N/T"</formula>
    </cfRule>
    <cfRule type="cellIs" dxfId="300" priority="558" stopIfTrue="1" operator="equal">
      <formula>"N/D"</formula>
    </cfRule>
  </conditionalFormatting>
  <conditionalFormatting sqref="D133:D167">
    <cfRule type="expression" dxfId="299" priority="547" stopIfTrue="1">
      <formula>ISBLANK(D133)</formula>
    </cfRule>
    <cfRule type="cellIs" dxfId="298" priority="548" stopIfTrue="1" operator="equal">
      <formula>"Pasa"</formula>
    </cfRule>
    <cfRule type="cellIs" dxfId="297" priority="549" stopIfTrue="1" operator="equal">
      <formula>"Falla"</formula>
    </cfRule>
    <cfRule type="cellIs" dxfId="296" priority="550" stopIfTrue="1" operator="equal">
      <formula>"N/A"</formula>
    </cfRule>
    <cfRule type="cellIs" dxfId="295" priority="551" stopIfTrue="1" operator="equal">
      <formula>"N/T"</formula>
    </cfRule>
    <cfRule type="cellIs" dxfId="294" priority="552" stopIfTrue="1" operator="equal">
      <formula>"N/D"</formula>
    </cfRule>
  </conditionalFormatting>
  <conditionalFormatting sqref="D171:D205">
    <cfRule type="expression" dxfId="293" priority="541" stopIfTrue="1">
      <formula>ISBLANK(D171)</formula>
    </cfRule>
    <cfRule type="cellIs" dxfId="292" priority="542" stopIfTrue="1" operator="equal">
      <formula>"Pasa"</formula>
    </cfRule>
    <cfRule type="cellIs" dxfId="291" priority="543" stopIfTrue="1" operator="equal">
      <formula>"Falla"</formula>
    </cfRule>
    <cfRule type="cellIs" dxfId="290" priority="544" stopIfTrue="1" operator="equal">
      <formula>"N/A"</formula>
    </cfRule>
    <cfRule type="cellIs" dxfId="289" priority="545" stopIfTrue="1" operator="equal">
      <formula>"N/T"</formula>
    </cfRule>
    <cfRule type="cellIs" dxfId="288" priority="546" stopIfTrue="1" operator="equal">
      <formula>"N/D"</formula>
    </cfRule>
  </conditionalFormatting>
  <conditionalFormatting sqref="D171:D205">
    <cfRule type="expression" dxfId="287" priority="535" stopIfTrue="1">
      <formula>ISBLANK(D171)</formula>
    </cfRule>
    <cfRule type="cellIs" dxfId="286" priority="536" stopIfTrue="1" operator="equal">
      <formula>"Pasa"</formula>
    </cfRule>
    <cfRule type="cellIs" dxfId="285" priority="537" stopIfTrue="1" operator="equal">
      <formula>"Falla"</formula>
    </cfRule>
    <cfRule type="cellIs" dxfId="284" priority="538" stopIfTrue="1" operator="equal">
      <formula>"N/A"</formula>
    </cfRule>
    <cfRule type="cellIs" dxfId="283" priority="539" stopIfTrue="1" operator="equal">
      <formula>"N/T"</formula>
    </cfRule>
    <cfRule type="cellIs" dxfId="282" priority="540" stopIfTrue="1" operator="equal">
      <formula>"N/D"</formula>
    </cfRule>
  </conditionalFormatting>
  <conditionalFormatting sqref="D209:D243">
    <cfRule type="expression" dxfId="281" priority="529" stopIfTrue="1">
      <formula>ISBLANK(D209)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209:D243">
    <cfRule type="expression" dxfId="275" priority="523" stopIfTrue="1">
      <formula>ISBLANK(D209)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K23">
    <cfRule type="expression" dxfId="269" priority="127" stopIfTrue="1">
      <formula>ISBLANK(K23)</formula>
    </cfRule>
    <cfRule type="cellIs" dxfId="268" priority="128" stopIfTrue="1" operator="equal">
      <formula>"Pasa"</formula>
    </cfRule>
    <cfRule type="cellIs" dxfId="267" priority="129" stopIfTrue="1" operator="equal">
      <formula>"Falla"</formula>
    </cfRule>
    <cfRule type="cellIs" dxfId="266" priority="130" stopIfTrue="1" operator="equal">
      <formula>"N/A"</formula>
    </cfRule>
    <cfRule type="cellIs" dxfId="265" priority="131" stopIfTrue="1" operator="equal">
      <formula>"N/T"</formula>
    </cfRule>
    <cfRule type="cellIs" dxfId="264" priority="132" stopIfTrue="1" operator="equal">
      <formula>"N/D"</formula>
    </cfRule>
  </conditionalFormatting>
  <conditionalFormatting sqref="K24">
    <cfRule type="expression" dxfId="263" priority="121" stopIfTrue="1">
      <formula>ISBLANK(K24)</formula>
    </cfRule>
    <cfRule type="cellIs" dxfId="262" priority="122" stopIfTrue="1" operator="equal">
      <formula>"Pasa"</formula>
    </cfRule>
    <cfRule type="cellIs" dxfId="261" priority="123" stopIfTrue="1" operator="equal">
      <formula>"Falla"</formula>
    </cfRule>
    <cfRule type="cellIs" dxfId="260" priority="124" stopIfTrue="1" operator="equal">
      <formula>"N/A"</formula>
    </cfRule>
    <cfRule type="cellIs" dxfId="259" priority="125" stopIfTrue="1" operator="equal">
      <formula>"N/T"</formula>
    </cfRule>
    <cfRule type="cellIs" dxfId="258" priority="126" stopIfTrue="1" operator="equal">
      <formula>"N/D"</formula>
    </cfRule>
  </conditionalFormatting>
  <conditionalFormatting sqref="D57:D72">
    <cfRule type="expression" dxfId="257" priority="115" stopIfTrue="1">
      <formula>ISBLANK(D57)</formula>
    </cfRule>
    <cfRule type="cellIs" dxfId="256" priority="116" stopIfTrue="1" operator="equal">
      <formula>"Pasa"</formula>
    </cfRule>
    <cfRule type="cellIs" dxfId="255" priority="117" stopIfTrue="1" operator="equal">
      <formula>"Falla"</formula>
    </cfRule>
    <cfRule type="cellIs" dxfId="254" priority="118" stopIfTrue="1" operator="equal">
      <formula>"N/A"</formula>
    </cfRule>
    <cfRule type="cellIs" dxfId="253" priority="119" stopIfTrue="1" operator="equal">
      <formula>"N/T"</formula>
    </cfRule>
    <cfRule type="cellIs" dxfId="252" priority="120" stopIfTrue="1" operator="equal">
      <formula>"N/D"</formula>
    </cfRule>
  </conditionalFormatting>
  <conditionalFormatting sqref="D57:D72">
    <cfRule type="expression" dxfId="251" priority="109" stopIfTrue="1">
      <formula>ISBLANK(D57)</formula>
    </cfRule>
    <cfRule type="cellIs" dxfId="250" priority="110" stopIfTrue="1" operator="equal">
      <formula>"Pasa"</formula>
    </cfRule>
    <cfRule type="cellIs" dxfId="249" priority="111" stopIfTrue="1" operator="equal">
      <formula>"Falla"</formula>
    </cfRule>
    <cfRule type="cellIs" dxfId="248" priority="112" stopIfTrue="1" operator="equal">
      <formula>"N/A"</formula>
    </cfRule>
    <cfRule type="cellIs" dxfId="247" priority="113" stopIfTrue="1" operator="equal">
      <formula>"N/T"</formula>
    </cfRule>
    <cfRule type="cellIs" dxfId="246" priority="114" stopIfTrue="1" operator="equal">
      <formula>"N/D"</formula>
    </cfRule>
  </conditionalFormatting>
  <conditionalFormatting sqref="D95:D110">
    <cfRule type="expression" dxfId="245" priority="103" stopIfTrue="1">
      <formula>ISBLANK(D95)</formula>
    </cfRule>
    <cfRule type="cellIs" dxfId="244" priority="104" stopIfTrue="1" operator="equal">
      <formula>"Pasa"</formula>
    </cfRule>
    <cfRule type="cellIs" dxfId="243" priority="105" stopIfTrue="1" operator="equal">
      <formula>"Falla"</formula>
    </cfRule>
    <cfRule type="cellIs" dxfId="242" priority="106" stopIfTrue="1" operator="equal">
      <formula>"N/A"</formula>
    </cfRule>
    <cfRule type="cellIs" dxfId="241" priority="107" stopIfTrue="1" operator="equal">
      <formula>"N/T"</formula>
    </cfRule>
    <cfRule type="cellIs" dxfId="240" priority="108" stopIfTrue="1" operator="equal">
      <formula>"N/D"</formula>
    </cfRule>
  </conditionalFormatting>
  <conditionalFormatting sqref="D95:D110">
    <cfRule type="expression" dxfId="239" priority="97" stopIfTrue="1">
      <formula>ISBLANK(D95)</formula>
    </cfRule>
    <cfRule type="cellIs" dxfId="238" priority="98" stopIfTrue="1" operator="equal">
      <formula>"Pasa"</formula>
    </cfRule>
    <cfRule type="cellIs" dxfId="237" priority="99" stopIfTrue="1" operator="equal">
      <formula>"Falla"</formula>
    </cfRule>
    <cfRule type="cellIs" dxfId="236" priority="100" stopIfTrue="1" operator="equal">
      <formula>"N/A"</formula>
    </cfRule>
    <cfRule type="cellIs" dxfId="235" priority="101" stopIfTrue="1" operator="equal">
      <formula>"N/T"</formula>
    </cfRule>
    <cfRule type="cellIs" dxfId="234" priority="102" stopIfTrue="1" operator="equal">
      <formula>"N/D"</formula>
    </cfRule>
  </conditionalFormatting>
  <conditionalFormatting sqref="D133:D148">
    <cfRule type="expression" dxfId="233" priority="91" stopIfTrue="1">
      <formula>ISBLANK(D133)</formula>
    </cfRule>
    <cfRule type="cellIs" dxfId="232" priority="92" stopIfTrue="1" operator="equal">
      <formula>"Pasa"</formula>
    </cfRule>
    <cfRule type="cellIs" dxfId="231" priority="93" stopIfTrue="1" operator="equal">
      <formula>"Falla"</formula>
    </cfRule>
    <cfRule type="cellIs" dxfId="230" priority="94" stopIfTrue="1" operator="equal">
      <formula>"N/A"</formula>
    </cfRule>
    <cfRule type="cellIs" dxfId="229" priority="95" stopIfTrue="1" operator="equal">
      <formula>"N/T"</formula>
    </cfRule>
    <cfRule type="cellIs" dxfId="228" priority="96" stopIfTrue="1" operator="equal">
      <formula>"N/D"</formula>
    </cfRule>
  </conditionalFormatting>
  <conditionalFormatting sqref="D133:D148">
    <cfRule type="expression" dxfId="227" priority="85" stopIfTrue="1">
      <formula>ISBLANK(D133)</formula>
    </cfRule>
    <cfRule type="cellIs" dxfId="226" priority="86" stopIfTrue="1" operator="equal">
      <formula>"Pasa"</formula>
    </cfRule>
    <cfRule type="cellIs" dxfId="225" priority="87" stopIfTrue="1" operator="equal">
      <formula>"Falla"</formula>
    </cfRule>
    <cfRule type="cellIs" dxfId="224" priority="88" stopIfTrue="1" operator="equal">
      <formula>"N/A"</formula>
    </cfRule>
    <cfRule type="cellIs" dxfId="223" priority="89" stopIfTrue="1" operator="equal">
      <formula>"N/T"</formula>
    </cfRule>
    <cfRule type="cellIs" dxfId="222" priority="90" stopIfTrue="1" operator="equal">
      <formula>"N/D"</formula>
    </cfRule>
  </conditionalFormatting>
  <conditionalFormatting sqref="D171:D186">
    <cfRule type="expression" dxfId="221" priority="79" stopIfTrue="1">
      <formula>ISBLANK(D171)</formula>
    </cfRule>
    <cfRule type="cellIs" dxfId="220" priority="80" stopIfTrue="1" operator="equal">
      <formula>"Pasa"</formula>
    </cfRule>
    <cfRule type="cellIs" dxfId="219" priority="81" stopIfTrue="1" operator="equal">
      <formula>"Falla"</formula>
    </cfRule>
    <cfRule type="cellIs" dxfId="218" priority="82" stopIfTrue="1" operator="equal">
      <formula>"N/A"</formula>
    </cfRule>
    <cfRule type="cellIs" dxfId="217" priority="83" stopIfTrue="1" operator="equal">
      <formula>"N/T"</formula>
    </cfRule>
    <cfRule type="cellIs" dxfId="216" priority="84" stopIfTrue="1" operator="equal">
      <formula>"N/D"</formula>
    </cfRule>
  </conditionalFormatting>
  <conditionalFormatting sqref="D171:D186">
    <cfRule type="expression" dxfId="215" priority="73" stopIfTrue="1">
      <formula>ISBLANK(D171)</formula>
    </cfRule>
    <cfRule type="cellIs" dxfId="214" priority="74" stopIfTrue="1" operator="equal">
      <formula>"Pasa"</formula>
    </cfRule>
    <cfRule type="cellIs" dxfId="213" priority="75" stopIfTrue="1" operator="equal">
      <formula>"Falla"</formula>
    </cfRule>
    <cfRule type="cellIs" dxfId="212" priority="76" stopIfTrue="1" operator="equal">
      <formula>"N/A"</formula>
    </cfRule>
    <cfRule type="cellIs" dxfId="211" priority="77" stopIfTrue="1" operator="equal">
      <formula>"N/T"</formula>
    </cfRule>
    <cfRule type="cellIs" dxfId="210" priority="78" stopIfTrue="1" operator="equal">
      <formula>"N/D"</formula>
    </cfRule>
  </conditionalFormatting>
  <conditionalFormatting sqref="D209:D224">
    <cfRule type="expression" dxfId="209" priority="67" stopIfTrue="1">
      <formula>ISBLANK(D209)</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D209:D224">
    <cfRule type="expression" dxfId="203" priority="61" stopIfTrue="1">
      <formula>ISBLANK(D209)</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2">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2">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10">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10">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4:D148">
    <cfRule type="expression" dxfId="173" priority="31" stopIfTrue="1">
      <formula>ISBLANK(D134)</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4:D148">
    <cfRule type="expression" dxfId="167" priority="25" stopIfTrue="1">
      <formula>ISBLANK(D134)</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6:D186">
    <cfRule type="expression" dxfId="161" priority="19" stopIfTrue="1">
      <formula>ISBLANK(D176)</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6:D186">
    <cfRule type="expression" dxfId="155" priority="13" stopIfTrue="1">
      <formula>ISBLANK(D176)</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14:D224">
    <cfRule type="expression" dxfId="149" priority="7" stopIfTrue="1">
      <formula>ISBLANK(D214)</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14:D224">
    <cfRule type="expression" dxfId="143" priority="1" stopIfTrue="1">
      <formula>ISBLANK(D214)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zoomScale="65" zoomScaleNormal="6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97</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16</v>
      </c>
      <c r="H12" s="53">
        <f ca="1">IF(($G$15+$K$15)=0,0,G12/($G$15+$K$15))</f>
        <v>0.2</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64</v>
      </c>
      <c r="H13" s="53">
        <f ca="1">IF(($G$15+$K$15)=0,0,G13/($G$15+$K$15))</f>
        <v>0.8</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16</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ref="D37:D53" si="1">IF(AND(B37&lt;&gt;"",C37&lt;&gt;""),"N/T","")</f>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16</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28</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28</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28</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16</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28</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28</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28</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28</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28</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28</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28</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28</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28</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28</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28</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28</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28</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28</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16</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28</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16</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28</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ref="D189:D205" si="9">IF(AND(B189&lt;&gt;"",C189&lt;&gt;""),"N/T","")</f>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57:D91 D133:D167 D171:D205 D95:D129">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X96"/>
  <sheetViews>
    <sheetView topLeftCell="A4" zoomScale="70" zoomScaleNormal="70" workbookViewId="0">
      <selection activeCell="K25" sqref="K25"/>
    </sheetView>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68" t="s">
        <v>40</v>
      </c>
      <c r="L6" s="268"/>
      <c r="M6" s="268"/>
      <c r="N6" s="67"/>
      <c r="O6" s="268" t="s">
        <v>41</v>
      </c>
      <c r="P6" s="268"/>
      <c r="Q6" s="268"/>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69" t="s">
        <v>152</v>
      </c>
      <c r="D7" s="270"/>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1" t="s">
        <v>361</v>
      </c>
      <c r="D8" s="272"/>
      <c r="E8" s="46" t="str">
        <f ca="1">CONCATENATE(COUNTIF(E55:CR55,"CONFORME")," (",ROUND(COUNTIF(E55:CR55,"CONFORME")*100/COUNTA($E$19:CR$19),2)," %)")</f>
        <v>25 (27,17 %)</v>
      </c>
      <c r="F8" s="140" t="str">
        <f ca="1">CONCATENATE(COUNTIF(E55:CR55,"NO CONFORME")," (",ROUND(COUNTIF(E55:CR55,"NO CONFORME")*100/COUNTA($E$19:CR$19),2)," %)")</f>
        <v>14 (15,22 %)</v>
      </c>
      <c r="G8" s="47" t="str">
        <f ca="1">CONCATENATE(COUNTIF(E55:CR55,"N/A")," (",ROUND(COUNTIF(E55:CR55,"N/A")*100/COUNTA($E$19:CR$19),2)," %)")</f>
        <v>53 (57,61 %)</v>
      </c>
      <c r="H8" s="47">
        <f ca="1">COUNTIF(E55:CR55,"ERROR")</f>
        <v>0</v>
      </c>
      <c r="I8" s="48">
        <f ca="1">COUNTIF(E55:CR55,"EN CURSO")</f>
        <v>0</v>
      </c>
      <c r="J8" s="236">
        <f ca="1">SUM(VALUE(LEFT(E8,SEARCH(" ",E8)-1)),VALUE(LEFT(F8,SEARCH(" ",F8)-1)))</f>
        <v>39</v>
      </c>
      <c r="K8" s="52" t="s">
        <v>47</v>
      </c>
      <c r="L8" s="46">
        <f ca="1">COUNTIF( $E$20:INDIRECT("$CR$" &amp;  SUM(19,COUNTIFS(B20:B54,"&lt;&gt;"))),"Pasa")+ COUNTIF($E$61:INDIRECT("$AW$" &amp;  SUM(60,COUNTIFS(B61:B95,"&lt;&gt;"))),"Pasa")</f>
        <v>379</v>
      </c>
      <c r="M8" s="53">
        <f ca="1">IF(($L$11+$P$11)=0,0,L8/($L$11+$P$11))</f>
        <v>0.25747282608695654</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77" t="s">
        <v>154</v>
      </c>
      <c r="D9" s="278"/>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161</v>
      </c>
      <c r="M9" s="53">
        <f ca="1">IF(($L$11+$P$11)=0,0,L9/($L$11+$P$11))</f>
        <v>0.109375</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2" t="s">
        <v>340</v>
      </c>
      <c r="D10" s="283"/>
      <c r="E10" s="241" t="str">
        <f ca="1">CONCATENATE(ROUND(E11/137*100,2)," %")</f>
        <v>18,25 %</v>
      </c>
      <c r="F10" s="241" t="str">
        <f ca="1">CONCATENATE(ROUND(F11/137*100,2)," %")</f>
        <v>10,22 %</v>
      </c>
      <c r="G10" s="241" t="str">
        <f ca="1">CONCATENATE(ROUND(G11/137*100,2)," %")</f>
        <v>71,53 %</v>
      </c>
      <c r="H10" s="241" t="str">
        <f ca="1">CONCATENATE(ROUND(H11/137*100,2)," %")</f>
        <v>0 %</v>
      </c>
      <c r="I10" s="243" t="str">
        <f ca="1">CONCATENATE(ROUND(I11/137*100,2)," %")</f>
        <v>0 %</v>
      </c>
      <c r="J10" s="244"/>
      <c r="K10" s="52" t="s">
        <v>31</v>
      </c>
      <c r="L10" s="46">
        <f ca="1">COUNTIF( $E$20:INDIRECT("$CR$" &amp;  SUM(19,COUNTIFS(B20:B54,"&lt;&gt;"))),"N/A")+COUNTIF($E$61:INDIRECT("$AW$" &amp;  SUM(60,COUNTIFS(B61:B95,"&lt;&gt;"))),"N/A")</f>
        <v>932</v>
      </c>
      <c r="M10" s="53">
        <f ca="1">IF(($L$11+$P$11)=0,0,L10/($L$11+$P$11))</f>
        <v>0.63315217391304346</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76"/>
      <c r="D11" s="276"/>
      <c r="E11" s="242">
        <f ca="1">SUM(VALUE(LEFT(E8,SEARCH(" ",E8)-1)),VALUE(LEFT(E9,SEARCH(" ",E9)-1)))</f>
        <v>25</v>
      </c>
      <c r="F11" s="242">
        <f ca="1">SUM(VALUE(LEFT(F8,SEARCH(" ",F8)-1)),VALUE(LEFT(F9,SEARCH(" ",F9)-1)))</f>
        <v>14</v>
      </c>
      <c r="G11" s="242">
        <f ca="1">SUM(VALUE(LEFT(G8,SEARCH(" ",G8)-1)),VALUE(LEFT(G9,SEARCH(" ",G9)-1)))</f>
        <v>98</v>
      </c>
      <c r="H11" s="242">
        <f ca="1">SUM(H8:H9)</f>
        <v>0</v>
      </c>
      <c r="I11" s="242">
        <f ca="1">SUM(I8:I9)</f>
        <v>0</v>
      </c>
      <c r="K11" s="54" t="s">
        <v>48</v>
      </c>
      <c r="L11" s="49">
        <f ca="1">SUM(L8:L10)</f>
        <v>1472</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79" t="s">
        <v>339</v>
      </c>
      <c r="G13" s="280"/>
      <c r="H13" s="280"/>
      <c r="I13" s="281"/>
      <c r="J13" s="91"/>
      <c r="K13" s="279" t="s">
        <v>273</v>
      </c>
      <c r="L13" s="281"/>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3">
        <f ca="1">IF(AND(D14&lt;&gt;"Evaluación en curso",D14&lt;&gt;"Evaluación con errores",D14&lt;&gt;""), IF(J8=0,"", ROUND(((COUNT(B20:B54)/(COUNT(B20:B54)+COUNT(B61:B95)))*IF(J8=0,0,LEFT(E8,SEARCH(" ",E8)-1)/J8)+(COUNT(B61:B95)/(COUNT(B20:B54)+COUNT(B61:B95)))*IF(J9=0,0,LEFT(E9,SEARCH(" ",E9)-1)/J9))*10,2)),"")</f>
        <v>6.41</v>
      </c>
      <c r="G14" s="274"/>
      <c r="H14" s="274"/>
      <c r="I14" s="275"/>
      <c r="J14" s="91"/>
      <c r="K14" s="273" t="str">
        <f>'03.Muestra'!D52</f>
        <v>SI</v>
      </c>
      <c r="L14" s="275"/>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7" t="s">
        <v>361</v>
      </c>
      <c r="C17" s="288"/>
      <c r="D17" s="289"/>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4" t="s">
        <v>50</v>
      </c>
      <c r="C18" s="285"/>
      <c r="D18" s="286"/>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2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https://www.comunidad.madrid/hospital/elescorial/</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Falla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Falla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Falla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Falla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2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https://www.comunidad.madrid/hospital/elescorial/ciudadanos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Falla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Falla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Falla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Falla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2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Profesionales</v>
      </c>
      <c r="D22" s="98" t="str" cm="1">
        <f t="array" ref="D22">IFERROR(INDEX('03.Muestra'!$F$8:$F$42,SMALL(IF("Página Web"='03.Muestra'!$D$8:$D$42,ROW('03.Muestra'!$F$8:$F$42)-MIN(ROW('03.Muestra'!$D$8:$D$42))+1,""),ROW()-19)),"")</f>
        <v>https://www.comunidad.madrid/hospital/elescorial/profesionales</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Pasa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Falla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Falla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Falla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2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Comunicación</v>
      </c>
      <c r="D23" s="98" t="str" cm="1">
        <f t="array" ref="D23">IFERROR(INDEX('03.Muestra'!$F$8:$F$42,SMALL(IF("Página Web"='03.Muestra'!$D$8:$D$42,ROW('03.Muestra'!$F$8:$F$42)-MIN(ROW('03.Muestra'!$D$8:$D$42))+1,""),ROW()-19)),"")</f>
        <v>https://www.comunidad.madrid/hospital/elescorial/comunicacion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Pasa</v>
      </c>
      <c r="AB23" s="215" t="str" cm="1">
        <f t="array" aca="1" ref="AB23" ca="1">IF($B23="","",IF(ISBLANK(INDIRECT("R7.Video!D"&amp;SUM(18,38*1,4))),"",INDIRECT("R7.Video!D"&amp;SUM(18,38*1,4))))</f>
        <v>Pasa</v>
      </c>
      <c r="AC23" s="215" t="str" cm="1">
        <f t="array" aca="1" ref="AC23" ca="1">IF($B23="","",IF(ISBLANK(INDIRECT("R7.Video!D"&amp;SUM(18,38*2,4))),"",INDIRECT("R7.Video!D"&amp;SUM(18,38*2,4))))</f>
        <v>N/A</v>
      </c>
      <c r="AD23" s="215" t="str" cm="1">
        <f t="array" aca="1" ref="AD23" ca="1">IF($B23="","",IF(ISBLANK(INDIRECT("R7.Video!D"&amp;SUM(18,38*3,4))),"",INDIRECT("R7.Video!D"&amp;SUM(18,38*3,4))))</f>
        <v>Pasa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Falla</v>
      </c>
      <c r="AK23" s="215" t="str" cm="1">
        <f t="array" aca="1" ref="AK23" ca="1">IF($B23="","",IF(ISBLANK(INDIRECT("R9.Web!D"&amp;SUM(18,38*1,4))),"",INDIRECT("R9.Web!D"&amp;SUM(18,38*1,4))))</f>
        <v>N/A</v>
      </c>
      <c r="AL23" s="215" t="str" cm="1">
        <f t="array" aca="1" ref="AL23" ca="1">IF($B23="","",IF(ISBLANK(INDIRECT("R9.Web!D"&amp;SUM(18,38*2,4))),"",INDIRECT("R9.Web!D"&amp;SUM(18,38*2,4))))</f>
        <v>Pasa</v>
      </c>
      <c r="AM23" s="215" t="str" cm="1">
        <f t="array" aca="1" ref="AM23" ca="1">IF($B23="","",IF(ISBLANK(INDIRECT("R9.Web!D"&amp;SUM(18,38*3,4))),"",INDIRECT("R9.Web!D"&amp;SUM(18,38*3,4))))</f>
        <v>Falla</v>
      </c>
      <c r="AN23" s="215" t="str" cm="1">
        <f t="array" aca="1" ref="AN23" ca="1">IF($B23="","",IF(ISBLANK(INDIRECT("R9.Web!D"&amp;SUM(18,38*4,4))),"",INDIRECT("R9.Web!D"&amp;SUM(18,38*4,4))))</f>
        <v>Falla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Pasa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Falla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Pasa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Falla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2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Nosotros</v>
      </c>
      <c r="D24" s="98" t="str" cm="1">
        <f t="array" ref="D24">IFERROR(INDEX('03.Muestra'!$F$8:$F$42,SMALL(IF("Página Web"='03.Muestra'!$D$8:$D$42,ROW('03.Muestra'!$F$8:$F$42)-MIN(ROW('03.Muestra'!$D$8:$D$42))+1,""),ROW()-19)),"")</f>
        <v>https://www.comunidad.madrid/hospital/elescorial/nosotros</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Pasa</v>
      </c>
      <c r="AB24" s="215" t="str" cm="1">
        <f t="array" aca="1" ref="AB24" ca="1">IF($B24="","",IF(ISBLANK(INDIRECT("R7.Video!D"&amp;SUM(18,38*1,5))),"",INDIRECT("R7.Video!D"&amp;SUM(18,38*1,5))))</f>
        <v>Pasa</v>
      </c>
      <c r="AC24" s="215" t="str" cm="1">
        <f t="array" aca="1" ref="AC24" ca="1">IF($B24="","",IF(ISBLANK(INDIRECT("R7.Video!D"&amp;SUM(18,38*2,5))),"",INDIRECT("R7.Video!D"&amp;SUM(18,38*2,5))))</f>
        <v>N/A</v>
      </c>
      <c r="AD24" s="215" t="str" cm="1">
        <f t="array" aca="1" ref="AD24" ca="1">IF($B24="","",IF(ISBLANK(INDIRECT("R7.Video!D"&amp;SUM(18,38*3,5))),"",INDIRECT("R7.Video!D"&amp;SUM(18,38*3,5))))</f>
        <v>Pasa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Pasa</v>
      </c>
      <c r="AM24" s="215" t="str" cm="1">
        <f t="array" aca="1" ref="AM24" ca="1">IF($B24="","",IF(ISBLANK(INDIRECT("R9.Web!D"&amp;SUM(18,38*3,5))),"",INDIRECT("R9.Web!D"&amp;SUM(18,38*3,5))))</f>
        <v>Falla</v>
      </c>
      <c r="AN24" s="215" t="str" cm="1">
        <f t="array" aca="1" ref="AN24" ca="1">IF($B24="","",IF(ISBLANK(INDIRECT("R9.Web!D"&amp;SUM(18,38*4,5))),"",INDIRECT("R9.Web!D"&amp;SUM(18,38*4,5))))</f>
        <v>Falla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Falla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Falla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Falla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Pasa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Falla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2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Cómo llegar</v>
      </c>
      <c r="D25" s="98" t="str" cm="1">
        <f t="array" ref="D25">IFERROR(INDEX('03.Muestra'!$F$8:$F$42,SMALL(IF("Página Web"='03.Muestra'!$D$8:$D$42,ROW('03.Muestra'!$F$8:$F$42)-MIN(ROW('03.Muestra'!$D$8:$D$42))+1,""),ROW()-19)),"")</f>
        <v>https://www.comunidad.madrid/hospital/elescorial/ciudadanos/llegar</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Falla</v>
      </c>
      <c r="AP25" s="215" t="str" cm="1">
        <f t="array" aca="1" ref="AP25" ca="1">IF($B25="","",IF(ISBLANK(INDIRECT("R9.Web!D"&amp;SUM(18,38*6,6))),"",INDIRECT("R9.Web!D"&amp;SUM(18,38*6,6))))</f>
        <v>Pasa</v>
      </c>
      <c r="AQ25" s="215" t="str" cm="1">
        <f t="array" aca="1" ref="AQ25" ca="1">IF($B25="","",IF(ISBLANK(INDIRECT("R9.Web!D"&amp;SUM(18,38*7,6))),"",INDIRECT("R9.Web!D"&amp;SUM(18,38*7,6))))</f>
        <v>N/A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Falla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Pasa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Falla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Falla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Pasa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Falla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2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Lista espera</v>
      </c>
      <c r="D26" s="98" t="str" cm="1">
        <f t="array" ref="D26">IFERROR(INDEX('03.Muestra'!$F$8:$F$42,SMALL(IF("Página Web"='03.Muestra'!$D$8:$D$42,ROW('03.Muestra'!$F$8:$F$42)-MIN(ROW('03.Muestra'!$D$8:$D$42))+1,""),ROW()-19)),"")</f>
        <v>https://www.comunidad.madrid/hospital/elescorial/ciudadanos/admision-citaciones-lista-espera-quirurgica</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Falla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Pasa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Falla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Falla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Pasa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Falla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2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Docencia</v>
      </c>
      <c r="D27" s="98" t="str" cm="1">
        <f t="array" ref="D27">IFERROR(INDEX('03.Muestra'!$F$8:$F$42,SMALL(IF("Página Web"='03.Muestra'!$D$8:$D$42,ROW('03.Muestra'!$F$8:$F$42)-MIN(ROW('03.Muestra'!$D$8:$D$42))+1,""),ROW()-19)),"")</f>
        <v>https://www.comunidad.madrid/hospital/elescorial/profesionales/docencia</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Falla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Pasa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Falla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Falla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Pasa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Falla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2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Calidad</v>
      </c>
      <c r="D28" s="98" t="str" cm="1">
        <f t="array" ref="D28">IFERROR(INDEX('03.Muestra'!$F$8:$F$42,SMALL(IF("Página Web"='03.Muestra'!$D$8:$D$42,ROW('03.Muestra'!$F$8:$F$42)-MIN(ROW('03.Muestra'!$D$8:$D$42))+1,""),ROW()-19)),"")</f>
        <v>https://www.comunidad.madrid/hospital/elescorial/profesionales/calidad</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Falla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Pasa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Falla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Falla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Pasa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Falla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2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Población referencia</v>
      </c>
      <c r="D29" s="98" t="str" cm="1">
        <f t="array" ref="D29">IFERROR(INDEX('03.Muestra'!$F$8:$F$42,SMALL(IF("Página Web"='03.Muestra'!$D$8:$D$42,ROW('03.Muestra'!$F$8:$F$42)-MIN(ROW('03.Muestra'!$D$8:$D$42))+1,""),ROW()-19)),"")</f>
        <v>https://www.comunidad.madrid/hospital/elescorial/nosotros/poblacion-referencia</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Falla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Pasa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Falla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Falla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Pasa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Falla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2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Mapa web</v>
      </c>
      <c r="D30" s="98" t="str" cm="1">
        <f t="array" ref="D30">IFERROR(INDEX('03.Muestra'!$F$8:$F$42,SMALL(IF("Página Web"='03.Muestra'!$D$8:$D$42,ROW('03.Muestra'!$F$8:$F$42)-MIN(ROW('03.Muestra'!$D$8:$D$42))+1,""),ROW()-19)),"")</f>
        <v>https://www.comunidad.madrid/hospital/elescorial/sitemap</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Pasa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Pasa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Falla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Falla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Pasa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Falla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2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Noticias</v>
      </c>
      <c r="D31" s="98" t="str" cm="1">
        <f t="array" ref="D31">IFERROR(INDEX('03.Muestra'!$F$8:$F$42,SMALL(IF("Página Web"='03.Muestra'!$D$8:$D$42,ROW('03.Muestra'!$F$8:$F$42)-MIN(ROW('03.Muestra'!$D$8:$D$42))+1,""),ROW()-19)),"")</f>
        <v>https://www.comunidad.madrid/hospital/elescorial/comunicacion/noticias</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Pasa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Pasa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Falla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Falla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Pasa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Falla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2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Covid 19</v>
      </c>
      <c r="D32" s="98" t="str" cm="1">
        <f t="array" ref="D32">IFERROR(INDEX('03.Muestra'!$F$8:$F$42,SMALL(IF("Página Web"='03.Muestra'!$D$8:$D$42,ROW('03.Muestra'!$F$8:$F$42)-MIN(ROW('03.Muestra'!$D$8:$D$42))+1,""),ROW()-19)),"")</f>
        <v>https://www.comunidad.madrid/hospital/elescorial/ciudadanos/informacion-covid-19</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Falla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Pasa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Falla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Falla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Pasa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Falla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2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Búsqueda</v>
      </c>
      <c r="D33" s="98" t="str" cm="1">
        <f t="array" ref="D33">IFERROR(INDEX('03.Muestra'!$F$8:$F$42,SMALL(IF("Página Web"='03.Muestra'!$D$8:$D$42,ROW('03.Muestra'!$F$8:$F$42)-MIN(ROW('03.Muestra'!$D$8:$D$42))+1,""),ROW()-19)),"")</f>
        <v>https://www.comunidad.madrid/hospital/elescorial/buscar?search_api_fulltext=&amp;nombre=</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Pasa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Pasa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Falla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Falla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Pasa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Falla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2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Accesibilidad</v>
      </c>
      <c r="D34" s="98" t="str" cm="1">
        <f t="array" ref="D34">IFERROR(INDEX('03.Muestra'!$F$8:$F$42,SMALL(IF("Página Web"='03.Muestra'!$D$8:$D$42,ROW('03.Muestra'!$F$8:$F$42)-MIN(ROW('03.Muestra'!$D$8:$D$42))+1,""),ROW()-19)),"")</f>
        <v>https://www.comunidad.madrid/hospital/elescorial/declaracion-accesibilidad</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Pasa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Pasa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Falla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Falla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Pasa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Falla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2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Aviso legal</v>
      </c>
      <c r="D35" s="98" t="str" cm="1">
        <f t="array" ref="D35">IFERROR(INDEX('03.Muestra'!$F$8:$F$42,SMALL(IF("Página Web"='03.Muestra'!$D$8:$D$42,ROW('03.Muestra'!$F$8:$F$42)-MIN(ROW('03.Muestra'!$D$8:$D$42))+1,""),ROW()-19)),"")</f>
        <v>https://www.comunidad.madrid/hospital/elescorial/aviso-legal-privacidad</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Pasa</v>
      </c>
      <c r="AQ35" s="215" t="str" cm="1">
        <f t="array" aca="1" ref="AQ35" ca="1">IF($B35="","",IF(ISBLANK(INDIRECT("R9.Web!D"&amp;SUM(18,38*7,16))),"",INDIRECT("R9.Web!D"&amp;SUM(18,38*7,16))))</f>
        <v>N/A</v>
      </c>
      <c r="AR35" s="215" t="str" cm="1">
        <f t="array" aca="1" ref="AR35" ca="1">IF($B35="","",IF(ISBLANK(INDIRECT("R9.Web!D"&amp;SUM(18,38*8,16))),"",INDIRECT("R9.Web!D"&amp;SUM(18,38*8,16))))</f>
        <v>N/A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Pasa</v>
      </c>
      <c r="AZ35" s="215" t="str" cm="1">
        <f t="array" aca="1" ref="AZ35" ca="1">IF($B35="","",IF(ISBLANK(INDIRECT("R9.Web!D"&amp;SUM(18,38*16,16))),"",INDIRECT("R9.Web!D"&amp;SUM(18,38*16,16))))</f>
        <v>Falla</v>
      </c>
      <c r="BA35" s="215" t="str" cm="1">
        <f t="array" aca="1" ref="BA35" ca="1">IF($B35="","",IF(ISBLANK(INDIRECT("R9.Web!D"&amp;SUM(18,38*17,16))),"",INDIRECT("R9.Web!D"&amp;SUM(18,38*17,16))))</f>
        <v>Pasa</v>
      </c>
      <c r="BB35" s="215" t="str" cm="1">
        <f t="array" aca="1" ref="BB35" ca="1">IF($B35="","",IF(ISBLANK(INDIRECT("R9.Web!D"&amp;SUM(18,38*18,16))),"",INDIRECT("R9.Web!D"&amp;SUM(18,38*18,16))))</f>
        <v>Pasa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Pasa</v>
      </c>
      <c r="BH35" s="215" t="str" cm="1">
        <f t="array" aca="1" ref="BH35" ca="1">IF($B35="","",IF(ISBLANK(INDIRECT("R9.Web!D"&amp;SUM(18,38*24,16))),"",INDIRECT("R9.Web!D"&amp;SUM(18,38*24,16))))</f>
        <v>N/A</v>
      </c>
      <c r="BI35" s="215" t="str" cm="1">
        <f t="array" aca="1" ref="BI35" ca="1">IF($B35="","",IF(ISBLANK(INDIRECT("R9.Web!D"&amp;SUM(18,38*25,16))),"",INDIRECT("R9.Web!D"&amp;SUM(18,38*25,16))))</f>
        <v>N/A</v>
      </c>
      <c r="BJ35" s="215" t="str" cm="1">
        <f t="array" aca="1" ref="BJ35" ca="1">IF($B35="","",IF(ISBLANK(INDIRECT("R9.Web!D"&amp;SUM(18,38*26,16))),"",INDIRECT("R9.Web!D"&amp;SUM(18,38*26,16))))</f>
        <v>Pasa</v>
      </c>
      <c r="BK35" s="215" t="str" cm="1">
        <f t="array" aca="1" ref="BK35" ca="1">IF($B35="","",IF(ISBLANK(INDIRECT("R9.Web!D"&amp;SUM(18,38*27,16))),"",INDIRECT("R9.Web!D"&amp;SUM(18,38*27,16))))</f>
        <v>Pasa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N/A</v>
      </c>
      <c r="BR35" s="215" t="str" cm="1">
        <f t="array" aca="1" ref="BR35" ca="1">IF($B35="","",IF(ISBLANK(INDIRECT("R9.Web!D"&amp;SUM(18,38*34,16))),"",INDIRECT("R9.Web!D"&amp;SUM(18,38*34,16))))</f>
        <v>Pasa</v>
      </c>
      <c r="BS35" s="215" t="str" cm="1">
        <f t="array" aca="1" ref="BS35" ca="1">IF($B35="","",IF(ISBLANK(INDIRECT("R9.Web!D"&amp;SUM(18,38*35,16))),"",INDIRECT("R9.Web!D"&amp;SUM(18,38*35,16))))</f>
        <v>N/A</v>
      </c>
      <c r="BT35" s="215" t="str" cm="1">
        <f t="array" aca="1" ref="BT35" ca="1">IF($B35="","",IF(ISBLANK(INDIRECT("R9.Web!D"&amp;SUM(18,38*36,16))),"",INDIRECT("R9.Web!D"&amp;SUM(18,38*36,16))))</f>
        <v>Falla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Falla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Pasa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N/A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Pasa</v>
      </c>
      <c r="CO35" s="215" t="str" cm="1">
        <f t="array" aca="1" ref="CO35" ca="1">IF($B35="","",IF(ISBLANK(INDIRECT("R12.ServiciosApoyo!D"&amp;SUM(18,38*1,16))),"",INDIRECT("R12.ServiciosApoyo!D"&amp;SUM(18,38*1,16))))</f>
        <v>Falla</v>
      </c>
      <c r="CP35" s="215" t="str" cm="1">
        <f t="array" aca="1" ref="CP35" ca="1">IF($B35="","",IF(ISBLANK(INDIRECT("R12.ServiciosApoyo!D"&amp;SUM(18,38*2,16))),"",INDIRECT("R12.ServiciosApoyo!D"&amp;SUM(18,38*2,16))))</f>
        <v>Falla</v>
      </c>
      <c r="CQ35" s="215" t="str" cm="1">
        <f t="array" aca="1" ref="CQ35" ca="1">IF($B35="","",IF(ISBLANK(INDIRECT("R12.ServiciosApoyo!D"&amp;SUM(18,38*3,16))),"",INDIRECT("R12.ServiciosApoyo!D"&amp;SUM(18,38*3,16))))</f>
        <v>Falla</v>
      </c>
      <c r="CR35" s="215" t="str" cm="1">
        <f t="array" aca="1" ref="CR35" ca="1">IF($B35="","",IF(ISBLANK(INDIRECT("R12.ServiciosApoyo!D"&amp;SUM(18,38*4,16))),"",INDIRECT("R12.ServiciosApoyo!D"&amp;SUM(18,38*4,16))))</f>
        <v>Falla</v>
      </c>
      <c r="CU35" s="100"/>
      <c r="CV35" s="29"/>
      <c r="CW35" s="29"/>
      <c r="CX35" s="29"/>
    </row>
    <row r="36" spans="2:102" ht="20.2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2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2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2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0" t="s">
        <v>154</v>
      </c>
      <c r="C58" s="290"/>
      <c r="D58" s="29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4" t="s">
        <v>50</v>
      </c>
      <c r="C59" s="285"/>
      <c r="D59" s="286"/>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3" t="s">
        <v>89</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479</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75">
      <c r="B23" s="33" t="s">
        <v>82</v>
      </c>
    </row>
    <row r="25" spans="2:15" ht="15.75">
      <c r="B25" s="34" t="s">
        <v>83</v>
      </c>
      <c r="C25" s="35">
        <v>0.1</v>
      </c>
    </row>
    <row r="26" spans="2:15" ht="15.75">
      <c r="B26" s="34" t="s">
        <v>84</v>
      </c>
      <c r="C26" s="35">
        <v>0.5</v>
      </c>
    </row>
    <row r="27" spans="2:15" ht="15.75">
      <c r="B27" s="34" t="s">
        <v>85</v>
      </c>
      <c r="C27" s="35">
        <v>1</v>
      </c>
    </row>
    <row r="28" spans="2:15">
      <c r="C28" s="36"/>
      <c r="D28" s="36"/>
    </row>
    <row r="29" spans="2:15">
      <c r="C29" s="36"/>
      <c r="D29" s="36"/>
    </row>
    <row r="30" spans="2:15" ht="15">
      <c r="B30" s="37" t="s">
        <v>86</v>
      </c>
      <c r="C30" s="38"/>
      <c r="D30" s="38"/>
    </row>
    <row r="31" spans="2:15" ht="14.25">
      <c r="B31" s="39"/>
      <c r="C31" s="38"/>
      <c r="D31" s="38"/>
    </row>
    <row r="32" spans="2:15" ht="14.25">
      <c r="B32" s="39" t="s">
        <v>87</v>
      </c>
      <c r="C32" s="39">
        <v>28</v>
      </c>
      <c r="D32" s="39"/>
    </row>
    <row r="33" spans="2:4" ht="14.25">
      <c r="B33" s="39" t="s">
        <v>88</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124</v>
      </c>
      <c r="B1" s="144"/>
      <c r="C1" s="144" t="s">
        <v>125</v>
      </c>
      <c r="D1" s="144"/>
      <c r="E1" s="144" t="s">
        <v>342</v>
      </c>
      <c r="F1" s="144"/>
      <c r="G1" s="144"/>
      <c r="H1" s="144"/>
      <c r="I1" s="144"/>
      <c r="J1" s="144"/>
      <c r="K1" s="144" t="s">
        <v>345</v>
      </c>
      <c r="L1" s="144"/>
      <c r="M1" s="144"/>
      <c r="T1" s="295" t="s">
        <v>361</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476</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c r="A2" s="40" t="s">
        <v>126</v>
      </c>
      <c r="B2" s="146" t="str">
        <f>'00.Info'!N2</f>
        <v>Versión: 2.0.1</v>
      </c>
      <c r="C2" s="144" t="s">
        <v>127</v>
      </c>
      <c r="D2" s="147">
        <f>'01.Definición de ámbito'!C7</f>
        <v>0</v>
      </c>
      <c r="E2" s="144" t="s">
        <v>293</v>
      </c>
      <c r="F2" s="147" t="str">
        <f>'02.Tecnologías'!C9</f>
        <v>Sí</v>
      </c>
      <c r="G2" s="205" t="s">
        <v>343</v>
      </c>
      <c r="H2" s="205" t="s">
        <v>344</v>
      </c>
      <c r="I2" s="205"/>
      <c r="J2" s="205"/>
      <c r="K2" s="153" t="s">
        <v>346</v>
      </c>
      <c r="L2" s="207">
        <f>'03.Muestra'!D45</f>
        <v>16</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c r="C3" s="144" t="s">
        <v>132</v>
      </c>
      <c r="D3" s="147">
        <f>'01.Definición de ámbito'!C9</f>
        <v>0</v>
      </c>
      <c r="E3" s="144" t="s">
        <v>296</v>
      </c>
      <c r="F3" s="147" t="str">
        <f>'02.Tecnologías'!C10</f>
        <v>No</v>
      </c>
      <c r="G3" s="147">
        <f>'02.Tecnologías'!K13</f>
        <v>0</v>
      </c>
      <c r="H3" s="147">
        <f>'02.Tecnologías'!L13</f>
        <v>0</v>
      </c>
      <c r="I3" s="206"/>
      <c r="J3" s="206"/>
      <c r="K3" s="153" t="s">
        <v>347</v>
      </c>
      <c r="L3" s="207">
        <f>'03.Muestra'!D47</f>
        <v>14</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https://www.comunidad.madrid/hospital/elescorial/</v>
      </c>
      <c r="Y3" s="148" t="str">
        <f t="array" ref="Y3:Y37">IFERROR(INDEX('03.Muestra'!$G$8:$G$42,SMALL(IF("Página Web"='03.Muestra'!$D$8:$D$42,ROW('03.Muestra'!$G$8:$GE$42)-MIN(ROW('03.Muestra'!$D$8:$D$42))+1,""),ROW()-2)),"")</f>
        <v xml:space="preserve">Home </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Falla</v>
      </c>
      <c r="CD3" s="146" t="str">
        <f ca="1">RESULTADOS!BH20</f>
        <v>N/A</v>
      </c>
      <c r="CE3" s="146" t="str">
        <f ca="1">RESULTADOS!BI20</f>
        <v>N/A</v>
      </c>
      <c r="CF3" s="146" t="str">
        <f ca="1">RESULTADOS!BJ20</f>
        <v>Pasa</v>
      </c>
      <c r="CG3" s="146" t="str">
        <f ca="1">RESULTADOS!BK20</f>
        <v>Pasa</v>
      </c>
      <c r="CH3" s="146" t="str">
        <f ca="1">RESULTADOS!BL20</f>
        <v>Pasa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Falla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Falla</v>
      </c>
      <c r="CX3" s="146" t="str">
        <f ca="1">RESULTADOS!CB20</f>
        <v>N/A</v>
      </c>
      <c r="CY3" s="146" t="str">
        <f ca="1">RESULTADOS!CC20</f>
        <v>N/A</v>
      </c>
      <c r="CZ3" s="146" t="str">
        <f ca="1">RESULTADOS!CD20</f>
        <v>Pasa</v>
      </c>
      <c r="DA3" s="146" t="str">
        <f ca="1">RESULTADOS!CE20</f>
        <v>Pasa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Falla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135</v>
      </c>
      <c r="D4" s="147">
        <f>'01.Definición de ámbito'!C11</f>
        <v>0</v>
      </c>
      <c r="E4" s="144" t="s">
        <v>299</v>
      </c>
      <c r="F4" s="147" t="str">
        <f>'02.Tecnologías'!C11</f>
        <v>No</v>
      </c>
      <c r="G4" s="147">
        <f>'02.Tecnologías'!K14</f>
        <v>0</v>
      </c>
      <c r="H4" s="147">
        <f>'02.Tecnologías'!L14</f>
        <v>0</v>
      </c>
      <c r="I4" s="206"/>
      <c r="J4" s="206"/>
      <c r="K4" s="153" t="s">
        <v>348</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https://www.comunidad.madrid/hospital/elescorial/ciudadanos</v>
      </c>
      <c r="Y4" s="148" t="str">
        <v>Home - Ciudadanos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Falla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Falla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Falla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Falla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136</v>
      </c>
      <c r="D5" s="147">
        <f>'01.Definición de ámbito'!C13</f>
        <v>0</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Profesionales</v>
      </c>
      <c r="V5" s="148" t="str">
        <f t="shared" si="0"/>
        <v>Página web</v>
      </c>
      <c r="W5" s="148" t="str">
        <v>Pagina tipo</v>
      </c>
      <c r="X5" s="148" t="str">
        <f>RESULTADOS!D22</f>
        <v>https://www.comunidad.madrid/hospital/elescorial/profesionales</v>
      </c>
      <c r="Y5" s="148" t="str">
        <v>Home - Profesionales</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Pasa</v>
      </c>
      <c r="BW5" s="146" t="str">
        <f ca="1">RESULTADOS!BA22</f>
        <v>Pasa</v>
      </c>
      <c r="BX5" s="146" t="str">
        <f ca="1">RESULTADOS!BB22</f>
        <v>Pasa</v>
      </c>
      <c r="BY5" s="146" t="str">
        <f ca="1">RESULTADOS!BC22</f>
        <v>Pasa</v>
      </c>
      <c r="BZ5" s="146" t="str">
        <f ca="1">RESULTADOS!BD22</f>
        <v>Pasa</v>
      </c>
      <c r="CA5" s="146" t="str">
        <f ca="1">RESULTADOS!BE22</f>
        <v>N/A</v>
      </c>
      <c r="CB5" s="146" t="str">
        <f ca="1">RESULTADOS!BF22</f>
        <v>N/A</v>
      </c>
      <c r="CC5" s="146" t="str">
        <f ca="1">RESULTADOS!BG22</f>
        <v>Pasa</v>
      </c>
      <c r="CD5" s="146" t="str">
        <f ca="1">RESULTADOS!BH22</f>
        <v>N/A</v>
      </c>
      <c r="CE5" s="146" t="str">
        <f ca="1">RESULTADOS!BI22</f>
        <v>N/A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Falla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Falla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Falla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281</v>
      </c>
      <c r="D6" s="147">
        <f>'01.Definición de ámbito'!C17</f>
        <v>0</v>
      </c>
      <c r="E6" s="144" t="s">
        <v>307</v>
      </c>
      <c r="F6" s="147" t="str">
        <f>'02.Tecnologías'!C13</f>
        <v>Sí</v>
      </c>
      <c r="G6" s="147">
        <f>'02.Tecnologías'!K16</f>
        <v>0</v>
      </c>
      <c r="H6" s="147">
        <f>'02.Tecnologías'!L16</f>
        <v>0</v>
      </c>
      <c r="I6" s="206"/>
      <c r="J6" s="206"/>
      <c r="K6" s="144"/>
      <c r="L6" s="144"/>
      <c r="M6" s="144"/>
      <c r="T6" s="148">
        <f>RESULTADOS!B23</f>
        <v>4</v>
      </c>
      <c r="U6" s="148" t="str">
        <f>RESULTADOS!C23</f>
        <v>Comunicación</v>
      </c>
      <c r="V6" s="148" t="str">
        <f t="shared" si="0"/>
        <v>Página web</v>
      </c>
      <c r="W6" s="148" t="str">
        <v>Pagina tipo</v>
      </c>
      <c r="X6" s="148" t="str">
        <f>RESULTADOS!D23</f>
        <v>https://www.comunidad.madrid/hospital/elescorial/comunicacion</v>
      </c>
      <c r="Y6" s="148" t="str">
        <v>Home - Comunicación</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Pasa</v>
      </c>
      <c r="AX6" s="146" t="str">
        <f ca="1">RESULTADOS!AB23</f>
        <v>Pasa</v>
      </c>
      <c r="AY6" s="146" t="str">
        <f ca="1">RESULTADOS!AC23</f>
        <v>N/A</v>
      </c>
      <c r="AZ6" s="146" t="str">
        <f ca="1">RESULTADOS!AD23</f>
        <v>Pasa</v>
      </c>
      <c r="BA6" s="146" t="str">
        <f ca="1">RESULTADOS!AE23</f>
        <v>N/A</v>
      </c>
      <c r="BB6" s="146" t="str">
        <f ca="1">RESULTADOS!AF23</f>
        <v>N/A</v>
      </c>
      <c r="BC6" s="146" t="str">
        <f ca="1">RESULTADOS!AG23</f>
        <v>N/A</v>
      </c>
      <c r="BD6" s="146" t="str">
        <f ca="1">RESULTADOS!AH23</f>
        <v>N/A</v>
      </c>
      <c r="BE6" s="146" t="str">
        <f ca="1">RESULTADOS!AI23</f>
        <v>N/A</v>
      </c>
      <c r="BF6" s="146" t="str">
        <f ca="1">RESULTADOS!AJ23</f>
        <v>Falla</v>
      </c>
      <c r="BG6" s="146" t="str">
        <f ca="1">RESULTADOS!AK23</f>
        <v>N/A</v>
      </c>
      <c r="BH6" s="146" t="str">
        <f ca="1">RESULTADOS!AL23</f>
        <v>Pasa</v>
      </c>
      <c r="BI6" s="146" t="str">
        <f ca="1">RESULTADOS!AM23</f>
        <v>Falla</v>
      </c>
      <c r="BJ6" s="146" t="str">
        <f ca="1">RESULTADOS!AN23</f>
        <v>Falla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Pasa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Falla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Falla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Pasa</v>
      </c>
      <c r="DK6" s="146" t="str">
        <f ca="1">RESULTADOS!CO23</f>
        <v>Falla</v>
      </c>
      <c r="DL6" s="146" t="str">
        <f ca="1">RESULTADOS!CP23</f>
        <v>Falla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137</v>
      </c>
      <c r="D7" s="147">
        <f>'01.Definición de ámbito'!C19</f>
        <v>0</v>
      </c>
      <c r="E7" s="144" t="s">
        <v>294</v>
      </c>
      <c r="F7" s="147" t="str">
        <f>'02.Tecnologías'!F9</f>
        <v>No</v>
      </c>
      <c r="G7" s="147">
        <f>'02.Tecnologías'!K17</f>
        <v>0</v>
      </c>
      <c r="H7" s="147">
        <f>'02.Tecnologías'!L17</f>
        <v>0</v>
      </c>
      <c r="I7" s="206"/>
      <c r="J7" s="206"/>
      <c r="K7" s="144"/>
      <c r="L7" s="144"/>
      <c r="M7" s="144"/>
      <c r="T7" s="148">
        <f>RESULTADOS!B24</f>
        <v>5</v>
      </c>
      <c r="U7" s="148" t="str">
        <f>RESULTADOS!C24</f>
        <v>Nosotros</v>
      </c>
      <c r="V7" s="148" t="str">
        <f t="shared" si="0"/>
        <v>Página web</v>
      </c>
      <c r="W7" s="148" t="str">
        <v>Pagina tipo</v>
      </c>
      <c r="X7" s="148" t="str">
        <f>RESULTADOS!D24</f>
        <v>https://www.comunidad.madrid/hospital/elescorial/nosotros</v>
      </c>
      <c r="Y7" s="148" t="str">
        <v>Home - Nosotros</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Pasa</v>
      </c>
      <c r="AX7" s="146" t="str">
        <f ca="1">RESULTADOS!AB24</f>
        <v>Pasa</v>
      </c>
      <c r="AY7" s="146" t="str">
        <f ca="1">RESULTADOS!AC24</f>
        <v>N/A</v>
      </c>
      <c r="AZ7" s="146" t="str">
        <f ca="1">RESULTADOS!AD24</f>
        <v>Pasa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Pasa</v>
      </c>
      <c r="BI7" s="146" t="str">
        <f ca="1">RESULTADOS!AM24</f>
        <v>Falla</v>
      </c>
      <c r="BJ7" s="146" t="str">
        <f ca="1">RESULTADOS!AN24</f>
        <v>Falla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Pasa</v>
      </c>
      <c r="BZ7" s="146" t="str">
        <f ca="1">RESULTADOS!BD24</f>
        <v>Pasa</v>
      </c>
      <c r="CA7" s="146" t="str">
        <f ca="1">RESULTADOS!BE24</f>
        <v>N/A</v>
      </c>
      <c r="CB7" s="146" t="str">
        <f ca="1">RESULTADOS!BF24</f>
        <v>N/A</v>
      </c>
      <c r="CC7" s="146" t="str">
        <f ca="1">RESULTADOS!BG24</f>
        <v>Falla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Falla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Falla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Pasa</v>
      </c>
      <c r="DK7" s="146" t="str">
        <f ca="1">RESULTADOS!CO24</f>
        <v>Falla</v>
      </c>
      <c r="DL7" s="146" t="str">
        <f ca="1">RESULTADOS!CP24</f>
        <v>Falla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282</v>
      </c>
      <c r="D8" s="147">
        <f>'01.Definición de ámbito'!C21</f>
        <v>0</v>
      </c>
      <c r="E8" s="144" t="s">
        <v>297</v>
      </c>
      <c r="F8" s="147" t="str">
        <f>'02.Tecnologías'!F10</f>
        <v>No</v>
      </c>
      <c r="G8" s="147">
        <f>'02.Tecnologías'!K18</f>
        <v>0</v>
      </c>
      <c r="H8" s="147">
        <f>'02.Tecnologías'!L18</f>
        <v>0</v>
      </c>
      <c r="I8" s="206"/>
      <c r="J8" s="206"/>
      <c r="K8" s="144"/>
      <c r="L8" s="144"/>
      <c r="M8" s="144"/>
      <c r="T8" s="148">
        <f>RESULTADOS!B25</f>
        <v>6</v>
      </c>
      <c r="U8" s="148" t="str">
        <f>RESULTADOS!C25</f>
        <v>Cómo llegar</v>
      </c>
      <c r="V8" s="148" t="str">
        <f t="shared" si="0"/>
        <v>Página web</v>
      </c>
      <c r="W8" s="148" t="str">
        <v>Pagina tipo</v>
      </c>
      <c r="X8" s="148" t="str">
        <f>RESULTADOS!D25</f>
        <v>https://www.comunidad.madrid/hospital/elescorial/ciudadanos/llegar</v>
      </c>
      <c r="Y8" s="148" t="str">
        <v>Home - Ciudadanos - Cómo llegar</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Falla</v>
      </c>
      <c r="BL8" s="146" t="str">
        <f ca="1">RESULTADOS!AP25</f>
        <v>Pasa</v>
      </c>
      <c r="BM8" s="146" t="str">
        <f ca="1">RESULTADOS!AQ25</f>
        <v>N/A</v>
      </c>
      <c r="BN8" s="146" t="str">
        <f ca="1">RESULTADOS!AR25</f>
        <v>N/A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Falla</v>
      </c>
      <c r="BW8" s="146" t="str">
        <f ca="1">RESULTADOS!BA25</f>
        <v>Pasa</v>
      </c>
      <c r="BX8" s="146" t="str">
        <f ca="1">RESULTADOS!BB25</f>
        <v>Pasa</v>
      </c>
      <c r="BY8" s="146" t="str">
        <f ca="1">RESULTADOS!BC25</f>
        <v>Pasa</v>
      </c>
      <c r="BZ8" s="146" t="str">
        <f ca="1">RESULTADOS!BD25</f>
        <v>Pasa</v>
      </c>
      <c r="CA8" s="146" t="str">
        <f ca="1">RESULTADOS!BE25</f>
        <v>N/A</v>
      </c>
      <c r="CB8" s="146" t="str">
        <f ca="1">RESULTADOS!BF25</f>
        <v>N/A</v>
      </c>
      <c r="CC8" s="146" t="str">
        <f ca="1">RESULTADOS!BG25</f>
        <v>Pasa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Falla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Falla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Pasa</v>
      </c>
      <c r="DK8" s="146" t="str">
        <f ca="1">RESULTADOS!CO25</f>
        <v>Falla</v>
      </c>
      <c r="DL8" s="146" t="str">
        <f ca="1">RESULTADOS!CP25</f>
        <v>Falla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Lista espera</v>
      </c>
      <c r="V9" s="148" t="str">
        <f t="shared" si="0"/>
        <v>Página web</v>
      </c>
      <c r="W9" s="148" t="str">
        <v>Aleatoria</v>
      </c>
      <c r="X9" s="148" t="str">
        <f>RESULTADOS!D26</f>
        <v>https://www.comunidad.madrid/hospital/elescorial/ciudadanos/admision-citaciones-lista-espera-quirurgica</v>
      </c>
      <c r="Y9" s="148" t="str">
        <v>Home - Ciudadanos - Citaciones</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Pasa</v>
      </c>
      <c r="BM9" s="146" t="str">
        <f ca="1">RESULTADOS!AQ26</f>
        <v>N/A</v>
      </c>
      <c r="BN9" s="146" t="str">
        <f ca="1">RESULTADOS!AR26</f>
        <v>N/A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Falla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Pasa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Falla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Falla</v>
      </c>
      <c r="CX9" s="146" t="str">
        <f ca="1">RESULTADOS!CB26</f>
        <v>N/A</v>
      </c>
      <c r="CY9" s="146" t="str">
        <f ca="1">RESULTADOS!CC26</f>
        <v>N/A</v>
      </c>
      <c r="CZ9" s="146" t="str">
        <f ca="1">RESULTADOS!CD26</f>
        <v>Pasa</v>
      </c>
      <c r="DA9" s="146" t="str">
        <f ca="1">RESULTADOS!CE26</f>
        <v>Pasa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Pasa</v>
      </c>
      <c r="DK9" s="146" t="str">
        <f ca="1">RESULTADOS!CO26</f>
        <v>Falla</v>
      </c>
      <c r="DL9" s="146" t="str">
        <f ca="1">RESULTADOS!CP26</f>
        <v>Falla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284</v>
      </c>
      <c r="D10" s="147" t="str">
        <f>'01.Definición de ámbito'!C27</f>
        <v>Hospital el Escorial</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Docencia</v>
      </c>
      <c r="V10" s="148" t="str">
        <f t="shared" si="0"/>
        <v>Página web</v>
      </c>
      <c r="W10" s="148" t="str">
        <v>Pagina tipo</v>
      </c>
      <c r="X10" s="148" t="str">
        <f>RESULTADOS!D27</f>
        <v>https://www.comunidad.madrid/hospital/elescorial/profesionales/docencia</v>
      </c>
      <c r="Y10" s="148" t="str">
        <v>Home - Profesionales - Docencia</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Falla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Pasa</v>
      </c>
      <c r="BV10" s="146" t="str">
        <f ca="1">RESULTADOS!AZ27</f>
        <v>Falla</v>
      </c>
      <c r="BW10" s="146" t="str">
        <f ca="1">RESULTADOS!BA27</f>
        <v>Pasa</v>
      </c>
      <c r="BX10" s="146" t="str">
        <f ca="1">RESULTADOS!BB27</f>
        <v>Pasa</v>
      </c>
      <c r="BY10" s="146" t="str">
        <f ca="1">RESULTADOS!BC27</f>
        <v>Falla</v>
      </c>
      <c r="BZ10" s="146" t="str">
        <f ca="1">RESULTADOS!BD27</f>
        <v>Pasa</v>
      </c>
      <c r="CA10" s="146" t="str">
        <f ca="1">RESULTADOS!BE27</f>
        <v>N/A</v>
      </c>
      <c r="CB10" s="146" t="str">
        <f ca="1">RESULTADOS!BF27</f>
        <v>N/A</v>
      </c>
      <c r="CC10" s="146" t="str">
        <f ca="1">RESULTADOS!BG27</f>
        <v>Pasa</v>
      </c>
      <c r="CD10" s="146" t="str">
        <f ca="1">RESULTADOS!BH27</f>
        <v>N/A</v>
      </c>
      <c r="CE10" s="146" t="str">
        <f ca="1">RESULTADOS!BI27</f>
        <v>N/A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Falla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Falla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Pasa</v>
      </c>
      <c r="DK10" s="146" t="str">
        <f ca="1">RESULTADOS!CO27</f>
        <v>Falla</v>
      </c>
      <c r="DL10" s="146" t="str">
        <f ca="1">RESULTADOS!CP27</f>
        <v>Falla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285</v>
      </c>
      <c r="D11" s="147" t="str">
        <f>'01.Definición de ámbito'!C29</f>
        <v>https://www.comunidad.madrid/hospital/elescorial/</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Calidad</v>
      </c>
      <c r="V11" s="148" t="str">
        <f t="shared" si="0"/>
        <v>Página web</v>
      </c>
      <c r="W11" s="148" t="str">
        <v>Pagina tipo</v>
      </c>
      <c r="X11" s="148" t="str">
        <f>RESULTADOS!D28</f>
        <v>https://www.comunidad.madrid/hospital/elescorial/profesionales/calidad</v>
      </c>
      <c r="Y11" s="148" t="str">
        <v>Home - Profesionales - Calidad</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Falla</v>
      </c>
      <c r="BL11" s="146" t="str">
        <f ca="1">RESULTADOS!AP28</f>
        <v>Pasa</v>
      </c>
      <c r="BM11" s="146" t="str">
        <f ca="1">RESULTADOS!AQ28</f>
        <v>N/A</v>
      </c>
      <c r="BN11" s="146" t="str">
        <f ca="1">RESULTADOS!AR28</f>
        <v>N/A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Pasa</v>
      </c>
      <c r="BV11" s="146" t="str">
        <f ca="1">RESULTADOS!AZ28</f>
        <v>Falla</v>
      </c>
      <c r="BW11" s="146" t="str">
        <f ca="1">RESULTADOS!BA28</f>
        <v>Pasa</v>
      </c>
      <c r="BX11" s="146" t="str">
        <f ca="1">RESULTADOS!BB28</f>
        <v>Pasa</v>
      </c>
      <c r="BY11" s="146" t="str">
        <f ca="1">RESULTADOS!BC28</f>
        <v>Pasa</v>
      </c>
      <c r="BZ11" s="146" t="str">
        <f ca="1">RESULTADOS!BD28</f>
        <v>Pasa</v>
      </c>
      <c r="CA11" s="146" t="str">
        <f ca="1">RESULTADOS!BE28</f>
        <v>N/A</v>
      </c>
      <c r="CB11" s="146" t="str">
        <f ca="1">RESULTADOS!BF28</f>
        <v>N/A</v>
      </c>
      <c r="CC11" s="146" t="str">
        <f ca="1">RESULTADOS!BG28</f>
        <v>Pasa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Falla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Falla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Pasa</v>
      </c>
      <c r="DK11" s="146" t="str">
        <f ca="1">RESULTADOS!CO28</f>
        <v>Falla</v>
      </c>
      <c r="DL11" s="146" t="str">
        <f ca="1">RESULTADOS!CP28</f>
        <v>Falla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139</v>
      </c>
      <c r="D12" s="147" t="str">
        <f>'01.Definición de ámbito'!C31</f>
        <v>Se analizan las páginas del dominio https://www.comunidad.madrid/hospital/elescorial/</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Población referencia</v>
      </c>
      <c r="V12" s="148" t="str">
        <f t="shared" si="0"/>
        <v>Página web</v>
      </c>
      <c r="W12" s="148" t="str">
        <v>Pagina tipo</v>
      </c>
      <c r="X12" s="148" t="str">
        <f>RESULTADOS!D29</f>
        <v>https://www.comunidad.madrid/hospital/elescorial/nosotros/poblacion-referencia</v>
      </c>
      <c r="Y12" s="148" t="str">
        <v>Home - Nosotros - Población de Referencia</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Falla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Pasa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Falla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Falla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Pasa</v>
      </c>
      <c r="DK12" s="146" t="str">
        <f ca="1">RESULTADOS!CO29</f>
        <v>Falla</v>
      </c>
      <c r="DL12" s="146" t="str">
        <f ca="1">RESULTADOS!CP29</f>
        <v>Falla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286</v>
      </c>
      <c r="D13" s="147" t="str">
        <f>'01.Definición de ámbito'!C33</f>
        <v>Proporcionar información sobre el Hospital, sus instalaciones y servicios</v>
      </c>
      <c r="E13" s="144" t="s">
        <v>298</v>
      </c>
      <c r="F13" s="147" t="str">
        <f>'02.Tecnologías'!I10</f>
        <v>No</v>
      </c>
      <c r="G13" s="147">
        <f>'02.Tecnologías'!K23</f>
        <v>0</v>
      </c>
      <c r="H13" s="147">
        <f>'02.Tecnologías'!L23</f>
        <v>0</v>
      </c>
      <c r="I13" s="206"/>
      <c r="J13" s="206"/>
      <c r="K13" s="40" t="s">
        <v>150</v>
      </c>
      <c r="L13" s="208" t="str">
        <f ca="1">RESULTADOS!E8</f>
        <v>25 (27,17 %)</v>
      </c>
      <c r="M13" s="208" t="str">
        <f ca="1">RESULTADOS!F8</f>
        <v>14 (15,22 %)</v>
      </c>
      <c r="N13" s="208" t="str">
        <f ca="1">RESULTADOS!G8</f>
        <v>53 (57,61 %)</v>
      </c>
      <c r="O13" s="148">
        <f ca="1">RESULTADOS!H8</f>
        <v>0</v>
      </c>
      <c r="P13" s="148">
        <f ca="1">RESULTADOS!I8</f>
        <v>0</v>
      </c>
      <c r="T13" s="148">
        <f>RESULTADOS!B30</f>
        <v>11</v>
      </c>
      <c r="U13" s="148" t="str">
        <f>RESULTADOS!C30</f>
        <v>Mapa web</v>
      </c>
      <c r="V13" s="148" t="str">
        <f t="shared" si="0"/>
        <v>Página web</v>
      </c>
      <c r="W13" s="148" t="str">
        <v>Mapa web</v>
      </c>
      <c r="X13" s="148" t="str">
        <f>RESULTADOS!D30</f>
        <v>https://www.comunidad.madrid/hospital/elescorial/sitemap</v>
      </c>
      <c r="Y13" s="148" t="str">
        <v>Home - Mapa web</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Pasa</v>
      </c>
      <c r="BW13" s="146" t="str">
        <f ca="1">RESULTADOS!BA30</f>
        <v>Pasa</v>
      </c>
      <c r="BX13" s="146" t="str">
        <f ca="1">RESULTADOS!BB30</f>
        <v>Pasa</v>
      </c>
      <c r="BY13" s="146" t="str">
        <f ca="1">RESULTADOS!BC30</f>
        <v>Pasa</v>
      </c>
      <c r="BZ13" s="146" t="str">
        <f ca="1">RESULTADOS!BD30</f>
        <v>Pasa</v>
      </c>
      <c r="CA13" s="146" t="str">
        <f ca="1">RESULTADOS!BE30</f>
        <v>N/A</v>
      </c>
      <c r="CB13" s="146" t="str">
        <f ca="1">RESULTADOS!BF30</f>
        <v>N/A</v>
      </c>
      <c r="CC13" s="146" t="str">
        <f ca="1">RESULTADOS!BG30</f>
        <v>Pasa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Falla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Falla</v>
      </c>
      <c r="CX13" s="146" t="str">
        <f ca="1">RESULTADOS!CB30</f>
        <v>N/A</v>
      </c>
      <c r="CY13" s="146" t="str">
        <f ca="1">RESULTADOS!CC30</f>
        <v>N/A</v>
      </c>
      <c r="CZ13" s="146" t="str">
        <f ca="1">RESULTADOS!CD30</f>
        <v>Pasa</v>
      </c>
      <c r="DA13" s="146" t="str">
        <f ca="1">RESULTADOS!CE30</f>
        <v>Pasa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Pasa</v>
      </c>
      <c r="DK13" s="146" t="str">
        <f ca="1">RESULTADOS!CO30</f>
        <v>Falla</v>
      </c>
      <c r="DL13" s="146" t="str">
        <f ca="1">RESULTADOS!CP30</f>
        <v>Falla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140</v>
      </c>
      <c r="D14" s="147">
        <f>'01.Definición de ámbito'!C35</f>
        <v>44959</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Noticias</v>
      </c>
      <c r="V14" s="148" t="str">
        <f t="shared" si="0"/>
        <v>Página web</v>
      </c>
      <c r="W14" s="148" t="str">
        <v>Aleatoria</v>
      </c>
      <c r="X14" s="148" t="str">
        <f>RESULTADOS!D31</f>
        <v>https://www.comunidad.madrid/hospital/elescorial/comunicacion/noticias</v>
      </c>
      <c r="Y14" s="148" t="str">
        <v>Home - Comunicación - Noticias de actualidad</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Falla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Pasa</v>
      </c>
      <c r="BW14" s="146" t="str">
        <f ca="1">RESULTADOS!BA31</f>
        <v>Pasa</v>
      </c>
      <c r="BX14" s="146" t="str">
        <f ca="1">RESULTADOS!BB31</f>
        <v>Pasa</v>
      </c>
      <c r="BY14" s="146" t="str">
        <f ca="1">RESULTADOS!BC31</f>
        <v>Pasa</v>
      </c>
      <c r="BZ14" s="146" t="str">
        <f ca="1">RESULTADOS!BD31</f>
        <v>Pasa</v>
      </c>
      <c r="CA14" s="146" t="str">
        <f ca="1">RESULTADOS!BE31</f>
        <v>N/A</v>
      </c>
      <c r="CB14" s="146" t="str">
        <f ca="1">RESULTADOS!BF31</f>
        <v>N/A</v>
      </c>
      <c r="CC14" s="146" t="str">
        <f ca="1">RESULTADOS!BG31</f>
        <v>Pasa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Falla</v>
      </c>
      <c r="CQ14" s="146" t="str">
        <f ca="1">RESULTADOS!BU31</f>
        <v>N/A</v>
      </c>
      <c r="CR14" s="146" t="str">
        <f ca="1">RESULTADOS!BV31</f>
        <v>Pasa</v>
      </c>
      <c r="CS14" s="146" t="str">
        <f ca="1">RESULTADOS!BW31</f>
        <v>N/A</v>
      </c>
      <c r="CT14" s="146" t="str">
        <f ca="1">RESULTADOS!BX31</f>
        <v>Pasa</v>
      </c>
      <c r="CU14" s="146" t="str">
        <f ca="1">RESULTADOS!BY31</f>
        <v>Pasa</v>
      </c>
      <c r="CV14" s="146" t="str">
        <f ca="1">RESULTADOS!BZ31</f>
        <v>N/A</v>
      </c>
      <c r="CW14" s="146" t="str">
        <f ca="1">RESULTADOS!CA31</f>
        <v>Falla</v>
      </c>
      <c r="CX14" s="146" t="str">
        <f ca="1">RESULTADOS!CB31</f>
        <v>N/A</v>
      </c>
      <c r="CY14" s="146" t="str">
        <f ca="1">RESULTADOS!CC31</f>
        <v>N/A</v>
      </c>
      <c r="CZ14" s="146" t="str">
        <f ca="1">RESULTADOS!CD31</f>
        <v>Pasa</v>
      </c>
      <c r="DA14" s="146" t="str">
        <f ca="1">RESULTADOS!CE31</f>
        <v>Pasa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Pasa</v>
      </c>
      <c r="DK14" s="146" t="str">
        <f ca="1">RESULTADOS!CO31</f>
        <v>Falla</v>
      </c>
      <c r="DL14" s="146" t="str">
        <f ca="1">RESULTADOS!CP31</f>
        <v>Falla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Covid 19</v>
      </c>
      <c r="V15" s="148" t="str">
        <f t="shared" si="0"/>
        <v>Página web</v>
      </c>
      <c r="W15" s="148" t="str">
        <v>Pagina tipo</v>
      </c>
      <c r="X15" s="148" t="str">
        <f>RESULTADOS!D32</f>
        <v>https://www.comunidad.madrid/hospital/elescorial/ciudadanos/informacion-covid-19</v>
      </c>
      <c r="Y15" s="148" t="str">
        <v>Home - Ciudadanos - Información Covid 19</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Falla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Falla</v>
      </c>
      <c r="BW15" s="146" t="str">
        <f ca="1">RESULTADOS!BA32</f>
        <v>Pasa</v>
      </c>
      <c r="BX15" s="146" t="str">
        <f ca="1">RESULTADOS!BB32</f>
        <v>Pasa</v>
      </c>
      <c r="BY15" s="146" t="str">
        <f ca="1">RESULTADOS!BC32</f>
        <v>Pasa</v>
      </c>
      <c r="BZ15" s="146" t="str">
        <f ca="1">RESULTADOS!BD32</f>
        <v>Pasa</v>
      </c>
      <c r="CA15" s="146" t="str">
        <f ca="1">RESULTADOS!BE32</f>
        <v>N/A</v>
      </c>
      <c r="CB15" s="146" t="str">
        <f ca="1">RESULTADOS!BF32</f>
        <v>N/A</v>
      </c>
      <c r="CC15" s="146" t="str">
        <f ca="1">RESULTADOS!BG32</f>
        <v>Pasa</v>
      </c>
      <c r="CD15" s="146" t="str">
        <f ca="1">RESULTADOS!BH32</f>
        <v>N/A</v>
      </c>
      <c r="CE15" s="146" t="str">
        <f ca="1">RESULTADOS!BI32</f>
        <v>N/A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Falla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Falla</v>
      </c>
      <c r="CX15" s="146" t="str">
        <f ca="1">RESULTADOS!CB32</f>
        <v>N/A</v>
      </c>
      <c r="CY15" s="146" t="str">
        <f ca="1">RESULTADOS!CC32</f>
        <v>N/A</v>
      </c>
      <c r="CZ15" s="146" t="str">
        <f ca="1">RESULTADOS!CD32</f>
        <v>Pasa</v>
      </c>
      <c r="DA15" s="146" t="str">
        <f ca="1">RESULTADOS!CE32</f>
        <v>Pasa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Pasa</v>
      </c>
      <c r="DK15" s="146" t="str">
        <f ca="1">RESULTADOS!CO32</f>
        <v>Falla</v>
      </c>
      <c r="DL15" s="146" t="str">
        <f ca="1">RESULTADOS!CP32</f>
        <v>Falla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143</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f>RESULTADOS!B33</f>
        <v>14</v>
      </c>
      <c r="U16" s="148" t="str">
        <f>RESULTADOS!C33</f>
        <v>Búsqueda</v>
      </c>
      <c r="V16" s="148" t="str">
        <f t="shared" si="0"/>
        <v>Página web</v>
      </c>
      <c r="W16" s="148" t="str">
        <v>Búsqueda</v>
      </c>
      <c r="X16" s="148" t="str">
        <f>RESULTADOS!D33</f>
        <v>https://www.comunidad.madrid/hospital/elescorial/buscar?search_api_fulltext=&amp;nombre=</v>
      </c>
      <c r="Y16" s="148" t="str">
        <v>Home - Búsqueda</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Pasa</v>
      </c>
      <c r="BW16" s="146" t="str">
        <f ca="1">RESULTADOS!BA33</f>
        <v>Pasa</v>
      </c>
      <c r="BX16" s="146" t="str">
        <f ca="1">RESULTADOS!BB33</f>
        <v>Pasa</v>
      </c>
      <c r="BY16" s="146" t="str">
        <f ca="1">RESULTADOS!BC33</f>
        <v>Pasa</v>
      </c>
      <c r="BZ16" s="146" t="str">
        <f ca="1">RESULTADOS!BD33</f>
        <v>Pasa</v>
      </c>
      <c r="CA16" s="146" t="str">
        <f ca="1">RESULTADOS!BE33</f>
        <v>N/A</v>
      </c>
      <c r="CB16" s="146" t="str">
        <f ca="1">RESULTADOS!BF33</f>
        <v>N/A</v>
      </c>
      <c r="CC16" s="146" t="str">
        <f ca="1">RESULTADOS!BG33</f>
        <v>Pasa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Falla</v>
      </c>
      <c r="CQ16" s="146" t="str">
        <f ca="1">RESULTADOS!BU33</f>
        <v>N/A</v>
      </c>
      <c r="CR16" s="146" t="str">
        <f ca="1">RESULTADOS!BV33</f>
        <v>Pasa</v>
      </c>
      <c r="CS16" s="146" t="str">
        <f ca="1">RESULTADOS!BW33</f>
        <v>N/A</v>
      </c>
      <c r="CT16" s="146" t="str">
        <f ca="1">RESULTADOS!BX33</f>
        <v>Pasa</v>
      </c>
      <c r="CU16" s="146" t="str">
        <f ca="1">RESULTADOS!BY33</f>
        <v>Pasa</v>
      </c>
      <c r="CV16" s="146" t="str">
        <f ca="1">RESULTADOS!BZ33</f>
        <v>N/A</v>
      </c>
      <c r="CW16" s="146" t="str">
        <f ca="1">RESULTADOS!CA33</f>
        <v>Falla</v>
      </c>
      <c r="CX16" s="146" t="str">
        <f ca="1">RESULTADOS!CB33</f>
        <v>N/A</v>
      </c>
      <c r="CY16" s="146" t="str">
        <f ca="1">RESULTADOS!CC33</f>
        <v>N/A</v>
      </c>
      <c r="CZ16" s="146" t="str">
        <f ca="1">RESULTADOS!CD33</f>
        <v>Pasa</v>
      </c>
      <c r="DA16" s="146" t="str">
        <f ca="1">RESULTADOS!CE33</f>
        <v>Pasa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Pasa</v>
      </c>
      <c r="DK16" s="146" t="str">
        <f ca="1">RESULTADOS!CO33</f>
        <v>Falla</v>
      </c>
      <c r="DL16" s="146" t="str">
        <f ca="1">RESULTADOS!CP33</f>
        <v>Falla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144</v>
      </c>
      <c r="D17" s="147">
        <f>'01.Definición de ámbito'!C45</f>
        <v>0</v>
      </c>
      <c r="K17" s="40" t="s">
        <v>138</v>
      </c>
      <c r="T17" s="148">
        <f>RESULTADOS!B34</f>
        <v>15</v>
      </c>
      <c r="U17" s="148" t="str">
        <f>RESULTADOS!C34</f>
        <v>Accesibilidad</v>
      </c>
      <c r="V17" s="148" t="str">
        <f t="shared" si="0"/>
        <v>Página web</v>
      </c>
      <c r="W17" s="148" t="str">
        <v>Declaración accesibilidad</v>
      </c>
      <c r="X17" s="148" t="str">
        <f>RESULTADOS!D34</f>
        <v>https://www.comunidad.madrid/hospital/elescorial/declaracion-accesibilidad</v>
      </c>
      <c r="Y17" s="148" t="str">
        <v>Home - Accesibilidad</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Falla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Pasa</v>
      </c>
      <c r="BW17" s="146" t="str">
        <f ca="1">RESULTADOS!BA34</f>
        <v>Pasa</v>
      </c>
      <c r="BX17" s="146" t="str">
        <f ca="1">RESULTADOS!BB34</f>
        <v>Pasa</v>
      </c>
      <c r="BY17" s="146" t="str">
        <f ca="1">RESULTADOS!BC34</f>
        <v>Pasa</v>
      </c>
      <c r="BZ17" s="146" t="str">
        <f ca="1">RESULTADOS!BD34</f>
        <v>Pasa</v>
      </c>
      <c r="CA17" s="146" t="str">
        <f ca="1">RESULTADOS!BE34</f>
        <v>N/A</v>
      </c>
      <c r="CB17" s="146" t="str">
        <f ca="1">RESULTADOS!BF34</f>
        <v>N/A</v>
      </c>
      <c r="CC17" s="146" t="str">
        <f ca="1">RESULTADOS!BG34</f>
        <v>Pasa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Falla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Falla</v>
      </c>
      <c r="CX17" s="146" t="str">
        <f ca="1">RESULTADOS!CB34</f>
        <v>N/A</v>
      </c>
      <c r="CY17" s="146" t="str">
        <f ca="1">RESULTADOS!CC34</f>
        <v>N/A</v>
      </c>
      <c r="CZ17" s="146" t="str">
        <f ca="1">RESULTADOS!CD34</f>
        <v>Pasa</v>
      </c>
      <c r="DA17" s="146" t="str">
        <f ca="1">RESULTADOS!CE34</f>
        <v>Pasa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Pasa</v>
      </c>
      <c r="DK17" s="146" t="str">
        <f ca="1">RESULTADOS!CO34</f>
        <v>Falla</v>
      </c>
      <c r="DL17" s="146" t="str">
        <f ca="1">RESULTADOS!CP34</f>
        <v>Falla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26</v>
      </c>
      <c r="L18" s="148">
        <f ca="1">RESULTADOS!L8</f>
        <v>379</v>
      </c>
      <c r="M18" s="216">
        <f ca="1">RESULTADOS!M8</f>
        <v>0.25747282608695654</v>
      </c>
      <c r="T18" s="148">
        <f>RESULTADOS!B35</f>
        <v>16</v>
      </c>
      <c r="U18" s="148" t="str">
        <f>RESULTADOS!C35</f>
        <v>Aviso legal</v>
      </c>
      <c r="V18" s="148" t="str">
        <f t="shared" si="0"/>
        <v>Página web</v>
      </c>
      <c r="W18" s="148" t="str">
        <v>Legal</v>
      </c>
      <c r="X18" s="148" t="str">
        <f>RESULTADOS!D35</f>
        <v>https://www.comunidad.madrid/hospital/elescorial/aviso-legal-privacidad</v>
      </c>
      <c r="Y18" s="148" t="str">
        <v xml:space="preserve">Home - Aviso legal </v>
      </c>
      <c r="Z18" s="237">
        <v>0</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Falla</v>
      </c>
      <c r="BL18" s="146" t="str">
        <f ca="1">RESULTADOS!AP35</f>
        <v>Pasa</v>
      </c>
      <c r="BM18" s="146" t="str">
        <f ca="1">RESULTADOS!AQ35</f>
        <v>N/A</v>
      </c>
      <c r="BN18" s="146" t="str">
        <f ca="1">RESULTADOS!AR35</f>
        <v>N/A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Pasa</v>
      </c>
      <c r="BV18" s="146" t="str">
        <f ca="1">RESULTADOS!AZ35</f>
        <v>Falla</v>
      </c>
      <c r="BW18" s="146" t="str">
        <f ca="1">RESULTADOS!BA35</f>
        <v>Pasa</v>
      </c>
      <c r="BX18" s="146" t="str">
        <f ca="1">RESULTADOS!BB35</f>
        <v>Pasa</v>
      </c>
      <c r="BY18" s="146" t="str">
        <f ca="1">RESULTADOS!BC35</f>
        <v>Pasa</v>
      </c>
      <c r="BZ18" s="146" t="str">
        <f ca="1">RESULTADOS!BD35</f>
        <v>Pasa</v>
      </c>
      <c r="CA18" s="146" t="str">
        <f ca="1">RESULTADOS!BE35</f>
        <v>N/A</v>
      </c>
      <c r="CB18" s="146" t="str">
        <f ca="1">RESULTADOS!BF35</f>
        <v>N/A</v>
      </c>
      <c r="CC18" s="146" t="str">
        <f ca="1">RESULTADOS!BG35</f>
        <v>Pasa</v>
      </c>
      <c r="CD18" s="146" t="str">
        <f ca="1">RESULTADOS!BH35</f>
        <v>N/A</v>
      </c>
      <c r="CE18" s="146" t="str">
        <f ca="1">RESULTADOS!BI35</f>
        <v>N/A</v>
      </c>
      <c r="CF18" s="146" t="str">
        <f ca="1">RESULTADOS!BJ35</f>
        <v>Pasa</v>
      </c>
      <c r="CG18" s="146" t="str">
        <f ca="1">RESULTADOS!BK35</f>
        <v>Pasa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N/A</v>
      </c>
      <c r="CN18" s="146" t="str">
        <f ca="1">RESULTADOS!BR35</f>
        <v>Pasa</v>
      </c>
      <c r="CO18" s="146" t="str">
        <f ca="1">RESULTADOS!BS35</f>
        <v>N/A</v>
      </c>
      <c r="CP18" s="146" t="str">
        <f ca="1">RESULTADOS!BT35</f>
        <v>Falla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Falla</v>
      </c>
      <c r="CX18" s="146" t="str">
        <f ca="1">RESULTADOS!CB35</f>
        <v>N/A</v>
      </c>
      <c r="CY18" s="146" t="str">
        <f ca="1">RESULTADOS!CC35</f>
        <v>N/A</v>
      </c>
      <c r="CZ18" s="146" t="str">
        <f ca="1">RESULTADOS!CD35</f>
        <v>Pasa</v>
      </c>
      <c r="DA18" s="146" t="str">
        <f ca="1">RESULTADOS!CE35</f>
        <v>Pasa</v>
      </c>
      <c r="DB18" s="146" t="str">
        <f ca="1">RESULTADOS!CF35</f>
        <v>N/A</v>
      </c>
      <c r="DC18" s="146" t="str">
        <f ca="1">RESULTADOS!CG35</f>
        <v>Falla</v>
      </c>
      <c r="DD18" s="146" t="str">
        <f ca="1">RESULTADOS!CH35</f>
        <v>N/A</v>
      </c>
      <c r="DE18" s="146" t="str">
        <f ca="1">RESULTADOS!CI35</f>
        <v>N/A</v>
      </c>
      <c r="DF18" s="146" t="str">
        <f ca="1">RESULTADOS!CJ35</f>
        <v>N/A</v>
      </c>
      <c r="DG18" s="146" t="str">
        <f ca="1">RESULTADOS!CK35</f>
        <v>N/A</v>
      </c>
      <c r="DH18" s="146" t="str">
        <f ca="1">RESULTADOS!CL35</f>
        <v>N/A</v>
      </c>
      <c r="DI18" s="146" t="str">
        <f ca="1">RESULTADOS!CM35</f>
        <v>N/A</v>
      </c>
      <c r="DJ18" s="146" t="str">
        <f ca="1">RESULTADOS!CN35</f>
        <v>Pasa</v>
      </c>
      <c r="DK18" s="146" t="str">
        <f ca="1">RESULTADOS!CO35</f>
        <v>Falla</v>
      </c>
      <c r="DL18" s="146" t="str">
        <f ca="1">RESULTADOS!CP35</f>
        <v>Falla</v>
      </c>
      <c r="DM18" s="146" t="str">
        <f ca="1">RESULTADOS!CQ35</f>
        <v>Falla</v>
      </c>
      <c r="DN18" s="146" t="str">
        <f ca="1">RESULTADOS!CR35</f>
        <v>Falla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274</v>
      </c>
      <c r="D19" s="147" t="str">
        <f>'01.Definición de ámbito'!D49</f>
        <v>No</v>
      </c>
      <c r="K19" s="40" t="s">
        <v>28</v>
      </c>
      <c r="L19" s="148">
        <f ca="1">RESULTADOS!L9</f>
        <v>161</v>
      </c>
      <c r="M19" s="216">
        <f ca="1">RESULTADOS!M9</f>
        <v>0.109375</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275</v>
      </c>
      <c r="D20" s="147" t="str">
        <f>'01.Definición de ámbito'!D50</f>
        <v>No</v>
      </c>
      <c r="K20" s="40" t="s">
        <v>31</v>
      </c>
      <c r="L20" s="148">
        <f ca="1">RESULTADOS!L10</f>
        <v>932</v>
      </c>
      <c r="M20" s="216">
        <f ca="1">RESULTADOS!M10</f>
        <v>0.63315217391304346</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48</v>
      </c>
      <c r="L21" s="148">
        <f ca="1">RESULTADOS!L11</f>
        <v>1472</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146</v>
      </c>
      <c r="D29" s="147" t="str">
        <f>'01.Definición de ámbito'!C58</f>
        <v>Autoevaluación con recursos externos</v>
      </c>
      <c r="K29" s="40" t="s">
        <v>350</v>
      </c>
      <c r="L29" s="150">
        <f ca="1">RESULTADOS!F14</f>
        <v>6.41</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abSelected="1" topLeftCell="A19" zoomScale="85" zoomScaleNormal="85" workbookViewId="0">
      <selection activeCell="D52" sqref="D52"/>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526</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484</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527</v>
      </c>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528</v>
      </c>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6">
        <v>44959</v>
      </c>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274</v>
      </c>
      <c r="D49" s="20" t="s">
        <v>6</v>
      </c>
      <c r="G49" s="81"/>
    </row>
    <row r="50" spans="2:26" ht="14.85" customHeight="1">
      <c r="C50" s="82" t="s">
        <v>275</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60</v>
      </c>
      <c r="G53" s="81"/>
    </row>
    <row r="54" spans="2:26" ht="14.85" customHeight="1">
      <c r="C54" s="82" t="s">
        <v>276</v>
      </c>
      <c r="D54" s="20" t="s">
        <v>6</v>
      </c>
      <c r="G54" s="81"/>
    </row>
    <row r="55" spans="2:26" ht="14.85" customHeight="1">
      <c r="C55" s="82" t="s">
        <v>277</v>
      </c>
      <c r="D55" s="20" t="s">
        <v>6</v>
      </c>
      <c r="G55" s="81"/>
    </row>
    <row r="56" spans="2:26" ht="14.85"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2" t="s">
        <v>291</v>
      </c>
      <c r="C6" s="252"/>
      <c r="D6" s="252"/>
      <c r="E6" s="252"/>
      <c r="F6" s="252"/>
      <c r="G6" s="252"/>
      <c r="H6" s="252"/>
      <c r="I6" s="252"/>
      <c r="J6" s="252"/>
      <c r="K6" s="252"/>
      <c r="L6" s="252"/>
    </row>
    <row r="7" spans="1:60" ht="33.200000000000003" customHeight="1" thickTop="1">
      <c r="B7" s="253" t="s">
        <v>292</v>
      </c>
      <c r="C7" s="253"/>
      <c r="D7" s="253"/>
      <c r="E7" s="253"/>
      <c r="F7" s="253"/>
      <c r="G7" s="253"/>
      <c r="H7" s="253"/>
      <c r="I7" s="253"/>
      <c r="J7" s="253"/>
      <c r="K7" s="253"/>
      <c r="L7" s="253"/>
    </row>
    <row r="8" spans="1:60" ht="21.6" customHeight="1"/>
    <row r="9" spans="1:60" ht="17.100000000000001" customHeight="1">
      <c r="B9" s="200" t="s">
        <v>293</v>
      </c>
      <c r="C9" s="201" t="s">
        <v>60</v>
      </c>
      <c r="E9" s="200" t="s">
        <v>294</v>
      </c>
      <c r="F9" s="201" t="s">
        <v>6</v>
      </c>
      <c r="H9" s="200" t="s">
        <v>295</v>
      </c>
      <c r="I9" s="201" t="s">
        <v>6</v>
      </c>
    </row>
    <row r="10" spans="1:60" ht="17.100000000000001" customHeight="1">
      <c r="B10" s="200" t="s">
        <v>296</v>
      </c>
      <c r="C10" s="201" t="s">
        <v>6</v>
      </c>
      <c r="E10" s="200" t="s">
        <v>297</v>
      </c>
      <c r="F10" s="201" t="s">
        <v>6</v>
      </c>
      <c r="H10" s="200" t="s">
        <v>298</v>
      </c>
      <c r="I10" s="201" t="s">
        <v>6</v>
      </c>
    </row>
    <row r="11" spans="1:60" ht="17.100000000000001" customHeight="1">
      <c r="B11" s="200" t="s">
        <v>299</v>
      </c>
      <c r="C11" s="201" t="s">
        <v>6</v>
      </c>
      <c r="E11" s="200" t="s">
        <v>300</v>
      </c>
      <c r="F11" s="201" t="s">
        <v>6</v>
      </c>
      <c r="H11" s="200" t="s">
        <v>301</v>
      </c>
      <c r="I11" s="201" t="s">
        <v>6</v>
      </c>
    </row>
    <row r="12" spans="1:60" ht="17.100000000000001" customHeight="1">
      <c r="B12" s="200" t="s">
        <v>302</v>
      </c>
      <c r="C12" s="201" t="s">
        <v>60</v>
      </c>
      <c r="E12" s="200" t="s">
        <v>303</v>
      </c>
      <c r="F12" s="201" t="s">
        <v>6</v>
      </c>
      <c r="H12" s="200" t="s">
        <v>304</v>
      </c>
      <c r="I12" s="201" t="s">
        <v>6</v>
      </c>
      <c r="K12" s="202" t="s">
        <v>305</v>
      </c>
      <c r="L12" s="202" t="s">
        <v>306</v>
      </c>
    </row>
    <row r="13" spans="1:60" ht="17.100000000000001" customHeight="1">
      <c r="B13" s="200" t="s">
        <v>307</v>
      </c>
      <c r="C13" s="201" t="s">
        <v>60</v>
      </c>
      <c r="E13" s="200" t="s">
        <v>308</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4" t="s">
        <v>309</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topLeftCell="A4" zoomScale="70" zoomScaleNormal="70" workbookViewId="0">
      <selection activeCell="E23" sqref="E23"/>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t="s">
        <v>483</v>
      </c>
      <c r="D8" s="72" t="s">
        <v>482</v>
      </c>
      <c r="E8" s="72" t="s">
        <v>62</v>
      </c>
      <c r="F8" s="158" t="s">
        <v>484</v>
      </c>
      <c r="G8" s="72" t="s">
        <v>509</v>
      </c>
      <c r="H8" s="187" t="s">
        <v>20</v>
      </c>
      <c r="I8" s="19"/>
      <c r="J8" s="19"/>
      <c r="K8" s="19"/>
      <c r="L8" s="19"/>
      <c r="M8" s="19"/>
      <c r="N8" s="19"/>
      <c r="O8" s="19"/>
      <c r="P8" s="19"/>
      <c r="Q8" s="19"/>
      <c r="R8" s="19"/>
      <c r="S8" s="19"/>
      <c r="T8" s="19"/>
      <c r="U8" s="19"/>
      <c r="V8" s="19"/>
      <c r="W8" s="19"/>
      <c r="X8" s="19"/>
      <c r="Y8" s="19"/>
    </row>
    <row r="9" spans="1:64" ht="18.2" customHeight="1">
      <c r="B9" s="70">
        <v>2</v>
      </c>
      <c r="C9" s="71" t="s">
        <v>498</v>
      </c>
      <c r="D9" s="72" t="s">
        <v>482</v>
      </c>
      <c r="E9" s="72" t="s">
        <v>79</v>
      </c>
      <c r="F9" s="158" t="s">
        <v>485</v>
      </c>
      <c r="G9" s="72" t="s">
        <v>510</v>
      </c>
      <c r="H9" s="132"/>
      <c r="I9" s="19"/>
      <c r="J9" s="19"/>
      <c r="K9" s="19"/>
      <c r="L9" s="19"/>
      <c r="M9" s="19"/>
      <c r="N9" s="19"/>
      <c r="O9" s="19"/>
      <c r="P9" s="19"/>
      <c r="Q9" s="19"/>
      <c r="R9" s="19"/>
      <c r="S9" s="19"/>
      <c r="T9" s="19"/>
      <c r="U9" s="19"/>
      <c r="V9" s="19"/>
      <c r="W9" s="19"/>
      <c r="X9" s="19"/>
      <c r="Y9" s="19"/>
    </row>
    <row r="10" spans="1:64" ht="18.2" customHeight="1">
      <c r="B10" s="70">
        <v>3</v>
      </c>
      <c r="C10" s="71" t="s">
        <v>499</v>
      </c>
      <c r="D10" s="72" t="s">
        <v>482</v>
      </c>
      <c r="E10" s="72" t="s">
        <v>79</v>
      </c>
      <c r="F10" s="158" t="s">
        <v>486</v>
      </c>
      <c r="G10" s="72" t="s">
        <v>511</v>
      </c>
      <c r="H10" s="132"/>
      <c r="I10" s="19"/>
      <c r="J10" s="19"/>
      <c r="K10" s="19"/>
      <c r="L10" s="19"/>
      <c r="M10" s="19"/>
      <c r="N10" s="19"/>
      <c r="O10" s="19"/>
      <c r="P10" s="19"/>
      <c r="Q10" s="19"/>
      <c r="R10" s="19"/>
      <c r="S10" s="19"/>
      <c r="T10" s="19"/>
      <c r="U10" s="19"/>
      <c r="V10" s="19"/>
      <c r="W10" s="19"/>
      <c r="X10" s="19"/>
      <c r="Y10" s="19"/>
    </row>
    <row r="11" spans="1:64" ht="18.2" customHeight="1">
      <c r="B11" s="70">
        <v>4</v>
      </c>
      <c r="C11" s="71" t="s">
        <v>504</v>
      </c>
      <c r="D11" s="72" t="s">
        <v>482</v>
      </c>
      <c r="E11" s="72" t="s">
        <v>79</v>
      </c>
      <c r="F11" s="158" t="s">
        <v>487</v>
      </c>
      <c r="G11" s="72" t="s">
        <v>512</v>
      </c>
      <c r="H11" s="132" t="s">
        <v>4</v>
      </c>
      <c r="I11" s="19"/>
      <c r="J11" s="19"/>
      <c r="K11" s="19"/>
      <c r="L11" s="19"/>
      <c r="M11" s="19"/>
      <c r="N11" s="19"/>
      <c r="O11" s="19"/>
      <c r="P11" s="19"/>
      <c r="Q11" s="19"/>
      <c r="R11" s="19"/>
      <c r="S11" s="19"/>
      <c r="T11" s="19"/>
      <c r="U11" s="19"/>
      <c r="V11" s="19"/>
      <c r="W11" s="19"/>
      <c r="X11" s="19"/>
      <c r="Y11" s="19"/>
    </row>
    <row r="12" spans="1:64" ht="18.2" customHeight="1">
      <c r="B12" s="70">
        <v>5</v>
      </c>
      <c r="C12" s="71" t="s">
        <v>500</v>
      </c>
      <c r="D12" s="72" t="s">
        <v>482</v>
      </c>
      <c r="E12" s="72" t="s">
        <v>79</v>
      </c>
      <c r="F12" s="158" t="s">
        <v>488</v>
      </c>
      <c r="G12" s="72" t="s">
        <v>513</v>
      </c>
      <c r="H12" s="132"/>
      <c r="I12" s="19"/>
      <c r="J12" s="19"/>
      <c r="K12" s="19"/>
      <c r="L12" s="19"/>
      <c r="M12" s="19"/>
      <c r="N12" s="19"/>
      <c r="O12" s="19"/>
      <c r="P12" s="19"/>
      <c r="Q12" s="19"/>
      <c r="R12" s="19"/>
      <c r="S12" s="19"/>
      <c r="T12" s="19"/>
      <c r="U12" s="19"/>
      <c r="V12" s="19"/>
      <c r="W12" s="19"/>
      <c r="X12" s="19"/>
      <c r="Y12" s="19"/>
    </row>
    <row r="13" spans="1:64" ht="18.2" customHeight="1">
      <c r="B13" s="70">
        <v>6</v>
      </c>
      <c r="C13" s="71" t="s">
        <v>531</v>
      </c>
      <c r="D13" s="72" t="s">
        <v>482</v>
      </c>
      <c r="E13" s="72" t="s">
        <v>79</v>
      </c>
      <c r="F13" s="158" t="s">
        <v>529</v>
      </c>
      <c r="G13" s="72" t="s">
        <v>530</v>
      </c>
      <c r="H13" s="132"/>
      <c r="I13" s="19"/>
      <c r="J13" s="19"/>
      <c r="K13" s="19"/>
      <c r="L13" s="19"/>
      <c r="M13" s="19"/>
      <c r="N13" s="19"/>
      <c r="O13" s="19"/>
      <c r="P13" s="19"/>
      <c r="Q13" s="19"/>
      <c r="R13" s="19"/>
      <c r="S13" s="19"/>
      <c r="T13" s="19"/>
      <c r="V13" s="19"/>
      <c r="W13" s="19"/>
      <c r="X13" s="19"/>
      <c r="Y13" s="19"/>
    </row>
    <row r="14" spans="1:64" ht="18.2" customHeight="1">
      <c r="B14" s="70">
        <v>7</v>
      </c>
      <c r="C14" s="71" t="s">
        <v>505</v>
      </c>
      <c r="D14" s="72" t="s">
        <v>482</v>
      </c>
      <c r="E14" s="72" t="s">
        <v>66</v>
      </c>
      <c r="F14" s="158" t="s">
        <v>489</v>
      </c>
      <c r="G14" s="72" t="s">
        <v>517</v>
      </c>
      <c r="H14" s="132"/>
      <c r="I14" s="19"/>
      <c r="J14" s="19"/>
      <c r="K14" s="19"/>
      <c r="L14" s="19"/>
      <c r="M14" s="19"/>
      <c r="N14" s="19"/>
      <c r="O14" s="19"/>
      <c r="P14" s="19"/>
      <c r="Q14" s="19"/>
      <c r="R14" s="19"/>
      <c r="S14" s="19"/>
      <c r="T14" s="19"/>
      <c r="U14" s="19"/>
      <c r="V14" s="19"/>
      <c r="W14" s="19"/>
      <c r="X14" s="19"/>
      <c r="Y14" s="19"/>
    </row>
    <row r="15" spans="1:64" ht="18.2" customHeight="1">
      <c r="B15" s="70">
        <v>8</v>
      </c>
      <c r="C15" s="71" t="s">
        <v>501</v>
      </c>
      <c r="D15" s="72" t="s">
        <v>482</v>
      </c>
      <c r="E15" s="72" t="s">
        <v>79</v>
      </c>
      <c r="F15" s="158" t="s">
        <v>490</v>
      </c>
      <c r="G15" s="72" t="s">
        <v>518</v>
      </c>
      <c r="H15" s="132"/>
      <c r="I15" s="19"/>
      <c r="J15" s="19"/>
      <c r="K15" s="19"/>
      <c r="L15" s="19"/>
      <c r="M15" s="19"/>
      <c r="N15" s="19"/>
      <c r="O15" s="19"/>
      <c r="P15" s="19"/>
      <c r="Q15" s="19"/>
      <c r="R15" s="19"/>
      <c r="S15" s="19"/>
      <c r="T15" s="19"/>
      <c r="U15" s="19"/>
      <c r="V15" s="19"/>
      <c r="W15" s="19"/>
      <c r="X15" s="19"/>
      <c r="Y15" s="19"/>
    </row>
    <row r="16" spans="1:64" ht="18.2" customHeight="1">
      <c r="B16" s="70">
        <v>9</v>
      </c>
      <c r="C16" s="71" t="s">
        <v>502</v>
      </c>
      <c r="D16" s="72" t="s">
        <v>482</v>
      </c>
      <c r="E16" s="72" t="s">
        <v>79</v>
      </c>
      <c r="F16" s="158" t="s">
        <v>491</v>
      </c>
      <c r="G16" s="72" t="s">
        <v>519</v>
      </c>
      <c r="H16" s="132"/>
      <c r="I16" s="19"/>
      <c r="J16" s="19"/>
      <c r="K16" s="19"/>
      <c r="L16" s="19"/>
      <c r="M16" s="19"/>
      <c r="N16" s="19"/>
      <c r="O16" s="19"/>
      <c r="P16" s="19"/>
      <c r="Q16" s="19"/>
      <c r="R16" s="19"/>
      <c r="S16" s="19"/>
      <c r="T16" s="19"/>
      <c r="U16" s="19"/>
      <c r="V16" s="19"/>
      <c r="W16" s="19"/>
      <c r="X16" s="19"/>
      <c r="Y16" s="19"/>
    </row>
    <row r="17" spans="2:25" ht="18.2" customHeight="1">
      <c r="B17" s="70">
        <v>10</v>
      </c>
      <c r="C17" s="71" t="s">
        <v>506</v>
      </c>
      <c r="D17" s="72" t="s">
        <v>482</v>
      </c>
      <c r="E17" s="72" t="s">
        <v>79</v>
      </c>
      <c r="F17" s="158" t="s">
        <v>492</v>
      </c>
      <c r="G17" s="72" t="s">
        <v>520</v>
      </c>
      <c r="H17" s="132"/>
      <c r="I17" s="19"/>
      <c r="J17" s="19"/>
      <c r="K17" s="19"/>
      <c r="L17" s="19"/>
      <c r="M17" s="19"/>
      <c r="N17" s="19"/>
      <c r="O17" s="19"/>
      <c r="P17" s="19"/>
      <c r="Q17" s="19"/>
      <c r="R17" s="19"/>
      <c r="S17" s="19"/>
      <c r="T17" s="19"/>
      <c r="U17" s="19"/>
      <c r="V17" s="19"/>
      <c r="W17" s="19"/>
      <c r="X17" s="19"/>
      <c r="Y17" s="19"/>
    </row>
    <row r="18" spans="2:25" ht="18.2" customHeight="1">
      <c r="B18" s="70">
        <v>11</v>
      </c>
      <c r="C18" s="71" t="s">
        <v>70</v>
      </c>
      <c r="D18" s="72" t="s">
        <v>482</v>
      </c>
      <c r="E18" s="72" t="s">
        <v>70</v>
      </c>
      <c r="F18" s="158" t="s">
        <v>493</v>
      </c>
      <c r="G18" s="72" t="s">
        <v>514</v>
      </c>
      <c r="H18" s="132"/>
      <c r="I18" s="19"/>
      <c r="J18" s="19"/>
      <c r="K18" s="19"/>
      <c r="L18" s="19"/>
      <c r="M18" s="19"/>
      <c r="N18" s="19"/>
      <c r="O18" s="19"/>
      <c r="P18" s="19"/>
      <c r="Q18" s="19"/>
      <c r="R18" s="19"/>
      <c r="S18" s="19"/>
      <c r="T18" s="19"/>
      <c r="U18" s="19"/>
      <c r="V18" s="19"/>
      <c r="W18" s="19"/>
      <c r="X18" s="19"/>
      <c r="Y18" s="19"/>
    </row>
    <row r="19" spans="2:25" ht="18.2" customHeight="1">
      <c r="B19" s="70">
        <v>12</v>
      </c>
      <c r="C19" s="71" t="s">
        <v>503</v>
      </c>
      <c r="D19" s="72" t="s">
        <v>482</v>
      </c>
      <c r="E19" s="72" t="s">
        <v>66</v>
      </c>
      <c r="F19" s="158" t="s">
        <v>494</v>
      </c>
      <c r="G19" s="72" t="s">
        <v>521</v>
      </c>
      <c r="H19" s="132"/>
      <c r="I19" s="19"/>
      <c r="J19" s="19"/>
      <c r="K19" s="19"/>
      <c r="L19" s="19"/>
      <c r="M19" s="19"/>
      <c r="N19" s="19"/>
      <c r="O19" s="19"/>
      <c r="P19" s="19"/>
      <c r="Q19" s="19"/>
      <c r="R19" s="19"/>
      <c r="S19" s="19"/>
      <c r="T19" s="19"/>
      <c r="U19" s="19"/>
      <c r="V19" s="19"/>
      <c r="W19" s="19"/>
      <c r="X19" s="19"/>
      <c r="Y19" s="19"/>
    </row>
    <row r="20" spans="2:25" ht="18.2" customHeight="1">
      <c r="B20" s="70">
        <v>13</v>
      </c>
      <c r="C20" s="71" t="s">
        <v>507</v>
      </c>
      <c r="D20" s="72" t="s">
        <v>482</v>
      </c>
      <c r="E20" s="72" t="s">
        <v>79</v>
      </c>
      <c r="F20" s="158" t="s">
        <v>495</v>
      </c>
      <c r="G20" s="72" t="s">
        <v>522</v>
      </c>
      <c r="H20" s="132"/>
      <c r="I20" s="19"/>
      <c r="J20" s="19"/>
      <c r="K20" s="19"/>
      <c r="L20" s="19"/>
      <c r="M20" s="19"/>
      <c r="N20" s="19"/>
      <c r="O20" s="19"/>
      <c r="P20" s="19"/>
      <c r="Q20" s="19"/>
      <c r="R20" s="19"/>
      <c r="S20" s="19"/>
      <c r="T20" s="19"/>
      <c r="U20" s="19"/>
      <c r="V20" s="19"/>
      <c r="W20" s="19"/>
      <c r="X20" s="19"/>
      <c r="Y20" s="19"/>
    </row>
    <row r="21" spans="2:25" ht="18.2" customHeight="1">
      <c r="B21" s="70">
        <v>14</v>
      </c>
      <c r="C21" s="71" t="s">
        <v>76</v>
      </c>
      <c r="D21" s="72" t="s">
        <v>482</v>
      </c>
      <c r="E21" s="72" t="s">
        <v>76</v>
      </c>
      <c r="F21" s="158" t="s">
        <v>496</v>
      </c>
      <c r="G21" s="72" t="s">
        <v>515</v>
      </c>
      <c r="H21" s="132"/>
      <c r="I21" s="19"/>
      <c r="J21" s="19"/>
      <c r="K21" s="19"/>
      <c r="L21" s="19"/>
      <c r="M21" s="19"/>
      <c r="N21" s="19"/>
      <c r="O21" s="19"/>
      <c r="P21" s="19"/>
      <c r="Q21" s="19"/>
      <c r="R21" s="19"/>
      <c r="S21" s="19"/>
      <c r="T21" s="19"/>
      <c r="U21" s="19"/>
      <c r="V21" s="19"/>
      <c r="W21" s="19"/>
      <c r="X21" s="19"/>
      <c r="Y21" s="19"/>
    </row>
    <row r="22" spans="2:25" ht="18.2" customHeight="1">
      <c r="B22" s="70">
        <v>15</v>
      </c>
      <c r="C22" s="71" t="s">
        <v>508</v>
      </c>
      <c r="D22" s="72" t="s">
        <v>482</v>
      </c>
      <c r="E22" s="72" t="s">
        <v>77</v>
      </c>
      <c r="F22" s="158" t="s">
        <v>497</v>
      </c>
      <c r="G22" s="72" t="s">
        <v>516</v>
      </c>
      <c r="H22" s="132"/>
      <c r="I22" s="19"/>
      <c r="J22" s="19"/>
      <c r="K22" s="19"/>
      <c r="L22" s="19"/>
      <c r="M22" s="19"/>
      <c r="N22" s="19"/>
      <c r="O22" s="19"/>
      <c r="P22" s="19"/>
      <c r="Q22" s="19"/>
      <c r="R22" s="19"/>
      <c r="S22" s="19"/>
      <c r="T22" s="19"/>
      <c r="U22" s="19"/>
      <c r="V22" s="19"/>
      <c r="W22" s="19"/>
      <c r="X22" s="19"/>
      <c r="Y22" s="19"/>
    </row>
    <row r="23" spans="2:25" ht="18.2" customHeight="1">
      <c r="B23" s="70">
        <v>16</v>
      </c>
      <c r="C23" s="71" t="s">
        <v>524</v>
      </c>
      <c r="D23" s="72" t="s">
        <v>482</v>
      </c>
      <c r="E23" s="72" t="s">
        <v>74</v>
      </c>
      <c r="F23" s="158" t="s">
        <v>523</v>
      </c>
      <c r="G23" s="72" t="s">
        <v>525</v>
      </c>
      <c r="H23" s="132"/>
      <c r="I23" s="19"/>
      <c r="J23" s="19"/>
      <c r="K23" s="19"/>
      <c r="L23" s="19"/>
      <c r="M23" s="19"/>
      <c r="N23" s="19"/>
      <c r="O23" s="19"/>
      <c r="P23" s="19"/>
      <c r="Q23" s="19"/>
      <c r="R23" s="19"/>
      <c r="S23" s="19"/>
      <c r="T23" s="19"/>
      <c r="U23" s="19"/>
      <c r="V23" s="19"/>
      <c r="W23" s="19"/>
      <c r="X23" s="19"/>
      <c r="Y23" s="19"/>
    </row>
    <row r="24" spans="2:25" ht="18.2"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311</v>
      </c>
      <c r="C45" s="75"/>
      <c r="D45" s="76">
        <f>COUNTA(F8:F42)</f>
        <v>16</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312</v>
      </c>
      <c r="C47" s="75"/>
      <c r="D47" s="76">
        <f>D45-D49</f>
        <v>14</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936" priority="2">
      <formula>LEN(TRIM(F44))&gt;0</formula>
    </cfRule>
  </conditionalFormatting>
  <conditionalFormatting sqref="D52">
    <cfRule type="cellIs" dxfId="1935" priority="3" operator="equal">
      <formula>"SI"</formula>
    </cfRule>
    <cfRule type="cellIs" dxfId="1934" priority="4" operator="equal">
      <formula>"NO"</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topLeftCell="A4" zoomScale="70" zoomScaleNormal="70" workbookViewId="0"/>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372</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48</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48</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https://www.comunidad.madrid/hospital/elescorial/</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https://www.comunidad.madrid/hospital/elescorial/ciudadanos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Profesionales</v>
      </c>
      <c r="C21" s="220" t="str" cm="1">
        <f t="array" ref="C21">IFERROR(INDEX('03.Muestra'!$F$8:$F$42,SMALL(IF("Página Web"='03.Muestra'!$D$8:$D$42,ROW('03.Muestra'!$F$8:$F$42)-MIN(ROW('03.Muestra'!$D$8:$D$42))+1,""),ROW()-18)),"")</f>
        <v>https://www.comunidad.madrid/hospital/elescorial/profesionales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Comunicación</v>
      </c>
      <c r="C22" s="220" t="str" cm="1">
        <f t="array" ref="C22">IFERROR(INDEX('03.Muestra'!$F$8:$F$42,SMALL(IF("Página Web"='03.Muestra'!$D$8:$D$42,ROW('03.Muestra'!$F$8:$F$42)-MIN(ROW('03.Muestra'!$D$8:$D$42))+1,""),ROW()-18)),"")</f>
        <v>https://www.comunidad.madrid/hospital/elescorial/comunicacion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Nosotros</v>
      </c>
      <c r="C23" s="220" t="str" cm="1">
        <f t="array" ref="C23">IFERROR(INDEX('03.Muestra'!$F$8:$F$42,SMALL(IF("Página Web"='03.Muestra'!$D$8:$D$42,ROW('03.Muestra'!$F$8:$F$42)-MIN(ROW('03.Muestra'!$D$8:$D$42))+1,""),ROW()-18)),"")</f>
        <v>https://www.comunidad.madrid/hospital/elescorial/nosotros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Cómo llegar</v>
      </c>
      <c r="C24" s="220" t="str" cm="1">
        <f t="array" ref="C24">IFERROR(INDEX('03.Muestra'!$F$8:$F$42,SMALL(IF("Página Web"='03.Muestra'!$D$8:$D$42,ROW('03.Muestra'!$F$8:$F$42)-MIN(ROW('03.Muestra'!$D$8:$D$42))+1,""),ROW()-18)),"")</f>
        <v>https://www.comunidad.madrid/hospital/elescorial/ciudadanos/llegar</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Lista espera</v>
      </c>
      <c r="C25" s="220" t="str" cm="1">
        <f t="array" ref="C25">IFERROR(INDEX('03.Muestra'!$F$8:$F$42,SMALL(IF("Página Web"='03.Muestra'!$D$8:$D$42,ROW('03.Muestra'!$F$8:$F$42)-MIN(ROW('03.Muestra'!$D$8:$D$42))+1,""),ROW()-18)),"")</f>
        <v>https://www.comunidad.madrid/hospital/elescorial/ciudadanos/admision-citaciones-lista-espera-quirurgica</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Docencia</v>
      </c>
      <c r="C26" s="220" t="str" cm="1">
        <f t="array" ref="C26">IFERROR(INDEX('03.Muestra'!$F$8:$F$42,SMALL(IF("Página Web"='03.Muestra'!$D$8:$D$42,ROW('03.Muestra'!$F$8:$F$42)-MIN(ROW('03.Muestra'!$D$8:$D$42))+1,""),ROW()-18)),"")</f>
        <v>https://www.comunidad.madrid/hospital/elescorial/profesionales/docencia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Calidad</v>
      </c>
      <c r="C27" s="220" t="str" cm="1">
        <f t="array" ref="C27">IFERROR(INDEX('03.Muestra'!$F$8:$F$42,SMALL(IF("Página Web"='03.Muestra'!$D$8:$D$42,ROW('03.Muestra'!$F$8:$F$42)-MIN(ROW('03.Muestra'!$D$8:$D$42))+1,""),ROW()-18)),"")</f>
        <v>https://www.comunidad.madrid/hospital/elescorial/profesionales/calidad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Población referencia</v>
      </c>
      <c r="C28" s="220" t="str" cm="1">
        <f t="array" ref="C28">IFERROR(INDEX('03.Muestra'!$F$8:$F$42,SMALL(IF("Página Web"='03.Muestra'!$D$8:$D$42,ROW('03.Muestra'!$F$8:$F$42)-MIN(ROW('03.Muestra'!$D$8:$D$42))+1,""),ROW()-18)),"")</f>
        <v>https://www.comunidad.madrid/hospital/elescorial/nosotros/poblacion-referencia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Mapa web</v>
      </c>
      <c r="C29" s="220" t="str" cm="1">
        <f t="array" ref="C29">IFERROR(INDEX('03.Muestra'!$F$8:$F$42,SMALL(IF("Página Web"='03.Muestra'!$D$8:$D$42,ROW('03.Muestra'!$F$8:$F$42)-MIN(ROW('03.Muestra'!$D$8:$D$42))+1,""),ROW()-18)),"")</f>
        <v>https://www.comunidad.madrid/hospital/elescorial/sitemap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Noticias</v>
      </c>
      <c r="C30" s="220" t="str" cm="1">
        <f t="array" ref="C30">IFERROR(INDEX('03.Muestra'!$F$8:$F$42,SMALL(IF("Página Web"='03.Muestra'!$D$8:$D$42,ROW('03.Muestra'!$F$8:$F$42)-MIN(ROW('03.Muestra'!$D$8:$D$42))+1,""),ROW()-18)),"")</f>
        <v>https://www.comunidad.madrid/hospital/elescorial/comunicacion/noticias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Covid 19</v>
      </c>
      <c r="C31" s="220" t="str" cm="1">
        <f t="array" ref="C31">IFERROR(INDEX('03.Muestra'!$F$8:$F$42,SMALL(IF("Página Web"='03.Muestra'!$D$8:$D$42,ROW('03.Muestra'!$F$8:$F$42)-MIN(ROW('03.Muestra'!$D$8:$D$42))+1,""),ROW()-18)),"")</f>
        <v>https://www.comunidad.madrid/hospital/elescorial/ciudadanos/informacion-covid-19</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Búsqueda</v>
      </c>
      <c r="C32" s="220" t="str" cm="1">
        <f t="array" ref="C32">IFERROR(INDEX('03.Muestra'!$F$8:$F$42,SMALL(IF("Página Web"='03.Muestra'!$D$8:$D$42,ROW('03.Muestra'!$F$8:$F$42)-MIN(ROW('03.Muestra'!$D$8:$D$42))+1,""),ROW()-18)),"")</f>
        <v>https://www.comunidad.madrid/hospital/elescorial/buscar?search_api_fulltext=&amp;nombre=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Accesibilidad</v>
      </c>
      <c r="C33" s="220" t="str" cm="1">
        <f t="array" ref="C33">IFERROR(INDEX('03.Muestra'!$F$8:$F$42,SMALL(IF("Página Web"='03.Muestra'!$D$8:$D$42,ROW('03.Muestra'!$F$8:$F$42)-MIN(ROW('03.Muestra'!$D$8:$D$42))+1,""),ROW()-18)),"")</f>
        <v>https://www.comunidad.madrid/hospital/elescorial/declaracion-accesibilidad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Aviso legal</v>
      </c>
      <c r="C34" s="220" t="str" cm="1">
        <f t="array" ref="C34">IFERROR(INDEX('03.Muestra'!$F$8:$F$42,SMALL(IF("Página Web"='03.Muestra'!$D$8:$D$42,ROW('03.Muestra'!$F$8:$F$42)-MIN(ROW('03.Muestra'!$D$8:$D$42))+1,""),ROW()-18)),"")</f>
        <v>https://www.comunidad.madrid/hospital/elescorial/aviso-legal-privacidad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Profesionales</v>
      </c>
      <c r="C59" s="221"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Comunicación</v>
      </c>
      <c r="C60" s="221" t="str" cm="1">
        <f t="array" ref="C60">IFERROR(INDEX('03.Muestra'!$F$8:$F$42,SMALL(IF("Página Web"='03.Muestra'!$D$8:$D$42,ROW('03.Muestra'!$F$8:$F$42)-MIN(ROW('03.Muestra'!$D$8:$D$42))+1,""),ROW()-56)),"")</f>
        <v>https://www.comunidad.madrid/hospital/elescorial/comunicacion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Nosotros</v>
      </c>
      <c r="C61" s="221" t="str" cm="1">
        <f t="array" ref="C61">IFERROR(INDEX('03.Muestra'!$F$8:$F$42,SMALL(IF("Página Web"='03.Muestra'!$D$8:$D$42,ROW('03.Muestra'!$F$8:$F$42)-MIN(ROW('03.Muestra'!$D$8:$D$42))+1,""),ROW()-56)),"")</f>
        <v>https://www.comunidad.madrid/hospital/elescorial/nosotros</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Cómo llegar</v>
      </c>
      <c r="C62" s="221"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Lista espera</v>
      </c>
      <c r="C63" s="221"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Docencia</v>
      </c>
      <c r="C64" s="221"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Calidad</v>
      </c>
      <c r="C65" s="221"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Población referencia</v>
      </c>
      <c r="C66" s="221"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Mapa web</v>
      </c>
      <c r="C67" s="221"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Noticias</v>
      </c>
      <c r="C68" s="221"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Covid 19</v>
      </c>
      <c r="C69" s="221"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Búsqueda</v>
      </c>
      <c r="C70" s="221"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Accesibilidad</v>
      </c>
      <c r="C71" s="221"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Aviso legal</v>
      </c>
      <c r="C72" s="221"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Profesionales</v>
      </c>
      <c r="C97" s="221"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Comunicación</v>
      </c>
      <c r="C98" s="221" t="str" cm="1">
        <f t="array" ref="C98">IFERROR(INDEX('03.Muestra'!$F$8:$F$42,SMALL(IF("Página Web"='03.Muestra'!$D$8:$D$42,ROW('03.Muestra'!$F$8:$F$42)-MIN(ROW('03.Muestra'!$D$8:$D$42))+1,""),ROW()-94)),"")</f>
        <v>https://www.comunidad.madrid/hospital/elescorial/comunicacion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Nosotros</v>
      </c>
      <c r="C99" s="221" t="str" cm="1">
        <f t="array" ref="C99">IFERROR(INDEX('03.Muestra'!$F$8:$F$42,SMALL(IF("Página Web"='03.Muestra'!$D$8:$D$42,ROW('03.Muestra'!$F$8:$F$42)-MIN(ROW('03.Muestra'!$D$8:$D$42))+1,""),ROW()-94)),"")</f>
        <v>https://www.comunidad.madrid/hospital/elescorial/nosotros</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Cómo llegar</v>
      </c>
      <c r="C100" s="221"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Lista espera</v>
      </c>
      <c r="C101" s="221"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Docencia</v>
      </c>
      <c r="C102" s="221"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Calidad</v>
      </c>
      <c r="C103" s="221"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Población referencia</v>
      </c>
      <c r="C104" s="221"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Mapa web</v>
      </c>
      <c r="C105" s="221"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Noticias</v>
      </c>
      <c r="C106" s="221"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Covid 19</v>
      </c>
      <c r="C107" s="221"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Búsqueda</v>
      </c>
      <c r="C108" s="221"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Accesibilidad</v>
      </c>
      <c r="C109" s="221"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Aviso legal</v>
      </c>
      <c r="C110" s="221"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933" priority="154" stopIfTrue="1" operator="equal">
      <formula>"ERR"</formula>
    </cfRule>
  </conditionalFormatting>
  <conditionalFormatting sqref="F19:J19 F57:J57 F95:J95 D19:D53 D57:D91 D95:D129">
    <cfRule type="expression" dxfId="1932" priority="148" stopIfTrue="1">
      <formula>ISBLANK(D19)</formula>
    </cfRule>
    <cfRule type="cellIs" dxfId="1931" priority="149" stopIfTrue="1" operator="equal">
      <formula>"Pasa"</formula>
    </cfRule>
    <cfRule type="cellIs" dxfId="1930" priority="150" stopIfTrue="1" operator="equal">
      <formula>"Falla"</formula>
    </cfRule>
    <cfRule type="cellIs" dxfId="1929" priority="151" stopIfTrue="1" operator="equal">
      <formula>"N/A"</formula>
    </cfRule>
    <cfRule type="cellIs" dxfId="1928" priority="152" stopIfTrue="1" operator="equal">
      <formula>"N/T"</formula>
    </cfRule>
    <cfRule type="cellIs" dxfId="1927" priority="153" stopIfTrue="1" operator="equal">
      <formula>"N/D"</formula>
    </cfRule>
  </conditionalFormatting>
  <conditionalFormatting sqref="D1:D8 D10:D1048576">
    <cfRule type="cellIs" dxfId="1926" priority="20" stopIfTrue="1" operator="equal">
      <formula>"-"</formula>
    </cfRule>
  </conditionalFormatting>
  <conditionalFormatting sqref="K23">
    <cfRule type="expression" dxfId="1925" priority="7" stopIfTrue="1">
      <formula>ISBLANK(K23)</formula>
    </cfRule>
    <cfRule type="cellIs" dxfId="1924" priority="8" stopIfTrue="1" operator="equal">
      <formula>"Pasa"</formula>
    </cfRule>
    <cfRule type="cellIs" dxfId="1923" priority="9" stopIfTrue="1" operator="equal">
      <formula>"Falla"</formula>
    </cfRule>
    <cfRule type="cellIs" dxfId="1922" priority="10" stopIfTrue="1" operator="equal">
      <formula>"N/A"</formula>
    </cfRule>
    <cfRule type="cellIs" dxfId="1921" priority="11" stopIfTrue="1" operator="equal">
      <formula>"N/T"</formula>
    </cfRule>
    <cfRule type="cellIs" dxfId="1920" priority="12" stopIfTrue="1" operator="equal">
      <formula>"N/D"</formula>
    </cfRule>
  </conditionalFormatting>
  <conditionalFormatting sqref="K24">
    <cfRule type="expression" dxfId="1919" priority="1" stopIfTrue="1">
      <formula>ISBLANK(K24)</formula>
    </cfRule>
    <cfRule type="cellIs" dxfId="1918" priority="2" stopIfTrue="1" operator="equal">
      <formula>"Pasa"</formula>
    </cfRule>
    <cfRule type="cellIs" dxfId="1917" priority="3" stopIfTrue="1" operator="equal">
      <formula>"Falla"</formula>
    </cfRule>
    <cfRule type="cellIs" dxfId="1916" priority="4" stopIfTrue="1" operator="equal">
      <formula>"N/A"</formula>
    </cfRule>
    <cfRule type="cellIs" dxfId="1915" priority="5" stopIfTrue="1" operator="equal">
      <formula>"N/T"</formula>
    </cfRule>
    <cfRule type="cellIs" dxfId="191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zoomScale="77" zoomScaleNormal="77"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304</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304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ref="D113:D129" si="5">IF(AND(B113&lt;&gt;"",C113&lt;&gt;""),"N/T","")</f>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35</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35</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https://www.comunidad.madrid/hospital/elescorial/</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https://www.comunidad.madrid/hospital/elescorial/ciudadanos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https://www.comunidad.madrid/hospital/elescorial/profesionales</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https://www.comunidad.madrid/hospital/elescorial/comunicacion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https://www.comunidad.madrid/hospital/elescorial/nosotros</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Cómo llegar</v>
      </c>
      <c r="C214" s="114" t="str" cm="1">
        <f t="array" ref="C214">IFERROR(INDEX('03.Muestra'!$F$8:$F$42,SMALL(IF("Página Web"='03.Muestra'!$D$8:$D$42,ROW('03.Muestra'!$F$8:$F$42)-MIN(ROW('03.Muestra'!$D$8:$D$42))+1,""),ROW()-208)),"")</f>
        <v>https://www.comunidad.madrid/hospital/elescorial/ciudadanos/llegar</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Lista espera</v>
      </c>
      <c r="C215" s="114" t="str" cm="1">
        <f t="array" ref="C215">IFERROR(INDEX('03.Muestra'!$F$8:$F$42,SMALL(IF("Página Web"='03.Muestra'!$D$8:$D$42,ROW('03.Muestra'!$F$8:$F$42)-MIN(ROW('03.Muestra'!$D$8:$D$42))+1,""),ROW()-208)),"")</f>
        <v>https://www.comunidad.madrid/hospital/elescorial/ciudadanos/admision-citaciones-lista-espera-quirurgica</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https://www.comunidad.madrid/hospital/elescorial/profesionales/docencia</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https://www.comunidad.madrid/hospital/elescorial/profesionales/calidad</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Población referencia</v>
      </c>
      <c r="C218" s="114" t="str" cm="1">
        <f t="array" ref="C218">IFERROR(INDEX('03.Muestra'!$F$8:$F$42,SMALL(IF("Página Web"='03.Muestra'!$D$8:$D$42,ROW('03.Muestra'!$F$8:$F$42)-MIN(ROW('03.Muestra'!$D$8:$D$42))+1,""),ROW()-208)),"")</f>
        <v>https://www.comunidad.madrid/hospital/elescorial/nosotros/poblacion-referencia</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https://www.comunidad.madrid/hospital/elescorial/sitemap</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https://www.comunidad.madrid/hospital/elescorial/comunicacion/noticias</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Covid 19</v>
      </c>
      <c r="C221" s="114" t="str" cm="1">
        <f t="array" ref="C221">IFERROR(INDEX('03.Muestra'!$F$8:$F$42,SMALL(IF("Página Web"='03.Muestra'!$D$8:$D$42,ROW('03.Muestra'!$F$8:$F$42)-MIN(ROW('03.Muestra'!$D$8:$D$42))+1,""),ROW()-208)),"")</f>
        <v>https://www.comunidad.madrid/hospital/elescorial/ciudadanos/informacion-covid-19</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https://www.comunidad.madrid/hospital/elescorial/buscar?search_api_fulltext=&amp;nombre=</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https://www.comunidad.madrid/hospital/elescorial/declaracion-accesibilidad</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https://www.comunidad.madrid/hospital/elescorial/aviso-legal-privacidad</v>
      </c>
      <c r="D224" s="130" t="s">
        <v>35</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https://www.comunidad.madrid/hospital/elescorial/</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https://www.comunidad.madrid/hospital/elescorial/ciudadanos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https://www.comunidad.madrid/hospital/elescorial/profesionales</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https://www.comunidad.madrid/hospital/elescorial/comunicacion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https://www.comunidad.madrid/hospital/elescorial/nosotros</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Cómo llegar</v>
      </c>
      <c r="C252" s="114" t="str" cm="1">
        <f t="array" ref="C252">IFERROR(INDEX('03.Muestra'!$F$8:$F$42,SMALL(IF("Página Web"='03.Muestra'!$D$8:$D$42,ROW('03.Muestra'!$F$8:$F$42)-MIN(ROW('03.Muestra'!$D$8:$D$42))+1,""),ROW()-246)),"")</f>
        <v>https://www.comunidad.madrid/hospital/elescorial/ciudadanos/llegar</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Lista espera</v>
      </c>
      <c r="C253" s="114" t="str" cm="1">
        <f t="array" ref="C253">IFERROR(INDEX('03.Muestra'!$F$8:$F$42,SMALL(IF("Página Web"='03.Muestra'!$D$8:$D$42,ROW('03.Muestra'!$F$8:$F$42)-MIN(ROW('03.Muestra'!$D$8:$D$42))+1,""),ROW()-246)),"")</f>
        <v>https://www.comunidad.madrid/hospital/elescorial/ciudadanos/admision-citaciones-lista-espera-quirurgica</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https://www.comunidad.madrid/hospital/elescorial/profesionales/docencia</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Calidad</v>
      </c>
      <c r="C255" s="114" t="str" cm="1">
        <f t="array" ref="C255">IFERROR(INDEX('03.Muestra'!$F$8:$F$42,SMALL(IF("Página Web"='03.Muestra'!$D$8:$D$42,ROW('03.Muestra'!$F$8:$F$42)-MIN(ROW('03.Muestra'!$D$8:$D$42))+1,""),ROW()-246)),"")</f>
        <v>https://www.comunidad.madrid/hospital/elescorial/profesionales/calidad</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Población referencia</v>
      </c>
      <c r="C256" s="114" t="str" cm="1">
        <f t="array" ref="C256">IFERROR(INDEX('03.Muestra'!$F$8:$F$42,SMALL(IF("Página Web"='03.Muestra'!$D$8:$D$42,ROW('03.Muestra'!$F$8:$F$42)-MIN(ROW('03.Muestra'!$D$8:$D$42))+1,""),ROW()-246)),"")</f>
        <v>https://www.comunidad.madrid/hospital/elescorial/nosotros/poblacion-referencia</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https://www.comunidad.madrid/hospital/elescorial/sitemap</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https://www.comunidad.madrid/hospital/elescorial/comunicacion/noticias</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Covid 19</v>
      </c>
      <c r="C259" s="114" t="str" cm="1">
        <f t="array" ref="C259">IFERROR(INDEX('03.Muestra'!$F$8:$F$42,SMALL(IF("Página Web"='03.Muestra'!$D$8:$D$42,ROW('03.Muestra'!$F$8:$F$42)-MIN(ROW('03.Muestra'!$D$8:$D$42))+1,""),ROW()-246)),"")</f>
        <v>https://www.comunidad.madrid/hospital/elescorial/ciudadanos/informacion-covid-19</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https://www.comunidad.madrid/hospital/elescorial/buscar?search_api_fulltext=&amp;nombre=</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https://www.comunidad.madrid/hospital/elescorial/declaracion-accesibilidad</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https://www.comunidad.madrid/hospital/elescorial/aviso-legal-privacidad</v>
      </c>
      <c r="D262" s="130" t="s">
        <v>35</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https://www.comunidad.madrid/hospital/elescorial/</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https://www.comunidad.madrid/hospital/elescorial/ciudadanos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https://www.comunidad.madrid/hospital/elescorial/profesionales</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https://www.comunidad.madrid/hospital/elescorial/comunicacion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https://www.comunidad.madrid/hospital/elescorial/nosotros</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Cómo llegar</v>
      </c>
      <c r="C290" s="114" t="str" cm="1">
        <f t="array" ref="C290">IFERROR(INDEX('03.Muestra'!$F$8:$F$42,SMALL(IF("Página Web"='03.Muestra'!$D$8:$D$42,ROW('03.Muestra'!$F$8:$F$42)-MIN(ROW('03.Muestra'!$D$8:$D$42))+1,""),ROW()-284)),"")</f>
        <v>https://www.comunidad.madrid/hospital/elescorial/ciudadanos/llegar</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Lista espera</v>
      </c>
      <c r="C291" s="114" t="str" cm="1">
        <f t="array" ref="C291">IFERROR(INDEX('03.Muestra'!$F$8:$F$42,SMALL(IF("Página Web"='03.Muestra'!$D$8:$D$42,ROW('03.Muestra'!$F$8:$F$42)-MIN(ROW('03.Muestra'!$D$8:$D$42))+1,""),ROW()-284)),"")</f>
        <v>https://www.comunidad.madrid/hospital/elescorial/ciudadanos/admision-citaciones-lista-espera-quirurgica</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https://www.comunidad.madrid/hospital/elescorial/profesionales/docencia</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Calidad</v>
      </c>
      <c r="C293" s="114" t="str" cm="1">
        <f t="array" ref="C293">IFERROR(INDEX('03.Muestra'!$F$8:$F$42,SMALL(IF("Página Web"='03.Muestra'!$D$8:$D$42,ROW('03.Muestra'!$F$8:$F$42)-MIN(ROW('03.Muestra'!$D$8:$D$42))+1,""),ROW()-284)),"")</f>
        <v>https://www.comunidad.madrid/hospital/elescorial/profesionales/calidad</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Población referencia</v>
      </c>
      <c r="C294" s="114" t="str" cm="1">
        <f t="array" ref="C294">IFERROR(INDEX('03.Muestra'!$F$8:$F$42,SMALL(IF("Página Web"='03.Muestra'!$D$8:$D$42,ROW('03.Muestra'!$F$8:$F$42)-MIN(ROW('03.Muestra'!$D$8:$D$42))+1,""),ROW()-284)),"")</f>
        <v>https://www.comunidad.madrid/hospital/elescorial/nosotros/poblacion-referencia</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https://www.comunidad.madrid/hospital/elescorial/sitemap</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https://www.comunidad.madrid/hospital/elescorial/comunicacion/noticias</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Covid 19</v>
      </c>
      <c r="C297" s="114" t="str" cm="1">
        <f t="array" ref="C297">IFERROR(INDEX('03.Muestra'!$F$8:$F$42,SMALL(IF("Página Web"='03.Muestra'!$D$8:$D$42,ROW('03.Muestra'!$F$8:$F$42)-MIN(ROW('03.Muestra'!$D$8:$D$42))+1,""),ROW()-284)),"")</f>
        <v>https://www.comunidad.madrid/hospital/elescorial/ciudadanos/informacion-covid-19</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https://www.comunidad.madrid/hospital/elescorial/buscar?search_api_fulltext=&amp;nombre=</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https://www.comunidad.madrid/hospital/elescorial/declaracion-accesibilidad</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https://www.comunidad.madrid/hospital/elescorial/aviso-legal-privacidad</v>
      </c>
      <c r="D300" s="130" t="s">
        <v>35</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https://www.comunidad.madrid/hospital/elescorial/</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https://www.comunidad.madrid/hospital/elescorial/ciudadanos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https://www.comunidad.madrid/hospital/elescorial/profesionales</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https://www.comunidad.madrid/hospital/elescorial/comunicacion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https://www.comunidad.madrid/hospital/elescorial/nosotros</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Cómo llegar</v>
      </c>
      <c r="C328" s="114" t="str" cm="1">
        <f t="array" ref="C328">IFERROR(INDEX('03.Muestra'!$F$8:$F$42,SMALL(IF("Página Web"='03.Muestra'!$D$8:$D$42,ROW('03.Muestra'!$F$8:$F$42)-MIN(ROW('03.Muestra'!$D$8:$D$42))+1,""),ROW()-322)),"")</f>
        <v>https://www.comunidad.madrid/hospital/elescorial/ciudadanos/llegar</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Lista espera</v>
      </c>
      <c r="C329" s="114" t="str" cm="1">
        <f t="array" ref="C329">IFERROR(INDEX('03.Muestra'!$F$8:$F$42,SMALL(IF("Página Web"='03.Muestra'!$D$8:$D$42,ROW('03.Muestra'!$F$8:$F$42)-MIN(ROW('03.Muestra'!$D$8:$D$42))+1,""),ROW()-322)),"")</f>
        <v>https://www.comunidad.madrid/hospital/elescorial/ciudadanos/admision-citaciones-lista-espera-quirurgica</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https://www.comunidad.madrid/hospital/elescorial/profesionales/docencia</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Calidad</v>
      </c>
      <c r="C331" s="114" t="str" cm="1">
        <f t="array" ref="C331">IFERROR(INDEX('03.Muestra'!$F$8:$F$42,SMALL(IF("Página Web"='03.Muestra'!$D$8:$D$42,ROW('03.Muestra'!$F$8:$F$42)-MIN(ROW('03.Muestra'!$D$8:$D$42))+1,""),ROW()-322)),"")</f>
        <v>https://www.comunidad.madrid/hospital/elescorial/profesionales/calidad</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Población referencia</v>
      </c>
      <c r="C332" s="114" t="str" cm="1">
        <f t="array" ref="C332">IFERROR(INDEX('03.Muestra'!$F$8:$F$42,SMALL(IF("Página Web"='03.Muestra'!$D$8:$D$42,ROW('03.Muestra'!$F$8:$F$42)-MIN(ROW('03.Muestra'!$D$8:$D$42))+1,""),ROW()-322)),"")</f>
        <v>https://www.comunidad.madrid/hospital/elescorial/nosotros/poblacion-referencia</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https://www.comunidad.madrid/hospital/elescorial/sitemap</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https://www.comunidad.madrid/hospital/elescorial/comunicacion/noticias</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Covid 19</v>
      </c>
      <c r="C335" s="114" t="str" cm="1">
        <f t="array" ref="C335">IFERROR(INDEX('03.Muestra'!$F$8:$F$42,SMALL(IF("Página Web"='03.Muestra'!$D$8:$D$42,ROW('03.Muestra'!$F$8:$F$42)-MIN(ROW('03.Muestra'!$D$8:$D$42))+1,""),ROW()-322)),"")</f>
        <v>https://www.comunidad.madrid/hospital/elescorial/ciudadanos/informacion-covid-19</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https://www.comunidad.madrid/hospital/elescorial/buscar?search_api_fulltext=&amp;nombre=</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https://www.comunidad.madrid/hospital/elescorial/declaracion-accesibilidad</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https://www.comunidad.madrid/hospital/elescorial/aviso-legal-privacidad</v>
      </c>
      <c r="D338" s="130" t="s">
        <v>35</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https://www.comunidad.madrid/hospital/elescorial/</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https://www.comunidad.madrid/hospital/elescorial/ciudadanos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https://www.comunidad.madrid/hospital/elescorial/profesionales</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https://www.comunidad.madrid/hospital/elescorial/comunicacion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https://www.comunidad.madrid/hospital/elescorial/nosotros</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Cómo llegar</v>
      </c>
      <c r="C366" s="114" t="str" cm="1">
        <f t="array" ref="C366">IFERROR(INDEX('03.Muestra'!$F$8:$F$42,SMALL(IF("Página Web"='03.Muestra'!$D$8:$D$42,ROW('03.Muestra'!$F$8:$F$42)-MIN(ROW('03.Muestra'!$D$8:$D$42))+1,""),ROW()-360)),"")</f>
        <v>https://www.comunidad.madrid/hospital/elescorial/ciudadanos/llegar</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Lista espera</v>
      </c>
      <c r="C367" s="114" t="str" cm="1">
        <f t="array" ref="C367">IFERROR(INDEX('03.Muestra'!$F$8:$F$42,SMALL(IF("Página Web"='03.Muestra'!$D$8:$D$42,ROW('03.Muestra'!$F$8:$F$42)-MIN(ROW('03.Muestra'!$D$8:$D$42))+1,""),ROW()-360)),"")</f>
        <v>https://www.comunidad.madrid/hospital/elescorial/ciudadanos/admision-citaciones-lista-espera-quirurgica</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https://www.comunidad.madrid/hospital/elescorial/profesionales/docencia</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Calidad</v>
      </c>
      <c r="C369" s="114" t="str" cm="1">
        <f t="array" ref="C369">IFERROR(INDEX('03.Muestra'!$F$8:$F$42,SMALL(IF("Página Web"='03.Muestra'!$D$8:$D$42,ROW('03.Muestra'!$F$8:$F$42)-MIN(ROW('03.Muestra'!$D$8:$D$42))+1,""),ROW()-360)),"")</f>
        <v>https://www.comunidad.madrid/hospital/elescorial/profesionales/calidad</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Población referencia</v>
      </c>
      <c r="C370" s="114" t="str" cm="1">
        <f t="array" ref="C370">IFERROR(INDEX('03.Muestra'!$F$8:$F$42,SMALL(IF("Página Web"='03.Muestra'!$D$8:$D$42,ROW('03.Muestra'!$F$8:$F$42)-MIN(ROW('03.Muestra'!$D$8:$D$42))+1,""),ROW()-360)),"")</f>
        <v>https://www.comunidad.madrid/hospital/elescorial/nosotros/poblacion-referencia</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https://www.comunidad.madrid/hospital/elescorial/sitemap</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https://www.comunidad.madrid/hospital/elescorial/comunicacion/noticias</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Covid 19</v>
      </c>
      <c r="C373" s="114" t="str" cm="1">
        <f t="array" ref="C373">IFERROR(INDEX('03.Muestra'!$F$8:$F$42,SMALL(IF("Página Web"='03.Muestra'!$D$8:$D$42,ROW('03.Muestra'!$F$8:$F$42)-MIN(ROW('03.Muestra'!$D$8:$D$42))+1,""),ROW()-360)),"")</f>
        <v>https://www.comunidad.madrid/hospital/elescorial/ciudadanos/informacion-covid-19</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https://www.comunidad.madrid/hospital/elescorial/buscar?search_api_fulltext=&amp;nombre=</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https://www.comunidad.madrid/hospital/elescorial/declaracion-accesibilidad</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Aviso legal</v>
      </c>
      <c r="C376" s="114" t="str" cm="1">
        <f t="array" ref="C376">IFERROR(INDEX('03.Muestra'!$F$8:$F$42,SMALL(IF("Página Web"='03.Muestra'!$D$8:$D$42,ROW('03.Muestra'!$F$8:$F$42)-MIN(ROW('03.Muestra'!$D$8:$D$42))+1,""),ROW()-360)),"")</f>
        <v>https://www.comunidad.madrid/hospital/elescorial/aviso-legal-privacidad</v>
      </c>
      <c r="D376" s="130" t="s">
        <v>35</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https://www.comunidad.madrid/hospital/elescorial/</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https://www.comunidad.madrid/hospital/elescorial/ciudadanos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16</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https://www.comunidad.madrid/hospital/elescorial/profesionales</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https://www.comunidad.madrid/hospital/elescorial/comunicacion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https://www.comunidad.madrid/hospital/elescorial/nosotros</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Cómo llegar</v>
      </c>
      <c r="C404" s="114" t="str" cm="1">
        <f t="array" ref="C404">IFERROR(INDEX('03.Muestra'!$F$8:$F$42,SMALL(IF("Página Web"='03.Muestra'!$D$8:$D$42,ROW('03.Muestra'!$F$8:$F$42)-MIN(ROW('03.Muestra'!$D$8:$D$42))+1,""),ROW()-398)),"")</f>
        <v>https://www.comunidad.madrid/hospital/elescorial/ciudadanos/llegar</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Lista espera</v>
      </c>
      <c r="C405" s="114" t="str" cm="1">
        <f t="array" ref="C405">IFERROR(INDEX('03.Muestra'!$F$8:$F$42,SMALL(IF("Página Web"='03.Muestra'!$D$8:$D$42,ROW('03.Muestra'!$F$8:$F$42)-MIN(ROW('03.Muestra'!$D$8:$D$42))+1,""),ROW()-398)),"")</f>
        <v>https://www.comunidad.madrid/hospital/elescorial/ciudadanos/admision-citaciones-lista-espera-quirurgica</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https://www.comunidad.madrid/hospital/elescorial/profesionales/docencia</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Calidad</v>
      </c>
      <c r="C407" s="114" t="str" cm="1">
        <f t="array" ref="C407">IFERROR(INDEX('03.Muestra'!$F$8:$F$42,SMALL(IF("Página Web"='03.Muestra'!$D$8:$D$42,ROW('03.Muestra'!$F$8:$F$42)-MIN(ROW('03.Muestra'!$D$8:$D$42))+1,""),ROW()-398)),"")</f>
        <v>https://www.comunidad.madrid/hospital/elescorial/profesionales/calidad</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Población referencia</v>
      </c>
      <c r="C408" s="114" t="str" cm="1">
        <f t="array" ref="C408">IFERROR(INDEX('03.Muestra'!$F$8:$F$42,SMALL(IF("Página Web"='03.Muestra'!$D$8:$D$42,ROW('03.Muestra'!$F$8:$F$42)-MIN(ROW('03.Muestra'!$D$8:$D$42))+1,""),ROW()-398)),"")</f>
        <v>https://www.comunidad.madrid/hospital/elescorial/nosotros/poblacion-referencia</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https://www.comunidad.madrid/hospital/elescorial/sitemap</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https://www.comunidad.madrid/hospital/elescorial/comunicacion/noticias</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Covid 19</v>
      </c>
      <c r="C411" s="114" t="str" cm="1">
        <f t="array" ref="C411">IFERROR(INDEX('03.Muestra'!$F$8:$F$42,SMALL(IF("Página Web"='03.Muestra'!$D$8:$D$42,ROW('03.Muestra'!$F$8:$F$42)-MIN(ROW('03.Muestra'!$D$8:$D$42))+1,""),ROW()-398)),"")</f>
        <v>https://www.comunidad.madrid/hospital/elescorial/ciudadanos/informacion-covid-19</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https://www.comunidad.madrid/hospital/elescorial/buscar?search_api_fulltext=&amp;nombre=</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https://www.comunidad.madrid/hospital/elescorial/declaracion-accesibilidad</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Aviso legal</v>
      </c>
      <c r="C414" s="114" t="str" cm="1">
        <f t="array" ref="C414">IFERROR(INDEX('03.Muestra'!$F$8:$F$42,SMALL(IF("Página Web"='03.Muestra'!$D$8:$D$42,ROW('03.Muestra'!$F$8:$F$42)-MIN(ROW('03.Muestra'!$D$8:$D$42))+1,""),ROW()-398)),"")</f>
        <v>https://www.comunidad.madrid/hospital/elescorial/aviso-legal-privacidad</v>
      </c>
      <c r="D414" s="130" t="s">
        <v>35</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ref="D416:D433" si="21">IF(AND(B416&lt;&gt;"",C416&lt;&gt;""),"N/T","")</f>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https://www.comunidad.madrid/hospital/elescorial/</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https://www.comunidad.madrid/hospital/elescorial/ciudadanos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https://www.comunidad.madrid/hospital/elescorial/profesionales</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https://www.comunidad.madrid/hospital/elescorial/comunicacion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https://www.comunidad.madrid/hospital/elescorial/nosotros</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Cómo llegar</v>
      </c>
      <c r="C442" s="114" t="str" cm="1">
        <f t="array" ref="C442">IFERROR(INDEX('03.Muestra'!$F$8:$F$42,SMALL(IF("Página Web"='03.Muestra'!$D$8:$D$42,ROW('03.Muestra'!$F$8:$F$42)-MIN(ROW('03.Muestra'!$D$8:$D$42))+1,""),ROW()-436)),"")</f>
        <v>https://www.comunidad.madrid/hospital/elescorial/ciudadanos/llegar</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Lista espera</v>
      </c>
      <c r="C443" s="114" t="str" cm="1">
        <f t="array" ref="C443">IFERROR(INDEX('03.Muestra'!$F$8:$F$42,SMALL(IF("Página Web"='03.Muestra'!$D$8:$D$42,ROW('03.Muestra'!$F$8:$F$42)-MIN(ROW('03.Muestra'!$D$8:$D$42))+1,""),ROW()-436)),"")</f>
        <v>https://www.comunidad.madrid/hospital/elescorial/ciudadanos/admision-citaciones-lista-espera-quirurgica</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https://www.comunidad.madrid/hospital/elescorial/profesionales/docencia</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Calidad</v>
      </c>
      <c r="C445" s="114" t="str" cm="1">
        <f t="array" ref="C445">IFERROR(INDEX('03.Muestra'!$F$8:$F$42,SMALL(IF("Página Web"='03.Muestra'!$D$8:$D$42,ROW('03.Muestra'!$F$8:$F$42)-MIN(ROW('03.Muestra'!$D$8:$D$42))+1,""),ROW()-436)),"")</f>
        <v>https://www.comunidad.madrid/hospital/elescorial/profesionales/calidad</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Población referencia</v>
      </c>
      <c r="C446" s="114" t="str" cm="1">
        <f t="array" ref="C446">IFERROR(INDEX('03.Muestra'!$F$8:$F$42,SMALL(IF("Página Web"='03.Muestra'!$D$8:$D$42,ROW('03.Muestra'!$F$8:$F$42)-MIN(ROW('03.Muestra'!$D$8:$D$42))+1,""),ROW()-436)),"")</f>
        <v>https://www.comunidad.madrid/hospital/elescorial/nosotros/poblacion-referencia</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https://www.comunidad.madrid/hospital/elescorial/sitemap</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https://www.comunidad.madrid/hospital/elescorial/comunicacion/noticias</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Covid 19</v>
      </c>
      <c r="C449" s="114" t="str" cm="1">
        <f t="array" ref="C449">IFERROR(INDEX('03.Muestra'!$F$8:$F$42,SMALL(IF("Página Web"='03.Muestra'!$D$8:$D$42,ROW('03.Muestra'!$F$8:$F$42)-MIN(ROW('03.Muestra'!$D$8:$D$42))+1,""),ROW()-436)),"")</f>
        <v>https://www.comunidad.madrid/hospital/elescorial/ciudadanos/informacion-covid-19</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https://www.comunidad.madrid/hospital/elescorial/buscar?search_api_fulltext=&amp;nombre=</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https://www.comunidad.madrid/hospital/elescorial/declaracion-accesibilidad</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Aviso legal</v>
      </c>
      <c r="C452" s="114" t="str" cm="1">
        <f t="array" ref="C452">IFERROR(INDEX('03.Muestra'!$F$8:$F$42,SMALL(IF("Página Web"='03.Muestra'!$D$8:$D$42,ROW('03.Muestra'!$F$8:$F$42)-MIN(ROW('03.Muestra'!$D$8:$D$42))+1,""),ROW()-436)),"")</f>
        <v>https://www.comunidad.madrid/hospital/elescorial/aviso-legal-privacidad</v>
      </c>
      <c r="D452" s="130" t="s">
        <v>35</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https://www.comunidad.madrid/hospital/elescorial/</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https://www.comunidad.madrid/hospital/elescorial/ciudadanos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16</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https://www.comunidad.madrid/hospital/elescorial/profesionales</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https://www.comunidad.madrid/hospital/elescorial/comunicacion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https://www.comunidad.madrid/hospital/elescorial/nosotros</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Cómo llegar</v>
      </c>
      <c r="C480" s="114" t="str" cm="1">
        <f t="array" ref="C480">IFERROR(INDEX('03.Muestra'!$F$8:$F$42,SMALL(IF("Página Web"='03.Muestra'!$D$8:$D$42,ROW('03.Muestra'!$F$8:$F$42)-MIN(ROW('03.Muestra'!$D$8:$D$42))+1,""),ROW()-474)),"")</f>
        <v>https://www.comunidad.madrid/hospital/elescorial/ciudadanos/llegar</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Lista espera</v>
      </c>
      <c r="C481" s="114" t="str" cm="1">
        <f t="array" ref="C481">IFERROR(INDEX('03.Muestra'!$F$8:$F$42,SMALL(IF("Página Web"='03.Muestra'!$D$8:$D$42,ROW('03.Muestra'!$F$8:$F$42)-MIN(ROW('03.Muestra'!$D$8:$D$42))+1,""),ROW()-474)),"")</f>
        <v>https://www.comunidad.madrid/hospital/elescorial/ciudadanos/admision-citaciones-lista-espera-quirurgica</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https://www.comunidad.madrid/hospital/elescorial/profesionales/docencia</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Calidad</v>
      </c>
      <c r="C483" s="114" t="str" cm="1">
        <f t="array" ref="C483">IFERROR(INDEX('03.Muestra'!$F$8:$F$42,SMALL(IF("Página Web"='03.Muestra'!$D$8:$D$42,ROW('03.Muestra'!$F$8:$F$42)-MIN(ROW('03.Muestra'!$D$8:$D$42))+1,""),ROW()-474)),"")</f>
        <v>https://www.comunidad.madrid/hospital/elescorial/profesionales/calidad</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Población referencia</v>
      </c>
      <c r="C484" s="114" t="str" cm="1">
        <f t="array" ref="C484">IFERROR(INDEX('03.Muestra'!$F$8:$F$42,SMALL(IF("Página Web"='03.Muestra'!$D$8:$D$42,ROW('03.Muestra'!$F$8:$F$42)-MIN(ROW('03.Muestra'!$D$8:$D$42))+1,""),ROW()-474)),"")</f>
        <v>https://www.comunidad.madrid/hospital/elescorial/nosotros/poblacion-referencia</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https://www.comunidad.madrid/hospital/elescorial/sitemap</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https://www.comunidad.madrid/hospital/elescorial/comunicacion/noticias</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Covid 19</v>
      </c>
      <c r="C487" s="114" t="str" cm="1">
        <f t="array" ref="C487">IFERROR(INDEX('03.Muestra'!$F$8:$F$42,SMALL(IF("Página Web"='03.Muestra'!$D$8:$D$42,ROW('03.Muestra'!$F$8:$F$42)-MIN(ROW('03.Muestra'!$D$8:$D$42))+1,""),ROW()-474)),"")</f>
        <v>https://www.comunidad.madrid/hospital/elescorial/ciudadanos/informacion-covid-19</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https://www.comunidad.madrid/hospital/elescorial/buscar?search_api_fulltext=&amp;nombre=</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https://www.comunidad.madrid/hospital/elescorial/declaracion-accesibilidad</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Aviso legal</v>
      </c>
      <c r="C490" s="114" t="str" cm="1">
        <f t="array" ref="C490">IFERROR(INDEX('03.Muestra'!$F$8:$F$42,SMALL(IF("Página Web"='03.Muestra'!$D$8:$D$42,ROW('03.Muestra'!$F$8:$F$42)-MIN(ROW('03.Muestra'!$D$8:$D$42))+1,""),ROW()-474)),"")</f>
        <v>https://www.comunidad.madrid/hospital/elescorial/aviso-legal-privacidad</v>
      </c>
      <c r="D490" s="130" t="s">
        <v>35</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https://www.comunidad.madrid/hospital/elescorial/</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https://www.comunidad.madrid/hospital/elescorial/ciudadanos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16</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https://www.comunidad.madrid/hospital/elescorial/profesionales</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https://www.comunidad.madrid/hospital/elescorial/comunicacion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https://www.comunidad.madrid/hospital/elescorial/nosotros</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Cómo llegar</v>
      </c>
      <c r="C518" s="114" t="str" cm="1">
        <f t="array" ref="C518">IFERROR(INDEX('03.Muestra'!$F$8:$F$42,SMALL(IF("Página Web"='03.Muestra'!$D$8:$D$42,ROW('03.Muestra'!$F$8:$F$42)-MIN(ROW('03.Muestra'!$D$8:$D$42))+1,""),ROW()-512)),"")</f>
        <v>https://www.comunidad.madrid/hospital/elescorial/ciudadanos/llegar</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Lista espera</v>
      </c>
      <c r="C519" s="114" t="str" cm="1">
        <f t="array" ref="C519">IFERROR(INDEX('03.Muestra'!$F$8:$F$42,SMALL(IF("Página Web"='03.Muestra'!$D$8:$D$42,ROW('03.Muestra'!$F$8:$F$42)-MIN(ROW('03.Muestra'!$D$8:$D$42))+1,""),ROW()-512)),"")</f>
        <v>https://www.comunidad.madrid/hospital/elescorial/ciudadanos/admision-citaciones-lista-espera-quirurgica</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https://www.comunidad.madrid/hospital/elescorial/profesionales/docencia</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Calidad</v>
      </c>
      <c r="C521" s="114" t="str" cm="1">
        <f t="array" ref="C521">IFERROR(INDEX('03.Muestra'!$F$8:$F$42,SMALL(IF("Página Web"='03.Muestra'!$D$8:$D$42,ROW('03.Muestra'!$F$8:$F$42)-MIN(ROW('03.Muestra'!$D$8:$D$42))+1,""),ROW()-512)),"")</f>
        <v>https://www.comunidad.madrid/hospital/elescorial/profesionales/calidad</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Población referencia</v>
      </c>
      <c r="C522" s="114" t="str" cm="1">
        <f t="array" ref="C522">IFERROR(INDEX('03.Muestra'!$F$8:$F$42,SMALL(IF("Página Web"='03.Muestra'!$D$8:$D$42,ROW('03.Muestra'!$F$8:$F$42)-MIN(ROW('03.Muestra'!$D$8:$D$42))+1,""),ROW()-512)),"")</f>
        <v>https://www.comunidad.madrid/hospital/elescorial/nosotros/poblacion-referencia</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https://www.comunidad.madrid/hospital/elescorial/sitemap</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https://www.comunidad.madrid/hospital/elescorial/comunicacion/noticias</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Covid 19</v>
      </c>
      <c r="C525" s="114" t="str" cm="1">
        <f t="array" ref="C525">IFERROR(INDEX('03.Muestra'!$F$8:$F$42,SMALL(IF("Página Web"='03.Muestra'!$D$8:$D$42,ROW('03.Muestra'!$F$8:$F$42)-MIN(ROW('03.Muestra'!$D$8:$D$42))+1,""),ROW()-512)),"")</f>
        <v>https://www.comunidad.madrid/hospital/elescorial/ciudadanos/informacion-covid-19</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https://www.comunidad.madrid/hospital/elescorial/buscar?search_api_fulltext=&amp;nombre=</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https://www.comunidad.madrid/hospital/elescorial/declaracion-accesibilidad</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Aviso legal</v>
      </c>
      <c r="C528" s="114" t="str" cm="1">
        <f t="array" ref="C528">IFERROR(INDEX('03.Muestra'!$F$8:$F$42,SMALL(IF("Página Web"='03.Muestra'!$D$8:$D$42,ROW('03.Muestra'!$F$8:$F$42)-MIN(ROW('03.Muestra'!$D$8:$D$42))+1,""),ROW()-512)),"")</f>
        <v>https://www.comunidad.madrid/hospital/elescorial/aviso-legal-privacidad</v>
      </c>
      <c r="D528" s="130" t="s">
        <v>35</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https://www.comunidad.madrid/hospital/elescorial/</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https://www.comunidad.madrid/hospital/elescorial/ciudadanos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https://www.comunidad.madrid/hospital/elescorial/profesionales</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https://www.comunidad.madrid/hospital/elescorial/comunicacion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https://www.comunidad.madrid/hospital/elescorial/nosotros</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Cómo llegar</v>
      </c>
      <c r="C556" s="114" t="str" cm="1">
        <f t="array" ref="C556">IFERROR(INDEX('03.Muestra'!$F$8:$F$42,SMALL(IF("Página Web"='03.Muestra'!$D$8:$D$42,ROW('03.Muestra'!$F$8:$F$42)-MIN(ROW('03.Muestra'!$D$8:$D$42))+1,""),ROW()-550)),"")</f>
        <v>https://www.comunidad.madrid/hospital/elescorial/ciudadanos/llegar</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Lista espera</v>
      </c>
      <c r="C557" s="114" t="str" cm="1">
        <f t="array" ref="C557">IFERROR(INDEX('03.Muestra'!$F$8:$F$42,SMALL(IF("Página Web"='03.Muestra'!$D$8:$D$42,ROW('03.Muestra'!$F$8:$F$42)-MIN(ROW('03.Muestra'!$D$8:$D$42))+1,""),ROW()-550)),"")</f>
        <v>https://www.comunidad.madrid/hospital/elescorial/ciudadanos/admision-citaciones-lista-espera-quirurgica</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https://www.comunidad.madrid/hospital/elescorial/profesionales/docencia</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Calidad</v>
      </c>
      <c r="C559" s="114" t="str" cm="1">
        <f t="array" ref="C559">IFERROR(INDEX('03.Muestra'!$F$8:$F$42,SMALL(IF("Página Web"='03.Muestra'!$D$8:$D$42,ROW('03.Muestra'!$F$8:$F$42)-MIN(ROW('03.Muestra'!$D$8:$D$42))+1,""),ROW()-550)),"")</f>
        <v>https://www.comunidad.madrid/hospital/elescorial/profesionales/calidad</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Población referencia</v>
      </c>
      <c r="C560" s="114" t="str" cm="1">
        <f t="array" ref="C560">IFERROR(INDEX('03.Muestra'!$F$8:$F$42,SMALL(IF("Página Web"='03.Muestra'!$D$8:$D$42,ROW('03.Muestra'!$F$8:$F$42)-MIN(ROW('03.Muestra'!$D$8:$D$42))+1,""),ROW()-550)),"")</f>
        <v>https://www.comunidad.madrid/hospital/elescorial/nosotros/poblacion-referencia</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https://www.comunidad.madrid/hospital/elescorial/sitemap</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https://www.comunidad.madrid/hospital/elescorial/comunicacion/noticias</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Covid 19</v>
      </c>
      <c r="C563" s="114" t="str" cm="1">
        <f t="array" ref="C563">IFERROR(INDEX('03.Muestra'!$F$8:$F$42,SMALL(IF("Página Web"='03.Muestra'!$D$8:$D$42,ROW('03.Muestra'!$F$8:$F$42)-MIN(ROW('03.Muestra'!$D$8:$D$42))+1,""),ROW()-550)),"")</f>
        <v>https://www.comunidad.madrid/hospital/elescorial/ciudadanos/informacion-covid-19</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https://www.comunidad.madrid/hospital/elescorial/buscar?search_api_fulltext=&amp;nombre=</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https://www.comunidad.madrid/hospital/elescorial/declaracion-accesibilidad</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Aviso legal</v>
      </c>
      <c r="C566" s="114" t="str" cm="1">
        <f t="array" ref="C566">IFERROR(INDEX('03.Muestra'!$F$8:$F$42,SMALL(IF("Página Web"='03.Muestra'!$D$8:$D$42,ROW('03.Muestra'!$F$8:$F$42)-MIN(ROW('03.Muestra'!$D$8:$D$42))+1,""),ROW()-550)),"")</f>
        <v>https://www.comunidad.madrid/hospital/elescorial/aviso-legal-privacidad</v>
      </c>
      <c r="D566" s="130" t="s">
        <v>35</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https://www.comunidad.madrid/hospital/elescorial/</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https://www.comunidad.madrid/hospital/elescorial/ciudadanos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16</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https://www.comunidad.madrid/hospital/elescorial/profesionales</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https://www.comunidad.madrid/hospital/elescorial/comunicacion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https://www.comunidad.madrid/hospital/elescorial/nosotros</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Cómo llegar</v>
      </c>
      <c r="C594" s="114" t="str" cm="1">
        <f t="array" ref="C594">IFERROR(INDEX('03.Muestra'!$F$8:$F$42,SMALL(IF("Página Web"='03.Muestra'!$D$8:$D$42,ROW('03.Muestra'!$F$8:$F$42)-MIN(ROW('03.Muestra'!$D$8:$D$42))+1,""),ROW()-588)),"")</f>
        <v>https://www.comunidad.madrid/hospital/elescorial/ciudadanos/llegar</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Lista espera</v>
      </c>
      <c r="C595" s="114" t="str" cm="1">
        <f t="array" ref="C595">IFERROR(INDEX('03.Muestra'!$F$8:$F$42,SMALL(IF("Página Web"='03.Muestra'!$D$8:$D$42,ROW('03.Muestra'!$F$8:$F$42)-MIN(ROW('03.Muestra'!$D$8:$D$42))+1,""),ROW()-588)),"")</f>
        <v>https://www.comunidad.madrid/hospital/elescorial/ciudadanos/admision-citaciones-lista-espera-quirurgica</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https://www.comunidad.madrid/hospital/elescorial/profesionales/docencia</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Calidad</v>
      </c>
      <c r="C597" s="114" t="str" cm="1">
        <f t="array" ref="C597">IFERROR(INDEX('03.Muestra'!$F$8:$F$42,SMALL(IF("Página Web"='03.Muestra'!$D$8:$D$42,ROW('03.Muestra'!$F$8:$F$42)-MIN(ROW('03.Muestra'!$D$8:$D$42))+1,""),ROW()-588)),"")</f>
        <v>https://www.comunidad.madrid/hospital/elescorial/profesionales/calidad</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Población referencia</v>
      </c>
      <c r="C598" s="114" t="str" cm="1">
        <f t="array" ref="C598">IFERROR(INDEX('03.Muestra'!$F$8:$F$42,SMALL(IF("Página Web"='03.Muestra'!$D$8:$D$42,ROW('03.Muestra'!$F$8:$F$42)-MIN(ROW('03.Muestra'!$D$8:$D$42))+1,""),ROW()-588)),"")</f>
        <v>https://www.comunidad.madrid/hospital/elescorial/nosotros/poblacion-referencia</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https://www.comunidad.madrid/hospital/elescorial/sitemap</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https://www.comunidad.madrid/hospital/elescorial/comunicacion/noticias</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Covid 19</v>
      </c>
      <c r="C601" s="114" t="str" cm="1">
        <f t="array" ref="C601">IFERROR(INDEX('03.Muestra'!$F$8:$F$42,SMALL(IF("Página Web"='03.Muestra'!$D$8:$D$42,ROW('03.Muestra'!$F$8:$F$42)-MIN(ROW('03.Muestra'!$D$8:$D$42))+1,""),ROW()-588)),"")</f>
        <v>https://www.comunidad.madrid/hospital/elescorial/ciudadanos/informacion-covid-19</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https://www.comunidad.madrid/hospital/elescorial/buscar?search_api_fulltext=&amp;nombre=</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https://www.comunidad.madrid/hospital/elescorial/declaracion-accesibilidad</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Aviso legal</v>
      </c>
      <c r="C604" s="114" t="str" cm="1">
        <f t="array" ref="C604">IFERROR(INDEX('03.Muestra'!$F$8:$F$42,SMALL(IF("Página Web"='03.Muestra'!$D$8:$D$42,ROW('03.Muestra'!$F$8:$F$42)-MIN(ROW('03.Muestra'!$D$8:$D$42))+1,""),ROW()-588)),"")</f>
        <v>https://www.comunidad.madrid/hospital/elescorial/aviso-legal-privacidad</v>
      </c>
      <c r="D604" s="130" t="s">
        <v>35</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ref="D606:D623" si="31">IF(AND(B606&lt;&gt;"",C606&lt;&gt;""),"N/T","")</f>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https://www.comunidad.madrid/hospital/elescorial/</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https://www.comunidad.madrid/hospital/elescorial/ciudadanos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16</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https://www.comunidad.madrid/hospital/elescorial/profesionales</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https://www.comunidad.madrid/hospital/elescorial/comunicacion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https://www.comunidad.madrid/hospital/elescorial/nosotros</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Cómo llegar</v>
      </c>
      <c r="C632" s="114" t="str" cm="1">
        <f t="array" ref="C632">IFERROR(INDEX('03.Muestra'!$F$8:$F$42,SMALL(IF("Página Web"='03.Muestra'!$D$8:$D$42,ROW('03.Muestra'!$F$8:$F$42)-MIN(ROW('03.Muestra'!$D$8:$D$42))+1,""),ROW()-626)),"")</f>
        <v>https://www.comunidad.madrid/hospital/elescorial/ciudadanos/llegar</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Lista espera</v>
      </c>
      <c r="C633" s="114" t="str" cm="1">
        <f t="array" ref="C633">IFERROR(INDEX('03.Muestra'!$F$8:$F$42,SMALL(IF("Página Web"='03.Muestra'!$D$8:$D$42,ROW('03.Muestra'!$F$8:$F$42)-MIN(ROW('03.Muestra'!$D$8:$D$42))+1,""),ROW()-626)),"")</f>
        <v>https://www.comunidad.madrid/hospital/elescorial/ciudadanos/admision-citaciones-lista-espera-quirurgica</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https://www.comunidad.madrid/hospital/elescorial/profesionales/docencia</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Calidad</v>
      </c>
      <c r="C635" s="114" t="str" cm="1">
        <f t="array" ref="C635">IFERROR(INDEX('03.Muestra'!$F$8:$F$42,SMALL(IF("Página Web"='03.Muestra'!$D$8:$D$42,ROW('03.Muestra'!$F$8:$F$42)-MIN(ROW('03.Muestra'!$D$8:$D$42))+1,""),ROW()-626)),"")</f>
        <v>https://www.comunidad.madrid/hospital/elescorial/profesionales/calidad</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Población referencia</v>
      </c>
      <c r="C636" s="114" t="str" cm="1">
        <f t="array" ref="C636">IFERROR(INDEX('03.Muestra'!$F$8:$F$42,SMALL(IF("Página Web"='03.Muestra'!$D$8:$D$42,ROW('03.Muestra'!$F$8:$F$42)-MIN(ROW('03.Muestra'!$D$8:$D$42))+1,""),ROW()-626)),"")</f>
        <v>https://www.comunidad.madrid/hospital/elescorial/nosotros/poblacion-referencia</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https://www.comunidad.madrid/hospital/elescorial/sitemap</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https://www.comunidad.madrid/hospital/elescorial/comunicacion/noticias</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Covid 19</v>
      </c>
      <c r="C639" s="114" t="str" cm="1">
        <f t="array" ref="C639">IFERROR(INDEX('03.Muestra'!$F$8:$F$42,SMALL(IF("Página Web"='03.Muestra'!$D$8:$D$42,ROW('03.Muestra'!$F$8:$F$42)-MIN(ROW('03.Muestra'!$D$8:$D$42))+1,""),ROW()-626)),"")</f>
        <v>https://www.comunidad.madrid/hospital/elescorial/ciudadanos/informacion-covid-19</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https://www.comunidad.madrid/hospital/elescorial/buscar?search_api_fulltext=&amp;nombre=</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https://www.comunidad.madrid/hospital/elescorial/declaracion-accesibilidad</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Aviso legal</v>
      </c>
      <c r="C642" s="114" t="str" cm="1">
        <f t="array" ref="C642">IFERROR(INDEX('03.Muestra'!$F$8:$F$42,SMALL(IF("Página Web"='03.Muestra'!$D$8:$D$42,ROW('03.Muestra'!$F$8:$F$42)-MIN(ROW('03.Muestra'!$D$8:$D$42))+1,""),ROW()-626)),"")</f>
        <v>https://www.comunidad.madrid/hospital/elescorial/aviso-legal-privacidad</v>
      </c>
      <c r="D642" s="130" t="s">
        <v>35</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https://www.comunidad.madrid/hospital/elescorial/</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https://www.comunidad.madrid/hospital/elescorial/ciudadanos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16</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https://www.comunidad.madrid/hospital/elescorial/profesionales</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https://www.comunidad.madrid/hospital/elescorial/comunicacion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https://www.comunidad.madrid/hospital/elescorial/nosotros</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Cómo llegar</v>
      </c>
      <c r="C670" s="114" t="str" cm="1">
        <f t="array" ref="C670">IFERROR(INDEX('03.Muestra'!$F$8:$F$42,SMALL(IF("Página Web"='03.Muestra'!$D$8:$D$42,ROW('03.Muestra'!$F$8:$F$42)-MIN(ROW('03.Muestra'!$D$8:$D$42))+1,""),ROW()-664)),"")</f>
        <v>https://www.comunidad.madrid/hospital/elescorial/ciudadanos/llegar</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Lista espera</v>
      </c>
      <c r="C671" s="114" t="str" cm="1">
        <f t="array" ref="C671">IFERROR(INDEX('03.Muestra'!$F$8:$F$42,SMALL(IF("Página Web"='03.Muestra'!$D$8:$D$42,ROW('03.Muestra'!$F$8:$F$42)-MIN(ROW('03.Muestra'!$D$8:$D$42))+1,""),ROW()-664)),"")</f>
        <v>https://www.comunidad.madrid/hospital/elescorial/ciudadanos/admision-citaciones-lista-espera-quirurgica</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https://www.comunidad.madrid/hospital/elescorial/profesionales/docencia</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Calidad</v>
      </c>
      <c r="C673" s="114" t="str" cm="1">
        <f t="array" ref="C673">IFERROR(INDEX('03.Muestra'!$F$8:$F$42,SMALL(IF("Página Web"='03.Muestra'!$D$8:$D$42,ROW('03.Muestra'!$F$8:$F$42)-MIN(ROW('03.Muestra'!$D$8:$D$42))+1,""),ROW()-664)),"")</f>
        <v>https://www.comunidad.madrid/hospital/elescorial/profesionales/calidad</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Población referencia</v>
      </c>
      <c r="C674" s="114" t="str" cm="1">
        <f t="array" ref="C674">IFERROR(INDEX('03.Muestra'!$F$8:$F$42,SMALL(IF("Página Web"='03.Muestra'!$D$8:$D$42,ROW('03.Muestra'!$F$8:$F$42)-MIN(ROW('03.Muestra'!$D$8:$D$42))+1,""),ROW()-664)),"")</f>
        <v>https://www.comunidad.madrid/hospital/elescorial/nosotros/poblacion-referencia</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https://www.comunidad.madrid/hospital/elescorial/sitemap</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https://www.comunidad.madrid/hospital/elescorial/comunicacion/noticias</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Covid 19</v>
      </c>
      <c r="C677" s="114" t="str" cm="1">
        <f t="array" ref="C677">IFERROR(INDEX('03.Muestra'!$F$8:$F$42,SMALL(IF("Página Web"='03.Muestra'!$D$8:$D$42,ROW('03.Muestra'!$F$8:$F$42)-MIN(ROW('03.Muestra'!$D$8:$D$42))+1,""),ROW()-664)),"")</f>
        <v>https://www.comunidad.madrid/hospital/elescorial/ciudadanos/informacion-covid-19</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https://www.comunidad.madrid/hospital/elescorial/buscar?search_api_fulltext=&amp;nombre=</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https://www.comunidad.madrid/hospital/elescorial/declaracion-accesibilidad</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Aviso legal</v>
      </c>
      <c r="C680" s="114" t="str" cm="1">
        <f t="array" ref="C680">IFERROR(INDEX('03.Muestra'!$F$8:$F$42,SMALL(IF("Página Web"='03.Muestra'!$D$8:$D$42,ROW('03.Muestra'!$F$8:$F$42)-MIN(ROW('03.Muestra'!$D$8:$D$42))+1,""),ROW()-664)),"")</f>
        <v>https://www.comunidad.madrid/hospital/elescorial/aviso-legal-privacidad</v>
      </c>
      <c r="D680" s="130" t="s">
        <v>35</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https://www.comunidad.madrid/hospital/elescorial/</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https://www.comunidad.madrid/hospital/elescorial/ciudadanos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16</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https://www.comunidad.madrid/hospital/elescorial/profesionales</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https://www.comunidad.madrid/hospital/elescorial/comunicacion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https://www.comunidad.madrid/hospital/elescorial/nosotros</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Cómo llegar</v>
      </c>
      <c r="C708" s="114" t="str" cm="1">
        <f t="array" ref="C708">IFERROR(INDEX('03.Muestra'!$F$8:$F$42,SMALL(IF("Página Web"='03.Muestra'!$D$8:$D$42,ROW('03.Muestra'!$F$8:$F$42)-MIN(ROW('03.Muestra'!$D$8:$D$42))+1,""),ROW()-702)),"")</f>
        <v>https://www.comunidad.madrid/hospital/elescorial/ciudadanos/llegar</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Lista espera</v>
      </c>
      <c r="C709" s="114" t="str" cm="1">
        <f t="array" ref="C709">IFERROR(INDEX('03.Muestra'!$F$8:$F$42,SMALL(IF("Página Web"='03.Muestra'!$D$8:$D$42,ROW('03.Muestra'!$F$8:$F$42)-MIN(ROW('03.Muestra'!$D$8:$D$42))+1,""),ROW()-702)),"")</f>
        <v>https://www.comunidad.madrid/hospital/elescorial/ciudadanos/admision-citaciones-lista-espera-quirurgica</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https://www.comunidad.madrid/hospital/elescorial/profesionales/docencia</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Calidad</v>
      </c>
      <c r="C711" s="114" t="str" cm="1">
        <f t="array" ref="C711">IFERROR(INDEX('03.Muestra'!$F$8:$F$42,SMALL(IF("Página Web"='03.Muestra'!$D$8:$D$42,ROW('03.Muestra'!$F$8:$F$42)-MIN(ROW('03.Muestra'!$D$8:$D$42))+1,""),ROW()-702)),"")</f>
        <v>https://www.comunidad.madrid/hospital/elescorial/profesionales/calidad</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Población referencia</v>
      </c>
      <c r="C712" s="114" t="str" cm="1">
        <f t="array" ref="C712">IFERROR(INDEX('03.Muestra'!$F$8:$F$42,SMALL(IF("Página Web"='03.Muestra'!$D$8:$D$42,ROW('03.Muestra'!$F$8:$F$42)-MIN(ROW('03.Muestra'!$D$8:$D$42))+1,""),ROW()-702)),"")</f>
        <v>https://www.comunidad.madrid/hospital/elescorial/nosotros/poblacion-referencia</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https://www.comunidad.madrid/hospital/elescorial/sitemap</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https://www.comunidad.madrid/hospital/elescorial/comunicacion/noticias</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Covid 19</v>
      </c>
      <c r="C715" s="114" t="str" cm="1">
        <f t="array" ref="C715">IFERROR(INDEX('03.Muestra'!$F$8:$F$42,SMALL(IF("Página Web"='03.Muestra'!$D$8:$D$42,ROW('03.Muestra'!$F$8:$F$42)-MIN(ROW('03.Muestra'!$D$8:$D$42))+1,""),ROW()-702)),"")</f>
        <v>https://www.comunidad.madrid/hospital/elescorial/ciudadanos/informacion-covid-19</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https://www.comunidad.madrid/hospital/elescorial/buscar?search_api_fulltext=&amp;nombre=</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https://www.comunidad.madrid/hospital/elescorial/declaracion-accesibilidad</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Aviso legal</v>
      </c>
      <c r="C718" s="114" t="str" cm="1">
        <f t="array" ref="C718">IFERROR(INDEX('03.Muestra'!$F$8:$F$42,SMALL(IF("Página Web"='03.Muestra'!$D$8:$D$42,ROW('03.Muestra'!$F$8:$F$42)-MIN(ROW('03.Muestra'!$D$8:$D$42))+1,""),ROW()-702)),"")</f>
        <v>https://www.comunidad.madrid/hospital/elescorial/aviso-legal-privacidad</v>
      </c>
      <c r="D718" s="130" t="s">
        <v>35</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913" priority="616" stopIfTrue="1" operator="equal">
      <formula>"ERR"</formula>
    </cfRule>
  </conditionalFormatting>
  <conditionalFormatting sqref="D35:D53 D73:D92 D453:D471 D491:D509 D567:D585 D605:D623 F19:J19 F57:J57 F437:J437 F475:J475 F551:J551 F589:J589 F95:J95 F133:J133 F171:J171 F209:J209 F247:J247 F285:J285 F323:J323 F361:J361 F399:J399 F513:J513 F627:J627 F665:J665 F703:J703">
    <cfRule type="expression" dxfId="1912" priority="610" stopIfTrue="1">
      <formula>ISBLANK(D19)</formula>
    </cfRule>
    <cfRule type="cellIs" dxfId="1911" priority="611" stopIfTrue="1" operator="equal">
      <formula>"Pasa"</formula>
    </cfRule>
    <cfRule type="cellIs" dxfId="1910" priority="612" stopIfTrue="1" operator="equal">
      <formula>"Falla"</formula>
    </cfRule>
    <cfRule type="cellIs" dxfId="1909" priority="613" stopIfTrue="1" operator="equal">
      <formula>"N/A"</formula>
    </cfRule>
    <cfRule type="cellIs" dxfId="1908" priority="614" stopIfTrue="1" operator="equal">
      <formula>"N/T"</formula>
    </cfRule>
    <cfRule type="cellIs" dxfId="1907" priority="615" stopIfTrue="1" operator="equal">
      <formula>"N/D"</formula>
    </cfRule>
  </conditionalFormatting>
  <conditionalFormatting sqref="D1:D8 D739:D1048576 D10:D18 D435:D436 D549:D550 D35:D56 D73:D93 D453:D474 D491:D510 D567:D588 D605:D624">
    <cfRule type="cellIs" dxfId="1906" priority="495" stopIfTrue="1" operator="equal">
      <formula>"-"</formula>
    </cfRule>
  </conditionalFormatting>
  <conditionalFormatting sqref="E95:E130">
    <cfRule type="cellIs" dxfId="1905" priority="494" stopIfTrue="1" operator="equal">
      <formula>"ERR"</formula>
    </cfRule>
  </conditionalFormatting>
  <conditionalFormatting sqref="D111:D130">
    <cfRule type="expression" dxfId="1904" priority="488" stopIfTrue="1">
      <formula>ISBLANK(D111)</formula>
    </cfRule>
    <cfRule type="cellIs" dxfId="1903" priority="489" stopIfTrue="1" operator="equal">
      <formula>"Pasa"</formula>
    </cfRule>
    <cfRule type="cellIs" dxfId="1902" priority="490" stopIfTrue="1" operator="equal">
      <formula>"Falla"</formula>
    </cfRule>
    <cfRule type="cellIs" dxfId="1901" priority="491" stopIfTrue="1" operator="equal">
      <formula>"N/A"</formula>
    </cfRule>
    <cfRule type="cellIs" dxfId="1900" priority="492" stopIfTrue="1" operator="equal">
      <formula>"N/T"</formula>
    </cfRule>
    <cfRule type="cellIs" dxfId="1899" priority="493" stopIfTrue="1" operator="equal">
      <formula>"N/D"</formula>
    </cfRule>
  </conditionalFormatting>
  <conditionalFormatting sqref="D94 D111:D131">
    <cfRule type="cellIs" dxfId="1898" priority="481" stopIfTrue="1" operator="equal">
      <formula>"-"</formula>
    </cfRule>
  </conditionalFormatting>
  <conditionalFormatting sqref="E133:E168">
    <cfRule type="cellIs" dxfId="1897" priority="480" stopIfTrue="1" operator="equal">
      <formula>"ERR"</formula>
    </cfRule>
  </conditionalFormatting>
  <conditionalFormatting sqref="D149:D168">
    <cfRule type="expression" dxfId="1896" priority="474" stopIfTrue="1">
      <formula>ISBLANK(D149)</formula>
    </cfRule>
    <cfRule type="cellIs" dxfId="1895" priority="475" stopIfTrue="1" operator="equal">
      <formula>"Pasa"</formula>
    </cfRule>
    <cfRule type="cellIs" dxfId="1894" priority="476" stopIfTrue="1" operator="equal">
      <formula>"Falla"</formula>
    </cfRule>
    <cfRule type="cellIs" dxfId="1893" priority="477" stopIfTrue="1" operator="equal">
      <formula>"N/A"</formula>
    </cfRule>
    <cfRule type="cellIs" dxfId="1892" priority="478" stopIfTrue="1" operator="equal">
      <formula>"N/T"</formula>
    </cfRule>
    <cfRule type="cellIs" dxfId="1891" priority="479" stopIfTrue="1" operator="equal">
      <formula>"N/D"</formula>
    </cfRule>
  </conditionalFormatting>
  <conditionalFormatting sqref="D132 D149:D169">
    <cfRule type="cellIs" dxfId="1890" priority="467" stopIfTrue="1" operator="equal">
      <formula>"-"</formula>
    </cfRule>
  </conditionalFormatting>
  <conditionalFormatting sqref="E171:E205">
    <cfRule type="cellIs" dxfId="1889" priority="466" stopIfTrue="1" operator="equal">
      <formula>"ERR"</formula>
    </cfRule>
  </conditionalFormatting>
  <conditionalFormatting sqref="D187:D205">
    <cfRule type="expression" dxfId="1888" priority="460" stopIfTrue="1">
      <formula>ISBLANK(D187)</formula>
    </cfRule>
    <cfRule type="cellIs" dxfId="1887" priority="461" stopIfTrue="1" operator="equal">
      <formula>"Pasa"</formula>
    </cfRule>
    <cfRule type="cellIs" dxfId="1886" priority="462" stopIfTrue="1" operator="equal">
      <formula>"Falla"</formula>
    </cfRule>
    <cfRule type="cellIs" dxfId="1885" priority="463" stopIfTrue="1" operator="equal">
      <formula>"N/A"</formula>
    </cfRule>
    <cfRule type="cellIs" dxfId="1884" priority="464" stopIfTrue="1" operator="equal">
      <formula>"N/T"</formula>
    </cfRule>
    <cfRule type="cellIs" dxfId="1883" priority="465" stopIfTrue="1" operator="equal">
      <formula>"N/D"</formula>
    </cfRule>
  </conditionalFormatting>
  <conditionalFormatting sqref="D170 D187:D206">
    <cfRule type="cellIs" dxfId="1882" priority="453" stopIfTrue="1" operator="equal">
      <formula>"-"</formula>
    </cfRule>
  </conditionalFormatting>
  <conditionalFormatting sqref="D207">
    <cfRule type="cellIs" dxfId="1881" priority="452" stopIfTrue="1" operator="equal">
      <formula>"-"</formula>
    </cfRule>
  </conditionalFormatting>
  <conditionalFormatting sqref="E209:E243">
    <cfRule type="cellIs" dxfId="1880" priority="451" stopIfTrue="1" operator="equal">
      <formula>"ERR"</formula>
    </cfRule>
  </conditionalFormatting>
  <conditionalFormatting sqref="D225:D243">
    <cfRule type="expression" dxfId="1879" priority="445" stopIfTrue="1">
      <formula>ISBLANK(D225)</formula>
    </cfRule>
    <cfRule type="cellIs" dxfId="1878" priority="446" stopIfTrue="1" operator="equal">
      <formula>"Pasa"</formula>
    </cfRule>
    <cfRule type="cellIs" dxfId="1877" priority="447" stopIfTrue="1" operator="equal">
      <formula>"Falla"</formula>
    </cfRule>
    <cfRule type="cellIs" dxfId="1876" priority="448" stopIfTrue="1" operator="equal">
      <formula>"N/A"</formula>
    </cfRule>
    <cfRule type="cellIs" dxfId="1875" priority="449" stopIfTrue="1" operator="equal">
      <formula>"N/T"</formula>
    </cfRule>
    <cfRule type="cellIs" dxfId="1874" priority="450" stopIfTrue="1" operator="equal">
      <formula>"N/D"</formula>
    </cfRule>
  </conditionalFormatting>
  <conditionalFormatting sqref="D208 D225:D244">
    <cfRule type="cellIs" dxfId="1873" priority="438" stopIfTrue="1" operator="equal">
      <formula>"-"</formula>
    </cfRule>
  </conditionalFormatting>
  <conditionalFormatting sqref="D245">
    <cfRule type="cellIs" dxfId="1872" priority="437" stopIfTrue="1" operator="equal">
      <formula>"-"</formula>
    </cfRule>
  </conditionalFormatting>
  <conditionalFormatting sqref="E247:E281">
    <cfRule type="cellIs" dxfId="1871" priority="436" stopIfTrue="1" operator="equal">
      <formula>"ERR"</formula>
    </cfRule>
  </conditionalFormatting>
  <conditionalFormatting sqref="D263:D281">
    <cfRule type="expression" dxfId="1870" priority="430" stopIfTrue="1">
      <formula>ISBLANK(D263)</formula>
    </cfRule>
    <cfRule type="cellIs" dxfId="1869" priority="431" stopIfTrue="1" operator="equal">
      <formula>"Pasa"</formula>
    </cfRule>
    <cfRule type="cellIs" dxfId="1868" priority="432" stopIfTrue="1" operator="equal">
      <formula>"Falla"</formula>
    </cfRule>
    <cfRule type="cellIs" dxfId="1867" priority="433" stopIfTrue="1" operator="equal">
      <formula>"N/A"</formula>
    </cfRule>
    <cfRule type="cellIs" dxfId="1866" priority="434" stopIfTrue="1" operator="equal">
      <formula>"N/T"</formula>
    </cfRule>
    <cfRule type="cellIs" dxfId="1865" priority="435" stopIfTrue="1" operator="equal">
      <formula>"N/D"</formula>
    </cfRule>
  </conditionalFormatting>
  <conditionalFormatting sqref="D246 D263:D282">
    <cfRule type="cellIs" dxfId="1864" priority="423" stopIfTrue="1" operator="equal">
      <formula>"-"</formula>
    </cfRule>
  </conditionalFormatting>
  <conditionalFormatting sqref="D283">
    <cfRule type="cellIs" dxfId="1863" priority="422" stopIfTrue="1" operator="equal">
      <formula>"-"</formula>
    </cfRule>
  </conditionalFormatting>
  <conditionalFormatting sqref="E285:E319">
    <cfRule type="cellIs" dxfId="1862" priority="421" stopIfTrue="1" operator="equal">
      <formula>"ERR"</formula>
    </cfRule>
  </conditionalFormatting>
  <conditionalFormatting sqref="D301:D319">
    <cfRule type="expression" dxfId="1861" priority="415" stopIfTrue="1">
      <formula>ISBLANK(D301)</formula>
    </cfRule>
    <cfRule type="cellIs" dxfId="1860" priority="416" stopIfTrue="1" operator="equal">
      <formula>"Pasa"</formula>
    </cfRule>
    <cfRule type="cellIs" dxfId="1859" priority="417" stopIfTrue="1" operator="equal">
      <formula>"Falla"</formula>
    </cfRule>
    <cfRule type="cellIs" dxfId="1858" priority="418" stopIfTrue="1" operator="equal">
      <formula>"N/A"</formula>
    </cfRule>
    <cfRule type="cellIs" dxfId="1857" priority="419" stopIfTrue="1" operator="equal">
      <formula>"N/T"</formula>
    </cfRule>
    <cfRule type="cellIs" dxfId="1856" priority="420" stopIfTrue="1" operator="equal">
      <formula>"N/D"</formula>
    </cfRule>
  </conditionalFormatting>
  <conditionalFormatting sqref="D284 D301:D320">
    <cfRule type="cellIs" dxfId="1855" priority="408" stopIfTrue="1" operator="equal">
      <formula>"-"</formula>
    </cfRule>
  </conditionalFormatting>
  <conditionalFormatting sqref="D321">
    <cfRule type="cellIs" dxfId="1854" priority="407" stopIfTrue="1" operator="equal">
      <formula>"-"</formula>
    </cfRule>
  </conditionalFormatting>
  <conditionalFormatting sqref="E323:E357">
    <cfRule type="cellIs" dxfId="1853" priority="406" stopIfTrue="1" operator="equal">
      <formula>"ERR"</formula>
    </cfRule>
  </conditionalFormatting>
  <conditionalFormatting sqref="D339:D357">
    <cfRule type="expression" dxfId="1852" priority="400" stopIfTrue="1">
      <formula>ISBLANK(D339)</formula>
    </cfRule>
    <cfRule type="cellIs" dxfId="1851" priority="401" stopIfTrue="1" operator="equal">
      <formula>"Pasa"</formula>
    </cfRule>
    <cfRule type="cellIs" dxfId="1850" priority="402" stopIfTrue="1" operator="equal">
      <formula>"Falla"</formula>
    </cfRule>
    <cfRule type="cellIs" dxfId="1849" priority="403" stopIfTrue="1" operator="equal">
      <formula>"N/A"</formula>
    </cfRule>
    <cfRule type="cellIs" dxfId="1848" priority="404" stopIfTrue="1" operator="equal">
      <formula>"N/T"</formula>
    </cfRule>
    <cfRule type="cellIs" dxfId="1847" priority="405" stopIfTrue="1" operator="equal">
      <formula>"N/D"</formula>
    </cfRule>
  </conditionalFormatting>
  <conditionalFormatting sqref="D322 D339:D358">
    <cfRule type="cellIs" dxfId="1846" priority="393" stopIfTrue="1" operator="equal">
      <formula>"-"</formula>
    </cfRule>
  </conditionalFormatting>
  <conditionalFormatting sqref="D359">
    <cfRule type="cellIs" dxfId="1845" priority="392" stopIfTrue="1" operator="equal">
      <formula>"-"</formula>
    </cfRule>
  </conditionalFormatting>
  <conditionalFormatting sqref="E361:E395">
    <cfRule type="cellIs" dxfId="1844" priority="391" stopIfTrue="1" operator="equal">
      <formula>"ERR"</formula>
    </cfRule>
  </conditionalFormatting>
  <conditionalFormatting sqref="D377:D395">
    <cfRule type="expression" dxfId="1843" priority="385" stopIfTrue="1">
      <formula>ISBLANK(D377)</formula>
    </cfRule>
    <cfRule type="cellIs" dxfId="1842" priority="386" stopIfTrue="1" operator="equal">
      <formula>"Pasa"</formula>
    </cfRule>
    <cfRule type="cellIs" dxfId="1841" priority="387" stopIfTrue="1" operator="equal">
      <formula>"Falla"</formula>
    </cfRule>
    <cfRule type="cellIs" dxfId="1840" priority="388" stopIfTrue="1" operator="equal">
      <formula>"N/A"</formula>
    </cfRule>
    <cfRule type="cellIs" dxfId="1839" priority="389" stopIfTrue="1" operator="equal">
      <formula>"N/T"</formula>
    </cfRule>
    <cfRule type="cellIs" dxfId="1838" priority="390" stopIfTrue="1" operator="equal">
      <formula>"N/D"</formula>
    </cfRule>
  </conditionalFormatting>
  <conditionalFormatting sqref="D360 D377:D396">
    <cfRule type="cellIs" dxfId="1837" priority="378" stopIfTrue="1" operator="equal">
      <formula>"-"</formula>
    </cfRule>
  </conditionalFormatting>
  <conditionalFormatting sqref="D397">
    <cfRule type="cellIs" dxfId="1836" priority="377" stopIfTrue="1" operator="equal">
      <formula>"-"</formula>
    </cfRule>
  </conditionalFormatting>
  <conditionalFormatting sqref="E399:E433">
    <cfRule type="cellIs" dxfId="1835" priority="376" stopIfTrue="1" operator="equal">
      <formula>"ERR"</formula>
    </cfRule>
  </conditionalFormatting>
  <conditionalFormatting sqref="D415:D433">
    <cfRule type="expression" dxfId="1834" priority="370" stopIfTrue="1">
      <formula>ISBLANK(D415)</formula>
    </cfRule>
    <cfRule type="cellIs" dxfId="1833" priority="371" stopIfTrue="1" operator="equal">
      <formula>"Pasa"</formula>
    </cfRule>
    <cfRule type="cellIs" dxfId="1832" priority="372" stopIfTrue="1" operator="equal">
      <formula>"Falla"</formula>
    </cfRule>
    <cfRule type="cellIs" dxfId="1831" priority="373" stopIfTrue="1" operator="equal">
      <formula>"N/A"</formula>
    </cfRule>
    <cfRule type="cellIs" dxfId="1830" priority="374" stopIfTrue="1" operator="equal">
      <formula>"N/T"</formula>
    </cfRule>
    <cfRule type="cellIs" dxfId="1829" priority="375" stopIfTrue="1" operator="equal">
      <formula>"N/D"</formula>
    </cfRule>
  </conditionalFormatting>
  <conditionalFormatting sqref="D398 D415:D434">
    <cfRule type="cellIs" dxfId="1828" priority="363" stopIfTrue="1" operator="equal">
      <formula>"-"</formula>
    </cfRule>
  </conditionalFormatting>
  <conditionalFormatting sqref="E513:E547">
    <cfRule type="cellIs" dxfId="1827" priority="362" stopIfTrue="1" operator="equal">
      <formula>"ERR"</formula>
    </cfRule>
  </conditionalFormatting>
  <conditionalFormatting sqref="D529:D547">
    <cfRule type="expression" dxfId="1826" priority="356" stopIfTrue="1">
      <formula>ISBLANK(D529)</formula>
    </cfRule>
    <cfRule type="cellIs" dxfId="1825" priority="357" stopIfTrue="1" operator="equal">
      <formula>"Pasa"</formula>
    </cfRule>
    <cfRule type="cellIs" dxfId="1824" priority="358" stopIfTrue="1" operator="equal">
      <formula>"Falla"</formula>
    </cfRule>
    <cfRule type="cellIs" dxfId="1823" priority="359" stopIfTrue="1" operator="equal">
      <formula>"N/A"</formula>
    </cfRule>
    <cfRule type="cellIs" dxfId="1822" priority="360" stopIfTrue="1" operator="equal">
      <formula>"N/T"</formula>
    </cfRule>
    <cfRule type="cellIs" dxfId="1821" priority="361" stopIfTrue="1" operator="equal">
      <formula>"N/D"</formula>
    </cfRule>
  </conditionalFormatting>
  <conditionalFormatting sqref="D511:D512 D529:D548">
    <cfRule type="cellIs" dxfId="1820" priority="349" stopIfTrue="1" operator="equal">
      <formula>"-"</formula>
    </cfRule>
  </conditionalFormatting>
  <conditionalFormatting sqref="E627:E661">
    <cfRule type="cellIs" dxfId="1819" priority="320" stopIfTrue="1" operator="equal">
      <formula>"ERR"</formula>
    </cfRule>
  </conditionalFormatting>
  <conditionalFormatting sqref="D643:D661">
    <cfRule type="expression" dxfId="1818" priority="314" stopIfTrue="1">
      <formula>ISBLANK(D643)</formula>
    </cfRule>
    <cfRule type="cellIs" dxfId="1817" priority="315" stopIfTrue="1" operator="equal">
      <formula>"Pasa"</formula>
    </cfRule>
    <cfRule type="cellIs" dxfId="1816" priority="316" stopIfTrue="1" operator="equal">
      <formula>"Falla"</formula>
    </cfRule>
    <cfRule type="cellIs" dxfId="1815" priority="317" stopIfTrue="1" operator="equal">
      <formula>"N/A"</formula>
    </cfRule>
    <cfRule type="cellIs" dxfId="1814" priority="318" stopIfTrue="1" operator="equal">
      <formula>"N/T"</formula>
    </cfRule>
    <cfRule type="cellIs" dxfId="1813" priority="319" stopIfTrue="1" operator="equal">
      <formula>"N/D"</formula>
    </cfRule>
  </conditionalFormatting>
  <conditionalFormatting sqref="D625:D626 D643:D662">
    <cfRule type="cellIs" dxfId="1812" priority="307" stopIfTrue="1" operator="equal">
      <formula>"-"</formula>
    </cfRule>
  </conditionalFormatting>
  <conditionalFormatting sqref="E665:E699">
    <cfRule type="cellIs" dxfId="1811" priority="306" stopIfTrue="1" operator="equal">
      <formula>"ERR"</formula>
    </cfRule>
  </conditionalFormatting>
  <conditionalFormatting sqref="D681:D699">
    <cfRule type="expression" dxfId="1810" priority="300" stopIfTrue="1">
      <formula>ISBLANK(D681)</formula>
    </cfRule>
    <cfRule type="cellIs" dxfId="1809" priority="301" stopIfTrue="1" operator="equal">
      <formula>"Pasa"</formula>
    </cfRule>
    <cfRule type="cellIs" dxfId="1808" priority="302" stopIfTrue="1" operator="equal">
      <formula>"Falla"</formula>
    </cfRule>
    <cfRule type="cellIs" dxfId="1807" priority="303" stopIfTrue="1" operator="equal">
      <formula>"N/A"</formula>
    </cfRule>
    <cfRule type="cellIs" dxfId="1806" priority="304" stopIfTrue="1" operator="equal">
      <formula>"N/T"</formula>
    </cfRule>
    <cfRule type="cellIs" dxfId="1805" priority="305" stopIfTrue="1" operator="equal">
      <formula>"N/D"</formula>
    </cfRule>
  </conditionalFormatting>
  <conditionalFormatting sqref="D663:D664 D681:D700">
    <cfRule type="cellIs" dxfId="1804" priority="293" stopIfTrue="1" operator="equal">
      <formula>"-"</formula>
    </cfRule>
  </conditionalFormatting>
  <conditionalFormatting sqref="E703:E737">
    <cfRule type="cellIs" dxfId="1803" priority="292" stopIfTrue="1" operator="equal">
      <formula>"ERR"</formula>
    </cfRule>
  </conditionalFormatting>
  <conditionalFormatting sqref="D719:D737">
    <cfRule type="expression" dxfId="1802" priority="286" stopIfTrue="1">
      <formula>ISBLANK(D719)</formula>
    </cfRule>
    <cfRule type="cellIs" dxfId="1801" priority="287" stopIfTrue="1" operator="equal">
      <formula>"Pasa"</formula>
    </cfRule>
    <cfRule type="cellIs" dxfId="1800" priority="288" stopIfTrue="1" operator="equal">
      <formula>"Falla"</formula>
    </cfRule>
    <cfRule type="cellIs" dxfId="1799" priority="289" stopIfTrue="1" operator="equal">
      <formula>"N/A"</formula>
    </cfRule>
    <cfRule type="cellIs" dxfId="1798" priority="290" stopIfTrue="1" operator="equal">
      <formula>"N/T"</formula>
    </cfRule>
    <cfRule type="cellIs" dxfId="1797" priority="291" stopIfTrue="1" operator="equal">
      <formula>"N/D"</formula>
    </cfRule>
  </conditionalFormatting>
  <conditionalFormatting sqref="D701:D702 D719:D738">
    <cfRule type="cellIs" dxfId="1796" priority="279" stopIfTrue="1" operator="equal">
      <formula>"-"</formula>
    </cfRule>
  </conditionalFormatting>
  <conditionalFormatting sqref="K23">
    <cfRule type="expression" dxfId="1795" priority="273" stopIfTrue="1">
      <formula>ISBLANK(K23)</formula>
    </cfRule>
    <cfRule type="cellIs" dxfId="1794" priority="274" stopIfTrue="1" operator="equal">
      <formula>"Pasa"</formula>
    </cfRule>
    <cfRule type="cellIs" dxfId="1793" priority="275" stopIfTrue="1" operator="equal">
      <formula>"Falla"</formula>
    </cfRule>
    <cfRule type="cellIs" dxfId="1792" priority="276" stopIfTrue="1" operator="equal">
      <formula>"N/A"</formula>
    </cfRule>
    <cfRule type="cellIs" dxfId="1791" priority="277" stopIfTrue="1" operator="equal">
      <formula>"N/T"</formula>
    </cfRule>
    <cfRule type="cellIs" dxfId="1790" priority="278" stopIfTrue="1" operator="equal">
      <formula>"N/D"</formula>
    </cfRule>
  </conditionalFormatting>
  <conditionalFormatting sqref="K24">
    <cfRule type="expression" dxfId="1789" priority="267" stopIfTrue="1">
      <formula>ISBLANK(K24)</formula>
    </cfRule>
    <cfRule type="cellIs" dxfId="1788" priority="268" stopIfTrue="1" operator="equal">
      <formula>"Pasa"</formula>
    </cfRule>
    <cfRule type="cellIs" dxfId="1787" priority="269" stopIfTrue="1" operator="equal">
      <formula>"Falla"</formula>
    </cfRule>
    <cfRule type="cellIs" dxfId="1786" priority="270" stopIfTrue="1" operator="equal">
      <formula>"N/A"</formula>
    </cfRule>
    <cfRule type="cellIs" dxfId="1785" priority="271" stopIfTrue="1" operator="equal">
      <formula>"N/T"</formula>
    </cfRule>
    <cfRule type="cellIs" dxfId="1784" priority="272" stopIfTrue="1" operator="equal">
      <formula>"N/D"</formula>
    </cfRule>
  </conditionalFormatting>
  <conditionalFormatting sqref="D19:D31">
    <cfRule type="expression" dxfId="1783" priority="261" stopIfTrue="1">
      <formula>ISBLANK(D19)</formula>
    </cfRule>
    <cfRule type="cellIs" dxfId="1782" priority="262" stopIfTrue="1" operator="equal">
      <formula>"Pasa"</formula>
    </cfRule>
    <cfRule type="cellIs" dxfId="1781" priority="263" stopIfTrue="1" operator="equal">
      <formula>"Falla"</formula>
    </cfRule>
    <cfRule type="cellIs" dxfId="1780" priority="264" stopIfTrue="1" operator="equal">
      <formula>"N/A"</formula>
    </cfRule>
    <cfRule type="cellIs" dxfId="1779" priority="265" stopIfTrue="1" operator="equal">
      <formula>"N/T"</formula>
    </cfRule>
    <cfRule type="cellIs" dxfId="1778" priority="266" stopIfTrue="1" operator="equal">
      <formula>"N/D"</formula>
    </cfRule>
  </conditionalFormatting>
  <conditionalFormatting sqref="D19:D31">
    <cfRule type="cellIs" dxfId="1777" priority="260" stopIfTrue="1" operator="equal">
      <formula>"-"</formula>
    </cfRule>
  </conditionalFormatting>
  <conditionalFormatting sqref="D57:D69">
    <cfRule type="expression" dxfId="1776" priority="254" stopIfTrue="1">
      <formula>ISBLANK(D57)</formula>
    </cfRule>
    <cfRule type="cellIs" dxfId="1775" priority="255" stopIfTrue="1" operator="equal">
      <formula>"Pasa"</formula>
    </cfRule>
    <cfRule type="cellIs" dxfId="1774" priority="256" stopIfTrue="1" operator="equal">
      <formula>"Falla"</formula>
    </cfRule>
    <cfRule type="cellIs" dxfId="1773" priority="257" stopIfTrue="1" operator="equal">
      <formula>"N/A"</formula>
    </cfRule>
    <cfRule type="cellIs" dxfId="1772" priority="258" stopIfTrue="1" operator="equal">
      <formula>"N/T"</formula>
    </cfRule>
    <cfRule type="cellIs" dxfId="1771" priority="259" stopIfTrue="1" operator="equal">
      <formula>"N/D"</formula>
    </cfRule>
  </conditionalFormatting>
  <conditionalFormatting sqref="D57:D69">
    <cfRule type="cellIs" dxfId="1770" priority="253" stopIfTrue="1" operator="equal">
      <formula>"-"</formula>
    </cfRule>
  </conditionalFormatting>
  <conditionalFormatting sqref="D95:D107">
    <cfRule type="expression" dxfId="1769" priority="247" stopIfTrue="1">
      <formula>ISBLANK(D95)</formula>
    </cfRule>
    <cfRule type="cellIs" dxfId="1768" priority="248" stopIfTrue="1" operator="equal">
      <formula>"Pasa"</formula>
    </cfRule>
    <cfRule type="cellIs" dxfId="1767" priority="249" stopIfTrue="1" operator="equal">
      <formula>"Falla"</formula>
    </cfRule>
    <cfRule type="cellIs" dxfId="1766" priority="250" stopIfTrue="1" operator="equal">
      <formula>"N/A"</formula>
    </cfRule>
    <cfRule type="cellIs" dxfId="1765" priority="251" stopIfTrue="1" operator="equal">
      <formula>"N/T"</formula>
    </cfRule>
    <cfRule type="cellIs" dxfId="1764" priority="252" stopIfTrue="1" operator="equal">
      <formula>"N/D"</formula>
    </cfRule>
  </conditionalFormatting>
  <conditionalFormatting sqref="D95:D107">
    <cfRule type="cellIs" dxfId="1763" priority="246" stopIfTrue="1" operator="equal">
      <formula>"-"</formula>
    </cfRule>
  </conditionalFormatting>
  <conditionalFormatting sqref="D133:D145">
    <cfRule type="expression" dxfId="1762" priority="240" stopIfTrue="1">
      <formula>ISBLANK(D133)</formula>
    </cfRule>
    <cfRule type="cellIs" dxfId="1761" priority="241" stopIfTrue="1" operator="equal">
      <formula>"Pasa"</formula>
    </cfRule>
    <cfRule type="cellIs" dxfId="1760" priority="242" stopIfTrue="1" operator="equal">
      <formula>"Falla"</formula>
    </cfRule>
    <cfRule type="cellIs" dxfId="1759" priority="243" stopIfTrue="1" operator="equal">
      <formula>"N/A"</formula>
    </cfRule>
    <cfRule type="cellIs" dxfId="1758" priority="244" stopIfTrue="1" operator="equal">
      <formula>"N/T"</formula>
    </cfRule>
    <cfRule type="cellIs" dxfId="1757" priority="245" stopIfTrue="1" operator="equal">
      <formula>"N/D"</formula>
    </cfRule>
  </conditionalFormatting>
  <conditionalFormatting sqref="D133:D145">
    <cfRule type="cellIs" dxfId="1756" priority="239" stopIfTrue="1" operator="equal">
      <formula>"-"</formula>
    </cfRule>
  </conditionalFormatting>
  <conditionalFormatting sqref="D171:D183">
    <cfRule type="expression" dxfId="1755" priority="233" stopIfTrue="1">
      <formula>ISBLANK(D171)</formula>
    </cfRule>
    <cfRule type="cellIs" dxfId="1754" priority="234" stopIfTrue="1" operator="equal">
      <formula>"Pasa"</formula>
    </cfRule>
    <cfRule type="cellIs" dxfId="1753" priority="235" stopIfTrue="1" operator="equal">
      <formula>"Falla"</formula>
    </cfRule>
    <cfRule type="cellIs" dxfId="1752" priority="236" stopIfTrue="1" operator="equal">
      <formula>"N/A"</formula>
    </cfRule>
    <cfRule type="cellIs" dxfId="1751" priority="237" stopIfTrue="1" operator="equal">
      <formula>"N/T"</formula>
    </cfRule>
    <cfRule type="cellIs" dxfId="1750" priority="238" stopIfTrue="1" operator="equal">
      <formula>"N/D"</formula>
    </cfRule>
  </conditionalFormatting>
  <conditionalFormatting sqref="D171:D183">
    <cfRule type="cellIs" dxfId="1749" priority="232" stopIfTrue="1" operator="equal">
      <formula>"-"</formula>
    </cfRule>
  </conditionalFormatting>
  <conditionalFormatting sqref="D209:D221">
    <cfRule type="expression" dxfId="1748" priority="226" stopIfTrue="1">
      <formula>ISBLANK(D209)</formula>
    </cfRule>
    <cfRule type="cellIs" dxfId="1747" priority="227" stopIfTrue="1" operator="equal">
      <formula>"Pasa"</formula>
    </cfRule>
    <cfRule type="cellIs" dxfId="1746" priority="228" stopIfTrue="1" operator="equal">
      <formula>"Falla"</formula>
    </cfRule>
    <cfRule type="cellIs" dxfId="1745" priority="229" stopIfTrue="1" operator="equal">
      <formula>"N/A"</formula>
    </cfRule>
    <cfRule type="cellIs" dxfId="1744" priority="230" stopIfTrue="1" operator="equal">
      <formula>"N/T"</formula>
    </cfRule>
    <cfRule type="cellIs" dxfId="1743" priority="231" stopIfTrue="1" operator="equal">
      <formula>"N/D"</formula>
    </cfRule>
  </conditionalFormatting>
  <conditionalFormatting sqref="D209:D221">
    <cfRule type="cellIs" dxfId="1742" priority="225" stopIfTrue="1" operator="equal">
      <formula>"-"</formula>
    </cfRule>
  </conditionalFormatting>
  <conditionalFormatting sqref="D247:D259">
    <cfRule type="expression" dxfId="1741" priority="219" stopIfTrue="1">
      <formula>ISBLANK(D247)</formula>
    </cfRule>
    <cfRule type="cellIs" dxfId="1740" priority="220" stopIfTrue="1" operator="equal">
      <formula>"Pasa"</formula>
    </cfRule>
    <cfRule type="cellIs" dxfId="1739" priority="221" stopIfTrue="1" operator="equal">
      <formula>"Falla"</formula>
    </cfRule>
    <cfRule type="cellIs" dxfId="1738" priority="222" stopIfTrue="1" operator="equal">
      <formula>"N/A"</formula>
    </cfRule>
    <cfRule type="cellIs" dxfId="1737" priority="223" stopIfTrue="1" operator="equal">
      <formula>"N/T"</formula>
    </cfRule>
    <cfRule type="cellIs" dxfId="1736" priority="224" stopIfTrue="1" operator="equal">
      <formula>"N/D"</formula>
    </cfRule>
  </conditionalFormatting>
  <conditionalFormatting sqref="D247:D259">
    <cfRule type="cellIs" dxfId="1735" priority="218" stopIfTrue="1" operator="equal">
      <formula>"-"</formula>
    </cfRule>
  </conditionalFormatting>
  <conditionalFormatting sqref="D285:D297">
    <cfRule type="expression" dxfId="1734" priority="212" stopIfTrue="1">
      <formula>ISBLANK(D285)</formula>
    </cfRule>
    <cfRule type="cellIs" dxfId="1733" priority="213" stopIfTrue="1" operator="equal">
      <formula>"Pasa"</formula>
    </cfRule>
    <cfRule type="cellIs" dxfId="1732" priority="214" stopIfTrue="1" operator="equal">
      <formula>"Falla"</formula>
    </cfRule>
    <cfRule type="cellIs" dxfId="1731" priority="215" stopIfTrue="1" operator="equal">
      <formula>"N/A"</formula>
    </cfRule>
    <cfRule type="cellIs" dxfId="1730" priority="216" stopIfTrue="1" operator="equal">
      <formula>"N/T"</formula>
    </cfRule>
    <cfRule type="cellIs" dxfId="1729" priority="217" stopIfTrue="1" operator="equal">
      <formula>"N/D"</formula>
    </cfRule>
  </conditionalFormatting>
  <conditionalFormatting sqref="D285:D297">
    <cfRule type="cellIs" dxfId="1728" priority="211" stopIfTrue="1" operator="equal">
      <formula>"-"</formula>
    </cfRule>
  </conditionalFormatting>
  <conditionalFormatting sqref="D323:D335">
    <cfRule type="expression" dxfId="1727" priority="205" stopIfTrue="1">
      <formula>ISBLANK(D323)</formula>
    </cfRule>
    <cfRule type="cellIs" dxfId="1726" priority="206" stopIfTrue="1" operator="equal">
      <formula>"Pasa"</formula>
    </cfRule>
    <cfRule type="cellIs" dxfId="1725" priority="207" stopIfTrue="1" operator="equal">
      <formula>"Falla"</formula>
    </cfRule>
    <cfRule type="cellIs" dxfId="1724" priority="208" stopIfTrue="1" operator="equal">
      <formula>"N/A"</formula>
    </cfRule>
    <cfRule type="cellIs" dxfId="1723" priority="209" stopIfTrue="1" operator="equal">
      <formula>"N/T"</formula>
    </cfRule>
    <cfRule type="cellIs" dxfId="1722" priority="210" stopIfTrue="1" operator="equal">
      <formula>"N/D"</formula>
    </cfRule>
  </conditionalFormatting>
  <conditionalFormatting sqref="D323:D335">
    <cfRule type="cellIs" dxfId="1721" priority="204" stopIfTrue="1" operator="equal">
      <formula>"-"</formula>
    </cfRule>
  </conditionalFormatting>
  <conditionalFormatting sqref="D361:D373">
    <cfRule type="expression" dxfId="1720" priority="198" stopIfTrue="1">
      <formula>ISBLANK(D361)</formula>
    </cfRule>
    <cfRule type="cellIs" dxfId="1719" priority="199" stopIfTrue="1" operator="equal">
      <formula>"Pasa"</formula>
    </cfRule>
    <cfRule type="cellIs" dxfId="1718" priority="200" stopIfTrue="1" operator="equal">
      <formula>"Falla"</formula>
    </cfRule>
    <cfRule type="cellIs" dxfId="1717" priority="201" stopIfTrue="1" operator="equal">
      <formula>"N/A"</formula>
    </cfRule>
    <cfRule type="cellIs" dxfId="1716" priority="202" stopIfTrue="1" operator="equal">
      <formula>"N/T"</formula>
    </cfRule>
    <cfRule type="cellIs" dxfId="1715" priority="203" stopIfTrue="1" operator="equal">
      <formula>"N/D"</formula>
    </cfRule>
  </conditionalFormatting>
  <conditionalFormatting sqref="D361:D373">
    <cfRule type="cellIs" dxfId="1714" priority="197" stopIfTrue="1" operator="equal">
      <formula>"-"</formula>
    </cfRule>
  </conditionalFormatting>
  <conditionalFormatting sqref="D399:D411">
    <cfRule type="expression" dxfId="1713" priority="191" stopIfTrue="1">
      <formula>ISBLANK(D399)</formula>
    </cfRule>
    <cfRule type="cellIs" dxfId="1712" priority="192" stopIfTrue="1" operator="equal">
      <formula>"Pasa"</formula>
    </cfRule>
    <cfRule type="cellIs" dxfId="1711" priority="193" stopIfTrue="1" operator="equal">
      <formula>"Falla"</formula>
    </cfRule>
    <cfRule type="cellIs" dxfId="1710" priority="194" stopIfTrue="1" operator="equal">
      <formula>"N/A"</formula>
    </cfRule>
    <cfRule type="cellIs" dxfId="1709" priority="195" stopIfTrue="1" operator="equal">
      <formula>"N/T"</formula>
    </cfRule>
    <cfRule type="cellIs" dxfId="1708" priority="196" stopIfTrue="1" operator="equal">
      <formula>"N/D"</formula>
    </cfRule>
  </conditionalFormatting>
  <conditionalFormatting sqref="D399:D411">
    <cfRule type="cellIs" dxfId="1707" priority="190" stopIfTrue="1" operator="equal">
      <formula>"-"</formula>
    </cfRule>
  </conditionalFormatting>
  <conditionalFormatting sqref="D437:D449">
    <cfRule type="expression" dxfId="1706" priority="184" stopIfTrue="1">
      <formula>ISBLANK(D437)</formula>
    </cfRule>
    <cfRule type="cellIs" dxfId="1705" priority="185" stopIfTrue="1" operator="equal">
      <formula>"Pasa"</formula>
    </cfRule>
    <cfRule type="cellIs" dxfId="1704" priority="186" stopIfTrue="1" operator="equal">
      <formula>"Falla"</formula>
    </cfRule>
    <cfRule type="cellIs" dxfId="1703" priority="187" stopIfTrue="1" operator="equal">
      <formula>"N/A"</formula>
    </cfRule>
    <cfRule type="cellIs" dxfId="1702" priority="188" stopIfTrue="1" operator="equal">
      <formula>"N/T"</formula>
    </cfRule>
    <cfRule type="cellIs" dxfId="1701" priority="189" stopIfTrue="1" operator="equal">
      <formula>"N/D"</formula>
    </cfRule>
  </conditionalFormatting>
  <conditionalFormatting sqref="D437:D449">
    <cfRule type="cellIs" dxfId="1700" priority="183" stopIfTrue="1" operator="equal">
      <formula>"-"</formula>
    </cfRule>
  </conditionalFormatting>
  <conditionalFormatting sqref="D475:D487">
    <cfRule type="expression" dxfId="1699" priority="177" stopIfTrue="1">
      <formula>ISBLANK(D475)</formula>
    </cfRule>
    <cfRule type="cellIs" dxfId="1698" priority="178" stopIfTrue="1" operator="equal">
      <formula>"Pasa"</formula>
    </cfRule>
    <cfRule type="cellIs" dxfId="1697" priority="179" stopIfTrue="1" operator="equal">
      <formula>"Falla"</formula>
    </cfRule>
    <cfRule type="cellIs" dxfId="1696" priority="180" stopIfTrue="1" operator="equal">
      <formula>"N/A"</formula>
    </cfRule>
    <cfRule type="cellIs" dxfId="1695" priority="181" stopIfTrue="1" operator="equal">
      <formula>"N/T"</formula>
    </cfRule>
    <cfRule type="cellIs" dxfId="1694" priority="182" stopIfTrue="1" operator="equal">
      <formula>"N/D"</formula>
    </cfRule>
  </conditionalFormatting>
  <conditionalFormatting sqref="D475:D487">
    <cfRule type="cellIs" dxfId="1693" priority="176" stopIfTrue="1" operator="equal">
      <formula>"-"</formula>
    </cfRule>
  </conditionalFormatting>
  <conditionalFormatting sqref="D513:D525">
    <cfRule type="expression" dxfId="1692" priority="170" stopIfTrue="1">
      <formula>ISBLANK(D513)</formula>
    </cfRule>
    <cfRule type="cellIs" dxfId="1691" priority="171" stopIfTrue="1" operator="equal">
      <formula>"Pasa"</formula>
    </cfRule>
    <cfRule type="cellIs" dxfId="1690" priority="172" stopIfTrue="1" operator="equal">
      <formula>"Falla"</formula>
    </cfRule>
    <cfRule type="cellIs" dxfId="1689" priority="173" stopIfTrue="1" operator="equal">
      <formula>"N/A"</formula>
    </cfRule>
    <cfRule type="cellIs" dxfId="1688" priority="174" stopIfTrue="1" operator="equal">
      <formula>"N/T"</formula>
    </cfRule>
    <cfRule type="cellIs" dxfId="1687" priority="175" stopIfTrue="1" operator="equal">
      <formula>"N/D"</formula>
    </cfRule>
  </conditionalFormatting>
  <conditionalFormatting sqref="D513:D525">
    <cfRule type="cellIs" dxfId="1686" priority="169" stopIfTrue="1" operator="equal">
      <formula>"-"</formula>
    </cfRule>
  </conditionalFormatting>
  <conditionalFormatting sqref="D551:D563">
    <cfRule type="expression" dxfId="1685" priority="163" stopIfTrue="1">
      <formula>ISBLANK(D551)</formula>
    </cfRule>
    <cfRule type="cellIs" dxfId="1684" priority="164" stopIfTrue="1" operator="equal">
      <formula>"Pasa"</formula>
    </cfRule>
    <cfRule type="cellIs" dxfId="1683" priority="165" stopIfTrue="1" operator="equal">
      <formula>"Falla"</formula>
    </cfRule>
    <cfRule type="cellIs" dxfId="1682" priority="166" stopIfTrue="1" operator="equal">
      <formula>"N/A"</formula>
    </cfRule>
    <cfRule type="cellIs" dxfId="1681" priority="167" stopIfTrue="1" operator="equal">
      <formula>"N/T"</formula>
    </cfRule>
    <cfRule type="cellIs" dxfId="1680" priority="168" stopIfTrue="1" operator="equal">
      <formula>"N/D"</formula>
    </cfRule>
  </conditionalFormatting>
  <conditionalFormatting sqref="D551:D563">
    <cfRule type="cellIs" dxfId="1679" priority="162" stopIfTrue="1" operator="equal">
      <formula>"-"</formula>
    </cfRule>
  </conditionalFormatting>
  <conditionalFormatting sqref="D589:D601">
    <cfRule type="expression" dxfId="1678" priority="156" stopIfTrue="1">
      <formula>ISBLANK(D589)</formula>
    </cfRule>
    <cfRule type="cellIs" dxfId="1677" priority="157" stopIfTrue="1" operator="equal">
      <formula>"Pasa"</formula>
    </cfRule>
    <cfRule type="cellIs" dxfId="1676" priority="158" stopIfTrue="1" operator="equal">
      <formula>"Falla"</formula>
    </cfRule>
    <cfRule type="cellIs" dxfId="1675" priority="159" stopIfTrue="1" operator="equal">
      <formula>"N/A"</formula>
    </cfRule>
    <cfRule type="cellIs" dxfId="1674" priority="160" stopIfTrue="1" operator="equal">
      <formula>"N/T"</formula>
    </cfRule>
    <cfRule type="cellIs" dxfId="1673" priority="161" stopIfTrue="1" operator="equal">
      <formula>"N/D"</formula>
    </cfRule>
  </conditionalFormatting>
  <conditionalFormatting sqref="D589:D601">
    <cfRule type="cellIs" dxfId="1672" priority="155" stopIfTrue="1" operator="equal">
      <formula>"-"</formula>
    </cfRule>
  </conditionalFormatting>
  <conditionalFormatting sqref="D627:D639">
    <cfRule type="expression" dxfId="1671" priority="149" stopIfTrue="1">
      <formula>ISBLANK(D627)</formula>
    </cfRule>
    <cfRule type="cellIs" dxfId="1670" priority="150" stopIfTrue="1" operator="equal">
      <formula>"Pasa"</formula>
    </cfRule>
    <cfRule type="cellIs" dxfId="1669" priority="151" stopIfTrue="1" operator="equal">
      <formula>"Falla"</formula>
    </cfRule>
    <cfRule type="cellIs" dxfId="1668" priority="152" stopIfTrue="1" operator="equal">
      <formula>"N/A"</formula>
    </cfRule>
    <cfRule type="cellIs" dxfId="1667" priority="153" stopIfTrue="1" operator="equal">
      <formula>"N/T"</formula>
    </cfRule>
    <cfRule type="cellIs" dxfId="1666" priority="154" stopIfTrue="1" operator="equal">
      <formula>"N/D"</formula>
    </cfRule>
  </conditionalFormatting>
  <conditionalFormatting sqref="D627:D639">
    <cfRule type="cellIs" dxfId="1665" priority="148" stopIfTrue="1" operator="equal">
      <formula>"-"</formula>
    </cfRule>
  </conditionalFormatting>
  <conditionalFormatting sqref="D665:D677">
    <cfRule type="expression" dxfId="1664" priority="142" stopIfTrue="1">
      <formula>ISBLANK(D665)</formula>
    </cfRule>
    <cfRule type="cellIs" dxfId="1663" priority="143" stopIfTrue="1" operator="equal">
      <formula>"Pasa"</formula>
    </cfRule>
    <cfRule type="cellIs" dxfId="1662" priority="144" stopIfTrue="1" operator="equal">
      <formula>"Falla"</formula>
    </cfRule>
    <cfRule type="cellIs" dxfId="1661" priority="145" stopIfTrue="1" operator="equal">
      <formula>"N/A"</formula>
    </cfRule>
    <cfRule type="cellIs" dxfId="1660" priority="146" stopIfTrue="1" operator="equal">
      <formula>"N/T"</formula>
    </cfRule>
    <cfRule type="cellIs" dxfId="1659" priority="147" stopIfTrue="1" operator="equal">
      <formula>"N/D"</formula>
    </cfRule>
  </conditionalFormatting>
  <conditionalFormatting sqref="D665:D677">
    <cfRule type="cellIs" dxfId="1658" priority="141" stopIfTrue="1" operator="equal">
      <formula>"-"</formula>
    </cfRule>
  </conditionalFormatting>
  <conditionalFormatting sqref="D703:D715">
    <cfRule type="expression" dxfId="1657" priority="135" stopIfTrue="1">
      <formula>ISBLANK(D703)</formula>
    </cfRule>
    <cfRule type="cellIs" dxfId="1656" priority="136" stopIfTrue="1" operator="equal">
      <formula>"Pasa"</formula>
    </cfRule>
    <cfRule type="cellIs" dxfId="1655" priority="137" stopIfTrue="1" operator="equal">
      <formula>"Falla"</formula>
    </cfRule>
    <cfRule type="cellIs" dxfId="1654" priority="138" stopIfTrue="1" operator="equal">
      <formula>"N/A"</formula>
    </cfRule>
    <cfRule type="cellIs" dxfId="1653" priority="139" stopIfTrue="1" operator="equal">
      <formula>"N/T"</formula>
    </cfRule>
    <cfRule type="cellIs" dxfId="1652" priority="140" stopIfTrue="1" operator="equal">
      <formula>"N/D"</formula>
    </cfRule>
  </conditionalFormatting>
  <conditionalFormatting sqref="D703:D715">
    <cfRule type="cellIs" dxfId="1651" priority="134" stopIfTrue="1" operator="equal">
      <formula>"-"</formula>
    </cfRule>
  </conditionalFormatting>
  <conditionalFormatting sqref="D32:D34">
    <cfRule type="expression" dxfId="1650" priority="128" stopIfTrue="1">
      <formula>ISBLANK(D32)</formula>
    </cfRule>
    <cfRule type="cellIs" dxfId="1649" priority="129" stopIfTrue="1" operator="equal">
      <formula>"Pasa"</formula>
    </cfRule>
    <cfRule type="cellIs" dxfId="1648" priority="130" stopIfTrue="1" operator="equal">
      <formula>"Falla"</formula>
    </cfRule>
    <cfRule type="cellIs" dxfId="1647" priority="131" stopIfTrue="1" operator="equal">
      <formula>"N/A"</formula>
    </cfRule>
    <cfRule type="cellIs" dxfId="1646" priority="132" stopIfTrue="1" operator="equal">
      <formula>"N/T"</formula>
    </cfRule>
    <cfRule type="cellIs" dxfId="1645" priority="133" stopIfTrue="1" operator="equal">
      <formula>"N/D"</formula>
    </cfRule>
  </conditionalFormatting>
  <conditionalFormatting sqref="D32:D34">
    <cfRule type="cellIs" dxfId="1644" priority="127" stopIfTrue="1" operator="equal">
      <formula>"-"</formula>
    </cfRule>
  </conditionalFormatting>
  <conditionalFormatting sqref="D70:D72">
    <cfRule type="expression" dxfId="1643" priority="121" stopIfTrue="1">
      <formula>ISBLANK(D70)</formula>
    </cfRule>
    <cfRule type="cellIs" dxfId="1642" priority="122" stopIfTrue="1" operator="equal">
      <formula>"Pasa"</formula>
    </cfRule>
    <cfRule type="cellIs" dxfId="1641" priority="123" stopIfTrue="1" operator="equal">
      <formula>"Falla"</formula>
    </cfRule>
    <cfRule type="cellIs" dxfId="1640" priority="124" stopIfTrue="1" operator="equal">
      <formula>"N/A"</formula>
    </cfRule>
    <cfRule type="cellIs" dxfId="1639" priority="125" stopIfTrue="1" operator="equal">
      <formula>"N/T"</formula>
    </cfRule>
    <cfRule type="cellIs" dxfId="1638" priority="126" stopIfTrue="1" operator="equal">
      <formula>"N/D"</formula>
    </cfRule>
  </conditionalFormatting>
  <conditionalFormatting sqref="D70:D72">
    <cfRule type="cellIs" dxfId="1637" priority="120" stopIfTrue="1" operator="equal">
      <formula>"-"</formula>
    </cfRule>
  </conditionalFormatting>
  <conditionalFormatting sqref="D108:D110">
    <cfRule type="expression" dxfId="1636" priority="114" stopIfTrue="1">
      <formula>ISBLANK(D108)</formula>
    </cfRule>
    <cfRule type="cellIs" dxfId="1635" priority="115" stopIfTrue="1" operator="equal">
      <formula>"Pasa"</formula>
    </cfRule>
    <cfRule type="cellIs" dxfId="1634" priority="116" stopIfTrue="1" operator="equal">
      <formula>"Falla"</formula>
    </cfRule>
    <cfRule type="cellIs" dxfId="1633" priority="117" stopIfTrue="1" operator="equal">
      <formula>"N/A"</formula>
    </cfRule>
    <cfRule type="cellIs" dxfId="1632" priority="118" stopIfTrue="1" operator="equal">
      <formula>"N/T"</formula>
    </cfRule>
    <cfRule type="cellIs" dxfId="1631" priority="119" stopIfTrue="1" operator="equal">
      <formula>"N/D"</formula>
    </cfRule>
  </conditionalFormatting>
  <conditionalFormatting sqref="D108:D110">
    <cfRule type="cellIs" dxfId="1630" priority="113" stopIfTrue="1" operator="equal">
      <formula>"-"</formula>
    </cfRule>
  </conditionalFormatting>
  <conditionalFormatting sqref="D146:D148">
    <cfRule type="expression" dxfId="1629" priority="107" stopIfTrue="1">
      <formula>ISBLANK(D146)</formula>
    </cfRule>
    <cfRule type="cellIs" dxfId="1628" priority="108" stopIfTrue="1" operator="equal">
      <formula>"Pasa"</formula>
    </cfRule>
    <cfRule type="cellIs" dxfId="1627" priority="109" stopIfTrue="1" operator="equal">
      <formula>"Falla"</formula>
    </cfRule>
    <cfRule type="cellIs" dxfId="1626" priority="110" stopIfTrue="1" operator="equal">
      <formula>"N/A"</formula>
    </cfRule>
    <cfRule type="cellIs" dxfId="1625" priority="111" stopIfTrue="1" operator="equal">
      <formula>"N/T"</formula>
    </cfRule>
    <cfRule type="cellIs" dxfId="1624" priority="112" stopIfTrue="1" operator="equal">
      <formula>"N/D"</formula>
    </cfRule>
  </conditionalFormatting>
  <conditionalFormatting sqref="D146:D148">
    <cfRule type="cellIs" dxfId="1623" priority="106" stopIfTrue="1" operator="equal">
      <formula>"-"</formula>
    </cfRule>
  </conditionalFormatting>
  <conditionalFormatting sqref="D184:D186">
    <cfRule type="expression" dxfId="1622" priority="100" stopIfTrue="1">
      <formula>ISBLANK(D184)</formula>
    </cfRule>
    <cfRule type="cellIs" dxfId="1621" priority="101" stopIfTrue="1" operator="equal">
      <formula>"Pasa"</formula>
    </cfRule>
    <cfRule type="cellIs" dxfId="1620" priority="102" stopIfTrue="1" operator="equal">
      <formula>"Falla"</formula>
    </cfRule>
    <cfRule type="cellIs" dxfId="1619" priority="103" stopIfTrue="1" operator="equal">
      <formula>"N/A"</formula>
    </cfRule>
    <cfRule type="cellIs" dxfId="1618" priority="104" stopIfTrue="1" operator="equal">
      <formula>"N/T"</formula>
    </cfRule>
    <cfRule type="cellIs" dxfId="1617" priority="105" stopIfTrue="1" operator="equal">
      <formula>"N/D"</formula>
    </cfRule>
  </conditionalFormatting>
  <conditionalFormatting sqref="D184:D186">
    <cfRule type="cellIs" dxfId="1616" priority="99" stopIfTrue="1" operator="equal">
      <formula>"-"</formula>
    </cfRule>
  </conditionalFormatting>
  <conditionalFormatting sqref="D222:D224">
    <cfRule type="expression" dxfId="1615" priority="93" stopIfTrue="1">
      <formula>ISBLANK(D222)</formula>
    </cfRule>
    <cfRule type="cellIs" dxfId="1614" priority="94" stopIfTrue="1" operator="equal">
      <formula>"Pasa"</formula>
    </cfRule>
    <cfRule type="cellIs" dxfId="1613" priority="95" stopIfTrue="1" operator="equal">
      <formula>"Falla"</formula>
    </cfRule>
    <cfRule type="cellIs" dxfId="1612" priority="96" stopIfTrue="1" operator="equal">
      <formula>"N/A"</formula>
    </cfRule>
    <cfRule type="cellIs" dxfId="1611" priority="97" stopIfTrue="1" operator="equal">
      <formula>"N/T"</formula>
    </cfRule>
    <cfRule type="cellIs" dxfId="1610" priority="98" stopIfTrue="1" operator="equal">
      <formula>"N/D"</formula>
    </cfRule>
  </conditionalFormatting>
  <conditionalFormatting sqref="D222:D224">
    <cfRule type="cellIs" dxfId="1609" priority="92" stopIfTrue="1" operator="equal">
      <formula>"-"</formula>
    </cfRule>
  </conditionalFormatting>
  <conditionalFormatting sqref="D260:D262">
    <cfRule type="expression" dxfId="1608" priority="86" stopIfTrue="1">
      <formula>ISBLANK(D260)</formula>
    </cfRule>
    <cfRule type="cellIs" dxfId="1607" priority="87" stopIfTrue="1" operator="equal">
      <formula>"Pasa"</formula>
    </cfRule>
    <cfRule type="cellIs" dxfId="1606" priority="88" stopIfTrue="1" operator="equal">
      <formula>"Falla"</formula>
    </cfRule>
    <cfRule type="cellIs" dxfId="1605" priority="89" stopIfTrue="1" operator="equal">
      <formula>"N/A"</formula>
    </cfRule>
    <cfRule type="cellIs" dxfId="1604" priority="90" stopIfTrue="1" operator="equal">
      <formula>"N/T"</formula>
    </cfRule>
    <cfRule type="cellIs" dxfId="1603" priority="91" stopIfTrue="1" operator="equal">
      <formula>"N/D"</formula>
    </cfRule>
  </conditionalFormatting>
  <conditionalFormatting sqref="D260:D262">
    <cfRule type="cellIs" dxfId="1602" priority="85" stopIfTrue="1" operator="equal">
      <formula>"-"</formula>
    </cfRule>
  </conditionalFormatting>
  <conditionalFormatting sqref="D298:D300">
    <cfRule type="expression" dxfId="1601" priority="79" stopIfTrue="1">
      <formula>ISBLANK(D298)</formula>
    </cfRule>
    <cfRule type="cellIs" dxfId="1600" priority="80" stopIfTrue="1" operator="equal">
      <formula>"Pasa"</formula>
    </cfRule>
    <cfRule type="cellIs" dxfId="1599" priority="81" stopIfTrue="1" operator="equal">
      <formula>"Falla"</formula>
    </cfRule>
    <cfRule type="cellIs" dxfId="1598" priority="82" stopIfTrue="1" operator="equal">
      <formula>"N/A"</formula>
    </cfRule>
    <cfRule type="cellIs" dxfId="1597" priority="83" stopIfTrue="1" operator="equal">
      <formula>"N/T"</formula>
    </cfRule>
    <cfRule type="cellIs" dxfId="1596" priority="84" stopIfTrue="1" operator="equal">
      <formula>"N/D"</formula>
    </cfRule>
  </conditionalFormatting>
  <conditionalFormatting sqref="D298:D300">
    <cfRule type="cellIs" dxfId="1595" priority="78" stopIfTrue="1" operator="equal">
      <formula>"-"</formula>
    </cfRule>
  </conditionalFormatting>
  <conditionalFormatting sqref="D336:D338">
    <cfRule type="expression" dxfId="1594" priority="72" stopIfTrue="1">
      <formula>ISBLANK(D336)</formula>
    </cfRule>
    <cfRule type="cellIs" dxfId="1593" priority="73" stopIfTrue="1" operator="equal">
      <formula>"Pasa"</formula>
    </cfRule>
    <cfRule type="cellIs" dxfId="1592" priority="74" stopIfTrue="1" operator="equal">
      <formula>"Falla"</formula>
    </cfRule>
    <cfRule type="cellIs" dxfId="1591" priority="75" stopIfTrue="1" operator="equal">
      <formula>"N/A"</formula>
    </cfRule>
    <cfRule type="cellIs" dxfId="1590" priority="76" stopIfTrue="1" operator="equal">
      <formula>"N/T"</formula>
    </cfRule>
    <cfRule type="cellIs" dxfId="1589" priority="77" stopIfTrue="1" operator="equal">
      <formula>"N/D"</formula>
    </cfRule>
  </conditionalFormatting>
  <conditionalFormatting sqref="D336:D338">
    <cfRule type="cellIs" dxfId="1588" priority="71" stopIfTrue="1" operator="equal">
      <formula>"-"</formula>
    </cfRule>
  </conditionalFormatting>
  <conditionalFormatting sqref="D374:D376">
    <cfRule type="expression" dxfId="1587" priority="65" stopIfTrue="1">
      <formula>ISBLANK(D374)</formula>
    </cfRule>
    <cfRule type="cellIs" dxfId="1586" priority="66" stopIfTrue="1" operator="equal">
      <formula>"Pasa"</formula>
    </cfRule>
    <cfRule type="cellIs" dxfId="1585" priority="67" stopIfTrue="1" operator="equal">
      <formula>"Falla"</formula>
    </cfRule>
    <cfRule type="cellIs" dxfId="1584" priority="68" stopIfTrue="1" operator="equal">
      <formula>"N/A"</formula>
    </cfRule>
    <cfRule type="cellIs" dxfId="1583" priority="69" stopIfTrue="1" operator="equal">
      <formula>"N/T"</formula>
    </cfRule>
    <cfRule type="cellIs" dxfId="1582" priority="70" stopIfTrue="1" operator="equal">
      <formula>"N/D"</formula>
    </cfRule>
  </conditionalFormatting>
  <conditionalFormatting sqref="D374:D376">
    <cfRule type="cellIs" dxfId="1581" priority="64" stopIfTrue="1" operator="equal">
      <formula>"-"</formula>
    </cfRule>
  </conditionalFormatting>
  <conditionalFormatting sqref="D412:D414">
    <cfRule type="expression" dxfId="1580" priority="58" stopIfTrue="1">
      <formula>ISBLANK(D412)</formula>
    </cfRule>
    <cfRule type="cellIs" dxfId="1579" priority="59" stopIfTrue="1" operator="equal">
      <formula>"Pasa"</formula>
    </cfRule>
    <cfRule type="cellIs" dxfId="1578" priority="60" stopIfTrue="1" operator="equal">
      <formula>"Falla"</formula>
    </cfRule>
    <cfRule type="cellIs" dxfId="1577" priority="61" stopIfTrue="1" operator="equal">
      <formula>"N/A"</formula>
    </cfRule>
    <cfRule type="cellIs" dxfId="1576" priority="62" stopIfTrue="1" operator="equal">
      <formula>"N/T"</formula>
    </cfRule>
    <cfRule type="cellIs" dxfId="1575" priority="63" stopIfTrue="1" operator="equal">
      <formula>"N/D"</formula>
    </cfRule>
  </conditionalFormatting>
  <conditionalFormatting sqref="D412:D414">
    <cfRule type="cellIs" dxfId="1574" priority="57" stopIfTrue="1" operator="equal">
      <formula>"-"</formula>
    </cfRule>
  </conditionalFormatting>
  <conditionalFormatting sqref="D450:D452">
    <cfRule type="expression" dxfId="1573" priority="51" stopIfTrue="1">
      <formula>ISBLANK(D450)</formula>
    </cfRule>
    <cfRule type="cellIs" dxfId="1572" priority="52" stopIfTrue="1" operator="equal">
      <formula>"Pasa"</formula>
    </cfRule>
    <cfRule type="cellIs" dxfId="1571" priority="53" stopIfTrue="1" operator="equal">
      <formula>"Falla"</formula>
    </cfRule>
    <cfRule type="cellIs" dxfId="1570" priority="54" stopIfTrue="1" operator="equal">
      <formula>"N/A"</formula>
    </cfRule>
    <cfRule type="cellIs" dxfId="1569" priority="55" stopIfTrue="1" operator="equal">
      <formula>"N/T"</formula>
    </cfRule>
    <cfRule type="cellIs" dxfId="1568" priority="56" stopIfTrue="1" operator="equal">
      <formula>"N/D"</formula>
    </cfRule>
  </conditionalFormatting>
  <conditionalFormatting sqref="D450:D452">
    <cfRule type="cellIs" dxfId="1567" priority="50" stopIfTrue="1" operator="equal">
      <formula>"-"</formula>
    </cfRule>
  </conditionalFormatting>
  <conditionalFormatting sqref="D488:D490">
    <cfRule type="expression" dxfId="1566" priority="44" stopIfTrue="1">
      <formula>ISBLANK(D488)</formula>
    </cfRule>
    <cfRule type="cellIs" dxfId="1565" priority="45" stopIfTrue="1" operator="equal">
      <formula>"Pasa"</formula>
    </cfRule>
    <cfRule type="cellIs" dxfId="1564" priority="46" stopIfTrue="1" operator="equal">
      <formula>"Falla"</formula>
    </cfRule>
    <cfRule type="cellIs" dxfId="1563" priority="47" stopIfTrue="1" operator="equal">
      <formula>"N/A"</formula>
    </cfRule>
    <cfRule type="cellIs" dxfId="1562" priority="48" stopIfTrue="1" operator="equal">
      <formula>"N/T"</formula>
    </cfRule>
    <cfRule type="cellIs" dxfId="1561" priority="49" stopIfTrue="1" operator="equal">
      <formula>"N/D"</formula>
    </cfRule>
  </conditionalFormatting>
  <conditionalFormatting sqref="D488:D490">
    <cfRule type="cellIs" dxfId="1560" priority="43" stopIfTrue="1" operator="equal">
      <formula>"-"</formula>
    </cfRule>
  </conditionalFormatting>
  <conditionalFormatting sqref="D526:D528">
    <cfRule type="expression" dxfId="1559" priority="37" stopIfTrue="1">
      <formula>ISBLANK(D526)</formula>
    </cfRule>
    <cfRule type="cellIs" dxfId="1558" priority="38" stopIfTrue="1" operator="equal">
      <formula>"Pasa"</formula>
    </cfRule>
    <cfRule type="cellIs" dxfId="1557" priority="39" stopIfTrue="1" operator="equal">
      <formula>"Falla"</formula>
    </cfRule>
    <cfRule type="cellIs" dxfId="1556" priority="40" stopIfTrue="1" operator="equal">
      <formula>"N/A"</formula>
    </cfRule>
    <cfRule type="cellIs" dxfId="1555" priority="41" stopIfTrue="1" operator="equal">
      <formula>"N/T"</formula>
    </cfRule>
    <cfRule type="cellIs" dxfId="1554" priority="42" stopIfTrue="1" operator="equal">
      <formula>"N/D"</formula>
    </cfRule>
  </conditionalFormatting>
  <conditionalFormatting sqref="D526:D528">
    <cfRule type="cellIs" dxfId="1553" priority="36" stopIfTrue="1" operator="equal">
      <formula>"-"</formula>
    </cfRule>
  </conditionalFormatting>
  <conditionalFormatting sqref="D564:D566">
    <cfRule type="expression" dxfId="1552" priority="30" stopIfTrue="1">
      <formula>ISBLANK(D564)</formula>
    </cfRule>
    <cfRule type="cellIs" dxfId="1551" priority="31" stopIfTrue="1" operator="equal">
      <formula>"Pasa"</formula>
    </cfRule>
    <cfRule type="cellIs" dxfId="1550" priority="32" stopIfTrue="1" operator="equal">
      <formula>"Falla"</formula>
    </cfRule>
    <cfRule type="cellIs" dxfId="1549" priority="33" stopIfTrue="1" operator="equal">
      <formula>"N/A"</formula>
    </cfRule>
    <cfRule type="cellIs" dxfId="1548" priority="34" stopIfTrue="1" operator="equal">
      <formula>"N/T"</formula>
    </cfRule>
    <cfRule type="cellIs" dxfId="1547" priority="35" stopIfTrue="1" operator="equal">
      <formula>"N/D"</formula>
    </cfRule>
  </conditionalFormatting>
  <conditionalFormatting sqref="D564:D566">
    <cfRule type="cellIs" dxfId="1546" priority="29" stopIfTrue="1" operator="equal">
      <formula>"-"</formula>
    </cfRule>
  </conditionalFormatting>
  <conditionalFormatting sqref="D602:D604">
    <cfRule type="expression" dxfId="1545" priority="23" stopIfTrue="1">
      <formula>ISBLANK(D602)</formula>
    </cfRule>
    <cfRule type="cellIs" dxfId="1544" priority="24" stopIfTrue="1" operator="equal">
      <formula>"Pasa"</formula>
    </cfRule>
    <cfRule type="cellIs" dxfId="1543" priority="25" stopIfTrue="1" operator="equal">
      <formula>"Falla"</formula>
    </cfRule>
    <cfRule type="cellIs" dxfId="1542" priority="26" stopIfTrue="1" operator="equal">
      <formula>"N/A"</formula>
    </cfRule>
    <cfRule type="cellIs" dxfId="1541" priority="27" stopIfTrue="1" operator="equal">
      <formula>"N/T"</formula>
    </cfRule>
    <cfRule type="cellIs" dxfId="1540" priority="28" stopIfTrue="1" operator="equal">
      <formula>"N/D"</formula>
    </cfRule>
  </conditionalFormatting>
  <conditionalFormatting sqref="D602:D604">
    <cfRule type="cellIs" dxfId="1539" priority="22" stopIfTrue="1" operator="equal">
      <formula>"-"</formula>
    </cfRule>
  </conditionalFormatting>
  <conditionalFormatting sqref="D640:D642">
    <cfRule type="expression" dxfId="1538" priority="16" stopIfTrue="1">
      <formula>ISBLANK(D640)</formula>
    </cfRule>
    <cfRule type="cellIs" dxfId="1537" priority="17" stopIfTrue="1" operator="equal">
      <formula>"Pasa"</formula>
    </cfRule>
    <cfRule type="cellIs" dxfId="1536" priority="18" stopIfTrue="1" operator="equal">
      <formula>"Falla"</formula>
    </cfRule>
    <cfRule type="cellIs" dxfId="1535" priority="19" stopIfTrue="1" operator="equal">
      <formula>"N/A"</formula>
    </cfRule>
    <cfRule type="cellIs" dxfId="1534" priority="20" stopIfTrue="1" operator="equal">
      <formula>"N/T"</formula>
    </cfRule>
    <cfRule type="cellIs" dxfId="1533" priority="21" stopIfTrue="1" operator="equal">
      <formula>"N/D"</formula>
    </cfRule>
  </conditionalFormatting>
  <conditionalFormatting sqref="D640:D642">
    <cfRule type="cellIs" dxfId="1532" priority="15" stopIfTrue="1" operator="equal">
      <formula>"-"</formula>
    </cfRule>
  </conditionalFormatting>
  <conditionalFormatting sqref="D678:D680">
    <cfRule type="expression" dxfId="1531" priority="9" stopIfTrue="1">
      <formula>ISBLANK(D678)</formula>
    </cfRule>
    <cfRule type="cellIs" dxfId="1530" priority="10" stopIfTrue="1" operator="equal">
      <formula>"Pasa"</formula>
    </cfRule>
    <cfRule type="cellIs" dxfId="1529" priority="11" stopIfTrue="1" operator="equal">
      <formula>"Falla"</formula>
    </cfRule>
    <cfRule type="cellIs" dxfId="1528" priority="12" stopIfTrue="1" operator="equal">
      <formula>"N/A"</formula>
    </cfRule>
    <cfRule type="cellIs" dxfId="1527" priority="13" stopIfTrue="1" operator="equal">
      <formula>"N/T"</formula>
    </cfRule>
    <cfRule type="cellIs" dxfId="1526" priority="14" stopIfTrue="1" operator="equal">
      <formula>"N/D"</formula>
    </cfRule>
  </conditionalFormatting>
  <conditionalFormatting sqref="D678:D680">
    <cfRule type="cellIs" dxfId="1525" priority="8" stopIfTrue="1" operator="equal">
      <formula>"-"</formula>
    </cfRule>
  </conditionalFormatting>
  <conditionalFormatting sqref="D716:D718">
    <cfRule type="expression" dxfId="1524" priority="2" stopIfTrue="1">
      <formula>ISBLANK(D716)</formula>
    </cfRule>
    <cfRule type="cellIs" dxfId="1523" priority="3" stopIfTrue="1" operator="equal">
      <formula>"Pasa"</formula>
    </cfRule>
    <cfRule type="cellIs" dxfId="1522" priority="4" stopIfTrue="1" operator="equal">
      <formula>"Falla"</formula>
    </cfRule>
    <cfRule type="cellIs" dxfId="1521" priority="5" stopIfTrue="1" operator="equal">
      <formula>"N/A"</formula>
    </cfRule>
    <cfRule type="cellIs" dxfId="1520" priority="6" stopIfTrue="1" operator="equal">
      <formula>"N/T"</formula>
    </cfRule>
    <cfRule type="cellIs" dxfId="1519" priority="7" stopIfTrue="1" operator="equal">
      <formula>"N/D"</formula>
    </cfRule>
  </conditionalFormatting>
  <conditionalFormatting sqref="D716:D718">
    <cfRule type="cellIs" dxfId="1518"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topLeftCell="A13" zoomScale="85" zoomScaleNormal="85" workbookViewId="0">
      <selection activeCell="D19" sqref="D19:D34"/>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6</v>
      </c>
      <c r="H12" s="53">
        <f ca="1">IF(($G$15+$K$15)=0,0,G12/($G$15+$K$15))</f>
        <v>4.1666666666666664E-2</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0</v>
      </c>
      <c r="H13" s="53">
        <f ca="1">IF(($G$15+$K$15)=0,0,G13/($G$15+$K$15))</f>
        <v>0</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138</v>
      </c>
      <c r="H14" s="53">
        <f ca="1">IF(($G$15+$K$15)=0,0,G14/($G$15+$K$15))</f>
        <v>0.95833333333333337</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144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14</v>
      </c>
      <c r="I20" s="120">
        <f ca="1">COUNTIF($D19:INDIRECT("$D" &amp;  SUM(ROW()-1,'03.Muestra'!$D$45)-1),I19)</f>
        <v>0</v>
      </c>
      <c r="J20" s="120">
        <f ca="1">COUNTIF($D19:INDIRECT("$D" &amp;  SUM(ROW()-1,'03.Muestra'!$D$45)-1),J19)</f>
        <v>2</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35</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35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35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14</v>
      </c>
      <c r="I58" s="120">
        <f ca="1">COUNTIF($D57:INDIRECT("$D" &amp;  SUM(ROW()-1,'03.Muestra'!$D$45)-1),I57)</f>
        <v>0</v>
      </c>
      <c r="J58" s="120">
        <f ca="1">COUNTIF($D57:INDIRECT("$D" &amp;  SUM(ROW()-1,'03.Muestra'!$D$45)-1),J57)</f>
        <v>2</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26</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26</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14</v>
      </c>
      <c r="I134" s="120">
        <f ca="1">COUNTIF($D133:INDIRECT("$D" &amp;  SUM(ROW()-1,'03.Muestra'!$D$45)-1),I133)</f>
        <v>0</v>
      </c>
      <c r="J134" s="120">
        <f ca="1">COUNTIF($D133:INDIRECT("$D" &amp;  SUM(ROW()-1,'03.Muestra'!$D$45)-1),J133)</f>
        <v>2</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26</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26</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https://www.comunidad.madrid/hospital/elescorial/</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https://www.comunidad.madrid/hospital/elescorial/ciudadanos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https://www.comunidad.madrid/hospital/elescorial/profesionales</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https://www.comunidad.madrid/hospital/elescorial/comunicacion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https://www.comunidad.madrid/hospital/elescorial/nosotros</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Cómo llegar</v>
      </c>
      <c r="C214" s="114" t="str" cm="1">
        <f t="array" ref="C214">IFERROR(INDEX('03.Muestra'!$F$8:$F$42,SMALL(IF("Página Web"='03.Muestra'!$D$8:$D$42,ROW('03.Muestra'!$F$8:$F$42)-MIN(ROW('03.Muestra'!$D$8:$D$42))+1,""),ROW()-208)),"")</f>
        <v>https://www.comunidad.madrid/hospital/elescorial/ciudadanos/llegar</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Lista espera</v>
      </c>
      <c r="C215" s="114" t="str" cm="1">
        <f t="array" ref="C215">IFERROR(INDEX('03.Muestra'!$F$8:$F$42,SMALL(IF("Página Web"='03.Muestra'!$D$8:$D$42,ROW('03.Muestra'!$F$8:$F$42)-MIN(ROW('03.Muestra'!$D$8:$D$42))+1,""),ROW()-208)),"")</f>
        <v>https://www.comunidad.madrid/hospital/elescorial/ciudadanos/admision-citaciones-lista-espera-quirurgica</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https://www.comunidad.madrid/hospital/elescorial/profesionales/docencia</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https://www.comunidad.madrid/hospital/elescorial/profesionales/calidad</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Población referencia</v>
      </c>
      <c r="C218" s="114" t="str" cm="1">
        <f t="array" ref="C218">IFERROR(INDEX('03.Muestra'!$F$8:$F$42,SMALL(IF("Página Web"='03.Muestra'!$D$8:$D$42,ROW('03.Muestra'!$F$8:$F$42)-MIN(ROW('03.Muestra'!$D$8:$D$42))+1,""),ROW()-208)),"")</f>
        <v>https://www.comunidad.madrid/hospital/elescorial/nosotros/poblacion-referencia</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https://www.comunidad.madrid/hospital/elescorial/sitemap</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https://www.comunidad.madrid/hospital/elescorial/comunicacion/noticias</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Covid 19</v>
      </c>
      <c r="C221" s="114" t="str" cm="1">
        <f t="array" ref="C221">IFERROR(INDEX('03.Muestra'!$F$8:$F$42,SMALL(IF("Página Web"='03.Muestra'!$D$8:$D$42,ROW('03.Muestra'!$F$8:$F$42)-MIN(ROW('03.Muestra'!$D$8:$D$42))+1,""),ROW()-208)),"")</f>
        <v>https://www.comunidad.madrid/hospital/elescorial/ciudadanos/informacion-covid-19</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https://www.comunidad.madrid/hospital/elescorial/buscar?search_api_fulltext=&amp;nombre=</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https://www.comunidad.madrid/hospital/elescorial/declaracion-accesibilidad</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https://www.comunidad.madrid/hospital/elescorial/aviso-legal-privacidad</v>
      </c>
      <c r="D224" s="130" t="s">
        <v>35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ref="D227:D243" si="11">IF(AND(B227&lt;&gt;"",C227&lt;&gt;""),"N/T","")</f>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https://www.comunidad.madrid/hospital/elescorial/</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https://www.comunidad.madrid/hospital/elescorial/ciudadanos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https://www.comunidad.madrid/hospital/elescorial/profesionales</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https://www.comunidad.madrid/hospital/elescorial/comunicacion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https://www.comunidad.madrid/hospital/elescorial/nosotros</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Cómo llegar</v>
      </c>
      <c r="C252" s="114" t="str" cm="1">
        <f t="array" ref="C252">IFERROR(INDEX('03.Muestra'!$F$8:$F$42,SMALL(IF("Página Web"='03.Muestra'!$D$8:$D$42,ROW('03.Muestra'!$F$8:$F$42)-MIN(ROW('03.Muestra'!$D$8:$D$42))+1,""),ROW()-246)),"")</f>
        <v>https://www.comunidad.madrid/hospital/elescorial/ciudadanos/llegar</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Lista espera</v>
      </c>
      <c r="C253" s="114" t="str" cm="1">
        <f t="array" ref="C253">IFERROR(INDEX('03.Muestra'!$F$8:$F$42,SMALL(IF("Página Web"='03.Muestra'!$D$8:$D$42,ROW('03.Muestra'!$F$8:$F$42)-MIN(ROW('03.Muestra'!$D$8:$D$42))+1,""),ROW()-246)),"")</f>
        <v>https://www.comunidad.madrid/hospital/elescorial/ciudadanos/admision-citaciones-lista-espera-quirurgica</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https://www.comunidad.madrid/hospital/elescorial/profesionales/docencia</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Calidad</v>
      </c>
      <c r="C255" s="114" t="str" cm="1">
        <f t="array" ref="C255">IFERROR(INDEX('03.Muestra'!$F$8:$F$42,SMALL(IF("Página Web"='03.Muestra'!$D$8:$D$42,ROW('03.Muestra'!$F$8:$F$42)-MIN(ROW('03.Muestra'!$D$8:$D$42))+1,""),ROW()-246)),"")</f>
        <v>https://www.comunidad.madrid/hospital/elescorial/profesionales/calidad</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Población referencia</v>
      </c>
      <c r="C256" s="114" t="str" cm="1">
        <f t="array" ref="C256">IFERROR(INDEX('03.Muestra'!$F$8:$F$42,SMALL(IF("Página Web"='03.Muestra'!$D$8:$D$42,ROW('03.Muestra'!$F$8:$F$42)-MIN(ROW('03.Muestra'!$D$8:$D$42))+1,""),ROW()-246)),"")</f>
        <v>https://www.comunidad.madrid/hospital/elescorial/nosotros/poblacion-referencia</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https://www.comunidad.madrid/hospital/elescorial/sitemap</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https://www.comunidad.madrid/hospital/elescorial/comunicacion/noticias</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Covid 19</v>
      </c>
      <c r="C259" s="114" t="str" cm="1">
        <f t="array" ref="C259">IFERROR(INDEX('03.Muestra'!$F$8:$F$42,SMALL(IF("Página Web"='03.Muestra'!$D$8:$D$42,ROW('03.Muestra'!$F$8:$F$42)-MIN(ROW('03.Muestra'!$D$8:$D$42))+1,""),ROW()-246)),"")</f>
        <v>https://www.comunidad.madrid/hospital/elescorial/ciudadanos/informacion-covid-19</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https://www.comunidad.madrid/hospital/elescorial/buscar?search_api_fulltext=&amp;nombre=</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https://www.comunidad.madrid/hospital/elescorial/declaracion-accesibilidad</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https://www.comunidad.madrid/hospital/elescorial/aviso-legal-privacidad</v>
      </c>
      <c r="D262" s="130" t="s">
        <v>35</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https://www.comunidad.madrid/hospital/elescorial/</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https://www.comunidad.madrid/hospital/elescorial/ciudadanos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https://www.comunidad.madrid/hospital/elescorial/profesionales</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https://www.comunidad.madrid/hospital/elescorial/comunicacion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https://www.comunidad.madrid/hospital/elescorial/nosotros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Cómo llegar</v>
      </c>
      <c r="C290" s="114" t="str" cm="1">
        <f t="array" ref="C290">IFERROR(INDEX('03.Muestra'!$F$8:$F$42,SMALL(IF("Página Web"='03.Muestra'!$D$8:$D$42,ROW('03.Muestra'!$F$8:$F$42)-MIN(ROW('03.Muestra'!$D$8:$D$42))+1,""),ROW()-284)),"")</f>
        <v>https://www.comunidad.madrid/hospital/elescorial/ciudadanos/llegar</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Lista espera</v>
      </c>
      <c r="C291" s="114" t="str" cm="1">
        <f t="array" ref="C291">IFERROR(INDEX('03.Muestra'!$F$8:$F$42,SMALL(IF("Página Web"='03.Muestra'!$D$8:$D$42,ROW('03.Muestra'!$F$8:$F$42)-MIN(ROW('03.Muestra'!$D$8:$D$42))+1,""),ROW()-284)),"")</f>
        <v>https://www.comunidad.madrid/hospital/elescorial/ciudadanos/admision-citaciones-lista-espera-quirurgica</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https://www.comunidad.madrid/hospital/elescorial/profesionales/docencia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Calidad</v>
      </c>
      <c r="C293" s="114" t="str" cm="1">
        <f t="array" ref="C293">IFERROR(INDEX('03.Muestra'!$F$8:$F$42,SMALL(IF("Página Web"='03.Muestra'!$D$8:$D$42,ROW('03.Muestra'!$F$8:$F$42)-MIN(ROW('03.Muestra'!$D$8:$D$42))+1,""),ROW()-284)),"")</f>
        <v>https://www.comunidad.madrid/hospital/elescorial/profesionales/calidad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Población referencia</v>
      </c>
      <c r="C294" s="114" t="str" cm="1">
        <f t="array" ref="C294">IFERROR(INDEX('03.Muestra'!$F$8:$F$42,SMALL(IF("Página Web"='03.Muestra'!$D$8:$D$42,ROW('03.Muestra'!$F$8:$F$42)-MIN(ROW('03.Muestra'!$D$8:$D$42))+1,""),ROW()-284)),"")</f>
        <v>https://www.comunidad.madrid/hospital/elescorial/nosotros/poblacion-referencia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https://www.comunidad.madrid/hospital/elescorial/sitemap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https://www.comunidad.madrid/hospital/elescorial/comunicacion/noticias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Covid 19</v>
      </c>
      <c r="C297" s="114" t="str" cm="1">
        <f t="array" ref="C297">IFERROR(INDEX('03.Muestra'!$F$8:$F$42,SMALL(IF("Página Web"='03.Muestra'!$D$8:$D$42,ROW('03.Muestra'!$F$8:$F$42)-MIN(ROW('03.Muestra'!$D$8:$D$42))+1,""),ROW()-284)),"")</f>
        <v>https://www.comunidad.madrid/hospital/elescorial/ciudadanos/informacion-covid-19</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https://www.comunidad.madrid/hospital/elescorial/buscar?search_api_fulltext=&amp;nombre=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https://www.comunidad.madrid/hospital/elescorial/declaracion-accesibilidad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https://www.comunidad.madrid/hospital/elescorial/aviso-legal-privacidad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https://www.comunidad.madrid/hospital/elescorial/</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https://www.comunidad.madrid/hospital/elescorial/ciudadanos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https://www.comunidad.madrid/hospital/elescorial/profesionales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https://www.comunidad.madrid/hospital/elescorial/comunicacion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https://www.comunidad.madrid/hospital/elescorial/nosotros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Cómo llegar</v>
      </c>
      <c r="C328" s="114" t="str" cm="1">
        <f t="array" ref="C328">IFERROR(INDEX('03.Muestra'!$F$8:$F$42,SMALL(IF("Página Web"='03.Muestra'!$D$8:$D$42,ROW('03.Muestra'!$F$8:$F$42)-MIN(ROW('03.Muestra'!$D$8:$D$42))+1,""),ROW()-322)),"")</f>
        <v>https://www.comunidad.madrid/hospital/elescorial/ciudadanos/llegar</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Lista espera</v>
      </c>
      <c r="C329" s="114" t="str" cm="1">
        <f t="array" ref="C329">IFERROR(INDEX('03.Muestra'!$F$8:$F$42,SMALL(IF("Página Web"='03.Muestra'!$D$8:$D$42,ROW('03.Muestra'!$F$8:$F$42)-MIN(ROW('03.Muestra'!$D$8:$D$42))+1,""),ROW()-322)),"")</f>
        <v>https://www.comunidad.madrid/hospital/elescorial/ciudadanos/admision-citaciones-lista-espera-quirurgica</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https://www.comunidad.madrid/hospital/elescorial/profesionales/docencia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Calidad</v>
      </c>
      <c r="C331" s="114" t="str" cm="1">
        <f t="array" ref="C331">IFERROR(INDEX('03.Muestra'!$F$8:$F$42,SMALL(IF("Página Web"='03.Muestra'!$D$8:$D$42,ROW('03.Muestra'!$F$8:$F$42)-MIN(ROW('03.Muestra'!$D$8:$D$42))+1,""),ROW()-322)),"")</f>
        <v>https://www.comunidad.madrid/hospital/elescorial/profesionales/calidad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Población referencia</v>
      </c>
      <c r="C332" s="114" t="str" cm="1">
        <f t="array" ref="C332">IFERROR(INDEX('03.Muestra'!$F$8:$F$42,SMALL(IF("Página Web"='03.Muestra'!$D$8:$D$42,ROW('03.Muestra'!$F$8:$F$42)-MIN(ROW('03.Muestra'!$D$8:$D$42))+1,""),ROW()-322)),"")</f>
        <v>https://www.comunidad.madrid/hospital/elescorial/nosotros/poblacion-referencia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https://www.comunidad.madrid/hospital/elescorial/sitemap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https://www.comunidad.madrid/hospital/elescorial/comunicacion/noticias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Covid 19</v>
      </c>
      <c r="C335" s="114" t="str" cm="1">
        <f t="array" ref="C335">IFERROR(INDEX('03.Muestra'!$F$8:$F$42,SMALL(IF("Página Web"='03.Muestra'!$D$8:$D$42,ROW('03.Muestra'!$F$8:$F$42)-MIN(ROW('03.Muestra'!$D$8:$D$42))+1,""),ROW()-322)),"")</f>
        <v>https://www.comunidad.madrid/hospital/elescorial/ciudadanos/informacion-covid-19</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https://www.comunidad.madrid/hospital/elescorial/buscar?search_api_fulltext=&amp;nombre=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https://www.comunidad.madrid/hospital/elescorial/declaracion-accesibilidad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https://www.comunidad.madrid/hospital/elescorial/aviso-legal-privacidad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517" priority="315" stopIfTrue="1" operator="equal">
      <formula>"ERR"</formula>
    </cfRule>
  </conditionalFormatting>
  <conditionalFormatting sqref="F19:J19 F57:J57 F95:J95 F209:J209 F247:J247 F285:J285 F323:J323 F133:J133 F171:J171">
    <cfRule type="expression" dxfId="1516" priority="309" stopIfTrue="1">
      <formula>ISBLANK(F19)</formula>
    </cfRule>
    <cfRule type="cellIs" dxfId="1515" priority="310" stopIfTrue="1" operator="equal">
      <formula>"Pasa"</formula>
    </cfRule>
    <cfRule type="cellIs" dxfId="1514" priority="311" stopIfTrue="1" operator="equal">
      <formula>"Falla"</formula>
    </cfRule>
    <cfRule type="cellIs" dxfId="1513" priority="312" stopIfTrue="1" operator="equal">
      <formula>"N/A"</formula>
    </cfRule>
    <cfRule type="cellIs" dxfId="1512" priority="313" stopIfTrue="1" operator="equal">
      <formula>"N/T"</formula>
    </cfRule>
    <cfRule type="cellIs" dxfId="1511" priority="314" stopIfTrue="1" operator="equal">
      <formula>"N/D"</formula>
    </cfRule>
  </conditionalFormatting>
  <conditionalFormatting sqref="D19:D53">
    <cfRule type="expression" dxfId="1510" priority="189" stopIfTrue="1">
      <formula>ISBLANK(D19)</formula>
    </cfRule>
    <cfRule type="cellIs" dxfId="1509" priority="190" stopIfTrue="1" operator="equal">
      <formula>"Pasa"</formula>
    </cfRule>
    <cfRule type="cellIs" dxfId="1508" priority="191" stopIfTrue="1" operator="equal">
      <formula>"Falla"</formula>
    </cfRule>
    <cfRule type="cellIs" dxfId="1507" priority="192" stopIfTrue="1" operator="equal">
      <formula>"N/A"</formula>
    </cfRule>
    <cfRule type="cellIs" dxfId="1506" priority="193" stopIfTrue="1" operator="equal">
      <formula>"N/T"</formula>
    </cfRule>
    <cfRule type="cellIs" dxfId="1505" priority="194" stopIfTrue="1" operator="equal">
      <formula>"N/D"</formula>
    </cfRule>
  </conditionalFormatting>
  <conditionalFormatting sqref="D19:D53">
    <cfRule type="cellIs" dxfId="1504" priority="188" stopIfTrue="1" operator="equal">
      <formula>"-"</formula>
    </cfRule>
  </conditionalFormatting>
  <conditionalFormatting sqref="D73:D91">
    <cfRule type="expression" dxfId="1503" priority="182" stopIfTrue="1">
      <formula>ISBLANK(D73)</formula>
    </cfRule>
    <cfRule type="cellIs" dxfId="1502" priority="183" stopIfTrue="1" operator="equal">
      <formula>"Pasa"</formula>
    </cfRule>
    <cfRule type="cellIs" dxfId="1501" priority="184" stopIfTrue="1" operator="equal">
      <formula>"Falla"</formula>
    </cfRule>
    <cfRule type="cellIs" dxfId="1500" priority="185" stopIfTrue="1" operator="equal">
      <formula>"N/A"</formula>
    </cfRule>
    <cfRule type="cellIs" dxfId="1499" priority="186" stopIfTrue="1" operator="equal">
      <formula>"N/T"</formula>
    </cfRule>
    <cfRule type="cellIs" dxfId="1498" priority="187" stopIfTrue="1" operator="equal">
      <formula>"N/D"</formula>
    </cfRule>
  </conditionalFormatting>
  <conditionalFormatting sqref="D73:D91">
    <cfRule type="cellIs" dxfId="1497" priority="181" stopIfTrue="1" operator="equal">
      <formula>"-"</formula>
    </cfRule>
  </conditionalFormatting>
  <conditionalFormatting sqref="D111:D129">
    <cfRule type="expression" dxfId="1496" priority="175" stopIfTrue="1">
      <formula>ISBLANK(D111)</formula>
    </cfRule>
    <cfRule type="cellIs" dxfId="1495" priority="176" stopIfTrue="1" operator="equal">
      <formula>"Pasa"</formula>
    </cfRule>
    <cfRule type="cellIs" dxfId="1494" priority="177" stopIfTrue="1" operator="equal">
      <formula>"Falla"</formula>
    </cfRule>
    <cfRule type="cellIs" dxfId="1493" priority="178" stopIfTrue="1" operator="equal">
      <formula>"N/A"</formula>
    </cfRule>
    <cfRule type="cellIs" dxfId="1492" priority="179" stopIfTrue="1" operator="equal">
      <formula>"N/T"</formula>
    </cfRule>
    <cfRule type="cellIs" dxfId="1491" priority="180" stopIfTrue="1" operator="equal">
      <formula>"N/D"</formula>
    </cfRule>
  </conditionalFormatting>
  <conditionalFormatting sqref="D111:D129">
    <cfRule type="cellIs" dxfId="1490" priority="174" stopIfTrue="1" operator="equal">
      <formula>"-"</formula>
    </cfRule>
  </conditionalFormatting>
  <conditionalFormatting sqref="D225:D243">
    <cfRule type="expression" dxfId="1489" priority="168" stopIfTrue="1">
      <formula>ISBLANK(D225)</formula>
    </cfRule>
    <cfRule type="cellIs" dxfId="1488" priority="169" stopIfTrue="1" operator="equal">
      <formula>"Pasa"</formula>
    </cfRule>
    <cfRule type="cellIs" dxfId="1487" priority="170" stopIfTrue="1" operator="equal">
      <formula>"Falla"</formula>
    </cfRule>
    <cfRule type="cellIs" dxfId="1486" priority="171" stopIfTrue="1" operator="equal">
      <formula>"N/A"</formula>
    </cfRule>
    <cfRule type="cellIs" dxfId="1485" priority="172" stopIfTrue="1" operator="equal">
      <formula>"N/T"</formula>
    </cfRule>
    <cfRule type="cellIs" dxfId="1484" priority="173" stopIfTrue="1" operator="equal">
      <formula>"N/D"</formula>
    </cfRule>
  </conditionalFormatting>
  <conditionalFormatting sqref="D225:D243">
    <cfRule type="cellIs" dxfId="1483" priority="167" stopIfTrue="1" operator="equal">
      <formula>"-"</formula>
    </cfRule>
  </conditionalFormatting>
  <conditionalFormatting sqref="D263:D281">
    <cfRule type="expression" dxfId="1482" priority="161" stopIfTrue="1">
      <formula>ISBLANK(D263)</formula>
    </cfRule>
    <cfRule type="cellIs" dxfId="1481" priority="162" stopIfTrue="1" operator="equal">
      <formula>"Pasa"</formula>
    </cfRule>
    <cfRule type="cellIs" dxfId="1480" priority="163" stopIfTrue="1" operator="equal">
      <formula>"Falla"</formula>
    </cfRule>
    <cfRule type="cellIs" dxfId="1479" priority="164" stopIfTrue="1" operator="equal">
      <formula>"N/A"</formula>
    </cfRule>
    <cfRule type="cellIs" dxfId="1478" priority="165" stopIfTrue="1" operator="equal">
      <formula>"N/T"</formula>
    </cfRule>
    <cfRule type="cellIs" dxfId="1477" priority="166" stopIfTrue="1" operator="equal">
      <formula>"N/D"</formula>
    </cfRule>
  </conditionalFormatting>
  <conditionalFormatting sqref="D263:D281">
    <cfRule type="cellIs" dxfId="1476" priority="160" stopIfTrue="1" operator="equal">
      <formula>"-"</formula>
    </cfRule>
  </conditionalFormatting>
  <conditionalFormatting sqref="D301:D319">
    <cfRule type="expression" dxfId="1475" priority="154" stopIfTrue="1">
      <formula>ISBLANK(D301)</formula>
    </cfRule>
    <cfRule type="cellIs" dxfId="1474" priority="155" stopIfTrue="1" operator="equal">
      <formula>"Pasa"</formula>
    </cfRule>
    <cfRule type="cellIs" dxfId="1473" priority="156" stopIfTrue="1" operator="equal">
      <formula>"Falla"</formula>
    </cfRule>
    <cfRule type="cellIs" dxfId="1472" priority="157" stopIfTrue="1" operator="equal">
      <formula>"N/A"</formula>
    </cfRule>
    <cfRule type="cellIs" dxfId="1471" priority="158" stopIfTrue="1" operator="equal">
      <formula>"N/T"</formula>
    </cfRule>
    <cfRule type="cellIs" dxfId="1470" priority="159" stopIfTrue="1" operator="equal">
      <formula>"N/D"</formula>
    </cfRule>
  </conditionalFormatting>
  <conditionalFormatting sqref="D301:D319">
    <cfRule type="cellIs" dxfId="1469" priority="153" stopIfTrue="1" operator="equal">
      <formula>"-"</formula>
    </cfRule>
  </conditionalFormatting>
  <conditionalFormatting sqref="D339:D357">
    <cfRule type="expression" dxfId="1468" priority="147" stopIfTrue="1">
      <formula>ISBLANK(D339)</formula>
    </cfRule>
    <cfRule type="cellIs" dxfId="1467" priority="148" stopIfTrue="1" operator="equal">
      <formula>"Pasa"</formula>
    </cfRule>
    <cfRule type="cellIs" dxfId="1466" priority="149" stopIfTrue="1" operator="equal">
      <formula>"Falla"</formula>
    </cfRule>
    <cfRule type="cellIs" dxfId="1465" priority="150" stopIfTrue="1" operator="equal">
      <formula>"N/A"</formula>
    </cfRule>
    <cfRule type="cellIs" dxfId="1464" priority="151" stopIfTrue="1" operator="equal">
      <formula>"N/T"</formula>
    </cfRule>
    <cfRule type="cellIs" dxfId="1463" priority="152" stopIfTrue="1" operator="equal">
      <formula>"N/D"</formula>
    </cfRule>
  </conditionalFormatting>
  <conditionalFormatting sqref="D339:D357">
    <cfRule type="cellIs" dxfId="1462" priority="146" stopIfTrue="1" operator="equal">
      <formula>"-"</formula>
    </cfRule>
  </conditionalFormatting>
  <conditionalFormatting sqref="E133:E167">
    <cfRule type="cellIs" dxfId="1461" priority="145" stopIfTrue="1" operator="equal">
      <formula>"ERR"</formula>
    </cfRule>
  </conditionalFormatting>
  <conditionalFormatting sqref="D149:D167">
    <cfRule type="expression" dxfId="1460" priority="133" stopIfTrue="1">
      <formula>ISBLANK(D149)</formula>
    </cfRule>
    <cfRule type="cellIs" dxfId="1459" priority="134" stopIfTrue="1" operator="equal">
      <formula>"Pasa"</formula>
    </cfRule>
    <cfRule type="cellIs" dxfId="1458" priority="135" stopIfTrue="1" operator="equal">
      <formula>"Falla"</formula>
    </cfRule>
    <cfRule type="cellIs" dxfId="1457" priority="136" stopIfTrue="1" operator="equal">
      <formula>"N/A"</formula>
    </cfRule>
    <cfRule type="cellIs" dxfId="1456" priority="137" stopIfTrue="1" operator="equal">
      <formula>"N/T"</formula>
    </cfRule>
    <cfRule type="cellIs" dxfId="1455" priority="138" stopIfTrue="1" operator="equal">
      <formula>"N/D"</formula>
    </cfRule>
  </conditionalFormatting>
  <conditionalFormatting sqref="D149:D167">
    <cfRule type="cellIs" dxfId="1454" priority="132" stopIfTrue="1" operator="equal">
      <formula>"-"</formula>
    </cfRule>
  </conditionalFormatting>
  <conditionalFormatting sqref="E171:E205">
    <cfRule type="cellIs" dxfId="1453" priority="131" stopIfTrue="1" operator="equal">
      <formula>"ERR"</formula>
    </cfRule>
  </conditionalFormatting>
  <conditionalFormatting sqref="D187:D205">
    <cfRule type="expression" dxfId="1452" priority="119" stopIfTrue="1">
      <formula>ISBLANK(D187)</formula>
    </cfRule>
    <cfRule type="cellIs" dxfId="1451" priority="120" stopIfTrue="1" operator="equal">
      <formula>"Pasa"</formula>
    </cfRule>
    <cfRule type="cellIs" dxfId="1450" priority="121" stopIfTrue="1" operator="equal">
      <formula>"Falla"</formula>
    </cfRule>
    <cfRule type="cellIs" dxfId="1449" priority="122" stopIfTrue="1" operator="equal">
      <formula>"N/A"</formula>
    </cfRule>
    <cfRule type="cellIs" dxfId="1448" priority="123" stopIfTrue="1" operator="equal">
      <formula>"N/T"</formula>
    </cfRule>
    <cfRule type="cellIs" dxfId="1447" priority="124" stopIfTrue="1" operator="equal">
      <formula>"N/D"</formula>
    </cfRule>
  </conditionalFormatting>
  <conditionalFormatting sqref="D187:D205">
    <cfRule type="cellIs" dxfId="1446" priority="118" stopIfTrue="1" operator="equal">
      <formula>"-"</formula>
    </cfRule>
  </conditionalFormatting>
  <conditionalFormatting sqref="K23">
    <cfRule type="expression" dxfId="1445" priority="112" stopIfTrue="1">
      <formula>ISBLANK(K23)</formula>
    </cfRule>
    <cfRule type="cellIs" dxfId="1444" priority="113" stopIfTrue="1" operator="equal">
      <formula>"Pasa"</formula>
    </cfRule>
    <cfRule type="cellIs" dxfId="1443" priority="114" stopIfTrue="1" operator="equal">
      <formula>"Falla"</formula>
    </cfRule>
    <cfRule type="cellIs" dxfId="1442" priority="115" stopIfTrue="1" operator="equal">
      <formula>"N/A"</formula>
    </cfRule>
    <cfRule type="cellIs" dxfId="1441" priority="116" stopIfTrue="1" operator="equal">
      <formula>"N/T"</formula>
    </cfRule>
    <cfRule type="cellIs" dxfId="1440" priority="117" stopIfTrue="1" operator="equal">
      <formula>"N/D"</formula>
    </cfRule>
  </conditionalFormatting>
  <conditionalFormatting sqref="K24">
    <cfRule type="expression" dxfId="1439" priority="106" stopIfTrue="1">
      <formula>ISBLANK(K24)</formula>
    </cfRule>
    <cfRule type="cellIs" dxfId="1438" priority="107" stopIfTrue="1" operator="equal">
      <formula>"Pasa"</formula>
    </cfRule>
    <cfRule type="cellIs" dxfId="1437" priority="108" stopIfTrue="1" operator="equal">
      <formula>"Falla"</formula>
    </cfRule>
    <cfRule type="cellIs" dxfId="1436" priority="109" stopIfTrue="1" operator="equal">
      <formula>"N/A"</formula>
    </cfRule>
    <cfRule type="cellIs" dxfId="1435" priority="110" stopIfTrue="1" operator="equal">
      <formula>"N/T"</formula>
    </cfRule>
    <cfRule type="cellIs" dxfId="1434" priority="111" stopIfTrue="1" operator="equal">
      <formula>"N/D"</formula>
    </cfRule>
  </conditionalFormatting>
  <conditionalFormatting sqref="D95:D110">
    <cfRule type="expression" dxfId="1433" priority="93" stopIfTrue="1">
      <formula>ISBLANK(D95)</formula>
    </cfRule>
    <cfRule type="cellIs" dxfId="1432" priority="94" stopIfTrue="1" operator="equal">
      <formula>"Pasa"</formula>
    </cfRule>
    <cfRule type="cellIs" dxfId="1431" priority="95" stopIfTrue="1" operator="equal">
      <formula>"Falla"</formula>
    </cfRule>
    <cfRule type="cellIs" dxfId="1430" priority="96" stopIfTrue="1" operator="equal">
      <formula>"N/A"</formula>
    </cfRule>
    <cfRule type="cellIs" dxfId="1429" priority="97" stopIfTrue="1" operator="equal">
      <formula>"N/T"</formula>
    </cfRule>
    <cfRule type="cellIs" dxfId="1428" priority="98" stopIfTrue="1" operator="equal">
      <formula>"N/D"</formula>
    </cfRule>
  </conditionalFormatting>
  <conditionalFormatting sqref="D95:D110">
    <cfRule type="cellIs" dxfId="1427" priority="92" stopIfTrue="1" operator="equal">
      <formula>"-"</formula>
    </cfRule>
  </conditionalFormatting>
  <conditionalFormatting sqref="D210:D221">
    <cfRule type="expression" dxfId="1426" priority="72" stopIfTrue="1">
      <formula>ISBLANK(D210)</formula>
    </cfRule>
    <cfRule type="cellIs" dxfId="1425" priority="73" stopIfTrue="1" operator="equal">
      <formula>"Pasa"</formula>
    </cfRule>
    <cfRule type="cellIs" dxfId="1424" priority="74" stopIfTrue="1" operator="equal">
      <formula>"Falla"</formula>
    </cfRule>
    <cfRule type="cellIs" dxfId="1423" priority="75" stopIfTrue="1" operator="equal">
      <formula>"N/A"</formula>
    </cfRule>
    <cfRule type="cellIs" dxfId="1422" priority="76" stopIfTrue="1" operator="equal">
      <formula>"N/T"</formula>
    </cfRule>
    <cfRule type="cellIs" dxfId="1421" priority="77" stopIfTrue="1" operator="equal">
      <formula>"N/D"</formula>
    </cfRule>
  </conditionalFormatting>
  <conditionalFormatting sqref="D210:D221">
    <cfRule type="cellIs" dxfId="1420" priority="71" stopIfTrue="1" operator="equal">
      <formula>"-"</formula>
    </cfRule>
  </conditionalFormatting>
  <conditionalFormatting sqref="D247:D259">
    <cfRule type="expression" dxfId="1419" priority="65" stopIfTrue="1">
      <formula>ISBLANK(D247)</formula>
    </cfRule>
    <cfRule type="cellIs" dxfId="1418" priority="66" stopIfTrue="1" operator="equal">
      <formula>"Pasa"</formula>
    </cfRule>
    <cfRule type="cellIs" dxfId="1417" priority="67" stopIfTrue="1" operator="equal">
      <formula>"Falla"</formula>
    </cfRule>
    <cfRule type="cellIs" dxfId="1416" priority="68" stopIfTrue="1" operator="equal">
      <formula>"N/A"</formula>
    </cfRule>
    <cfRule type="cellIs" dxfId="1415" priority="69" stopIfTrue="1" operator="equal">
      <formula>"N/T"</formula>
    </cfRule>
    <cfRule type="cellIs" dxfId="1414" priority="70" stopIfTrue="1" operator="equal">
      <formula>"N/D"</formula>
    </cfRule>
  </conditionalFormatting>
  <conditionalFormatting sqref="D247:D259">
    <cfRule type="cellIs" dxfId="1413" priority="64" stopIfTrue="1" operator="equal">
      <formula>"-"</formula>
    </cfRule>
  </conditionalFormatting>
  <conditionalFormatting sqref="D285:D297">
    <cfRule type="expression" dxfId="1412" priority="58" stopIfTrue="1">
      <formula>ISBLANK(D285)</formula>
    </cfRule>
    <cfRule type="cellIs" dxfId="1411" priority="59" stopIfTrue="1" operator="equal">
      <formula>"Pasa"</formula>
    </cfRule>
    <cfRule type="cellIs" dxfId="1410" priority="60" stopIfTrue="1" operator="equal">
      <formula>"Falla"</formula>
    </cfRule>
    <cfRule type="cellIs" dxfId="1409" priority="61" stopIfTrue="1" operator="equal">
      <formula>"N/A"</formula>
    </cfRule>
    <cfRule type="cellIs" dxfId="1408" priority="62" stopIfTrue="1" operator="equal">
      <formula>"N/T"</formula>
    </cfRule>
    <cfRule type="cellIs" dxfId="1407" priority="63" stopIfTrue="1" operator="equal">
      <formula>"N/D"</formula>
    </cfRule>
  </conditionalFormatting>
  <conditionalFormatting sqref="D285:D297">
    <cfRule type="cellIs" dxfId="1406" priority="57" stopIfTrue="1" operator="equal">
      <formula>"-"</formula>
    </cfRule>
  </conditionalFormatting>
  <conditionalFormatting sqref="D323:D338">
    <cfRule type="expression" dxfId="1405" priority="51" stopIfTrue="1">
      <formula>ISBLANK(D323)</formula>
    </cfRule>
    <cfRule type="cellIs" dxfId="1404" priority="52" stopIfTrue="1" operator="equal">
      <formula>"Pasa"</formula>
    </cfRule>
    <cfRule type="cellIs" dxfId="1403" priority="53" stopIfTrue="1" operator="equal">
      <formula>"Falla"</formula>
    </cfRule>
    <cfRule type="cellIs" dxfId="1402" priority="54" stopIfTrue="1" operator="equal">
      <formula>"N/A"</formula>
    </cfRule>
    <cfRule type="cellIs" dxfId="1401" priority="55" stopIfTrue="1" operator="equal">
      <formula>"N/T"</formula>
    </cfRule>
    <cfRule type="cellIs" dxfId="1400" priority="56" stopIfTrue="1" operator="equal">
      <formula>"N/D"</formula>
    </cfRule>
  </conditionalFormatting>
  <conditionalFormatting sqref="D323:D338">
    <cfRule type="cellIs" dxfId="1399" priority="50" stopIfTrue="1" operator="equal">
      <formula>"-"</formula>
    </cfRule>
  </conditionalFormatting>
  <conditionalFormatting sqref="D57:D72">
    <cfRule type="expression" dxfId="1398" priority="44" stopIfTrue="1">
      <formula>ISBLANK(D57)</formula>
    </cfRule>
    <cfRule type="cellIs" dxfId="1397" priority="45" stopIfTrue="1" operator="equal">
      <formula>"Pasa"</formula>
    </cfRule>
    <cfRule type="cellIs" dxfId="1396" priority="46" stopIfTrue="1" operator="equal">
      <formula>"Falla"</formula>
    </cfRule>
    <cfRule type="cellIs" dxfId="1395" priority="47" stopIfTrue="1" operator="equal">
      <formula>"N/A"</formula>
    </cfRule>
    <cfRule type="cellIs" dxfId="1394" priority="48" stopIfTrue="1" operator="equal">
      <formula>"N/T"</formula>
    </cfRule>
    <cfRule type="cellIs" dxfId="1393" priority="49" stopIfTrue="1" operator="equal">
      <formula>"N/D"</formula>
    </cfRule>
  </conditionalFormatting>
  <conditionalFormatting sqref="D57:D72">
    <cfRule type="cellIs" dxfId="1392" priority="43" stopIfTrue="1" operator="equal">
      <formula>"-"</formula>
    </cfRule>
  </conditionalFormatting>
  <conditionalFormatting sqref="D133:D148">
    <cfRule type="expression" dxfId="1391" priority="37" stopIfTrue="1">
      <formula>ISBLANK(D133)</formula>
    </cfRule>
    <cfRule type="cellIs" dxfId="1390" priority="38" stopIfTrue="1" operator="equal">
      <formula>"Pasa"</formula>
    </cfRule>
    <cfRule type="cellIs" dxfId="1389" priority="39" stopIfTrue="1" operator="equal">
      <formula>"Falla"</formula>
    </cfRule>
    <cfRule type="cellIs" dxfId="1388" priority="40" stopIfTrue="1" operator="equal">
      <formula>"N/A"</formula>
    </cfRule>
    <cfRule type="cellIs" dxfId="1387" priority="41" stopIfTrue="1" operator="equal">
      <formula>"N/T"</formula>
    </cfRule>
    <cfRule type="cellIs" dxfId="1386" priority="42" stopIfTrue="1" operator="equal">
      <formula>"N/D"</formula>
    </cfRule>
  </conditionalFormatting>
  <conditionalFormatting sqref="D133:D148">
    <cfRule type="cellIs" dxfId="1385" priority="36" stopIfTrue="1" operator="equal">
      <formula>"-"</formula>
    </cfRule>
  </conditionalFormatting>
  <conditionalFormatting sqref="D171:D186">
    <cfRule type="expression" dxfId="1384" priority="30" stopIfTrue="1">
      <formula>ISBLANK(D171)</formula>
    </cfRule>
    <cfRule type="cellIs" dxfId="1383" priority="31" stopIfTrue="1" operator="equal">
      <formula>"Pasa"</formula>
    </cfRule>
    <cfRule type="cellIs" dxfId="1382" priority="32" stopIfTrue="1" operator="equal">
      <formula>"Falla"</formula>
    </cfRule>
    <cfRule type="cellIs" dxfId="1381" priority="33" stopIfTrue="1" operator="equal">
      <formula>"N/A"</formula>
    </cfRule>
    <cfRule type="cellIs" dxfId="1380" priority="34" stopIfTrue="1" operator="equal">
      <formula>"N/T"</formula>
    </cfRule>
    <cfRule type="cellIs" dxfId="1379" priority="35" stopIfTrue="1" operator="equal">
      <formula>"N/D"</formula>
    </cfRule>
  </conditionalFormatting>
  <conditionalFormatting sqref="D171:D186">
    <cfRule type="cellIs" dxfId="1378" priority="29" stopIfTrue="1" operator="equal">
      <formula>"-"</formula>
    </cfRule>
  </conditionalFormatting>
  <conditionalFormatting sqref="D209">
    <cfRule type="expression" dxfId="1377" priority="23" stopIfTrue="1">
      <formula>ISBLANK(D209)</formula>
    </cfRule>
    <cfRule type="cellIs" dxfId="1376" priority="24" stopIfTrue="1" operator="equal">
      <formula>"Pasa"</formula>
    </cfRule>
    <cfRule type="cellIs" dxfId="1375" priority="25" stopIfTrue="1" operator="equal">
      <formula>"Falla"</formula>
    </cfRule>
    <cfRule type="cellIs" dxfId="1374" priority="26" stopIfTrue="1" operator="equal">
      <formula>"N/A"</formula>
    </cfRule>
    <cfRule type="cellIs" dxfId="1373" priority="27" stopIfTrue="1" operator="equal">
      <formula>"N/T"</formula>
    </cfRule>
    <cfRule type="cellIs" dxfId="1372" priority="28" stopIfTrue="1" operator="equal">
      <formula>"N/D"</formula>
    </cfRule>
  </conditionalFormatting>
  <conditionalFormatting sqref="D209">
    <cfRule type="cellIs" dxfId="1371" priority="22" stopIfTrue="1" operator="equal">
      <formula>"-"</formula>
    </cfRule>
  </conditionalFormatting>
  <conditionalFormatting sqref="D222:D224">
    <cfRule type="expression" dxfId="1370" priority="16" stopIfTrue="1">
      <formula>ISBLANK(D222)</formula>
    </cfRule>
    <cfRule type="cellIs" dxfId="1369" priority="17" stopIfTrue="1" operator="equal">
      <formula>"Pasa"</formula>
    </cfRule>
    <cfRule type="cellIs" dxfId="1368" priority="18" stopIfTrue="1" operator="equal">
      <formula>"Falla"</formula>
    </cfRule>
    <cfRule type="cellIs" dxfId="1367" priority="19" stopIfTrue="1" operator="equal">
      <formula>"N/A"</formula>
    </cfRule>
    <cfRule type="cellIs" dxfId="1366" priority="20" stopIfTrue="1" operator="equal">
      <formula>"N/T"</formula>
    </cfRule>
    <cfRule type="cellIs" dxfId="1365" priority="21" stopIfTrue="1" operator="equal">
      <formula>"N/D"</formula>
    </cfRule>
  </conditionalFormatting>
  <conditionalFormatting sqref="D222:D224">
    <cfRule type="cellIs" dxfId="1364" priority="15" stopIfTrue="1" operator="equal">
      <formula>"-"</formula>
    </cfRule>
  </conditionalFormatting>
  <conditionalFormatting sqref="D260:D262">
    <cfRule type="expression" dxfId="1363" priority="9" stopIfTrue="1">
      <formula>ISBLANK(D260)</formula>
    </cfRule>
    <cfRule type="cellIs" dxfId="1362" priority="10" stopIfTrue="1" operator="equal">
      <formula>"Pasa"</formula>
    </cfRule>
    <cfRule type="cellIs" dxfId="1361" priority="11" stopIfTrue="1" operator="equal">
      <formula>"Falla"</formula>
    </cfRule>
    <cfRule type="cellIs" dxfId="1360" priority="12" stopIfTrue="1" operator="equal">
      <formula>"N/A"</formula>
    </cfRule>
    <cfRule type="cellIs" dxfId="1359" priority="13" stopIfTrue="1" operator="equal">
      <formula>"N/T"</formula>
    </cfRule>
    <cfRule type="cellIs" dxfId="1358" priority="14" stopIfTrue="1" operator="equal">
      <formula>"N/D"</formula>
    </cfRule>
  </conditionalFormatting>
  <conditionalFormatting sqref="D260:D262">
    <cfRule type="cellIs" dxfId="1357" priority="8" stopIfTrue="1" operator="equal">
      <formula>"-"</formula>
    </cfRule>
  </conditionalFormatting>
  <conditionalFormatting sqref="D298:D300">
    <cfRule type="expression" dxfId="1356" priority="2" stopIfTrue="1">
      <formula>ISBLANK(D298)</formula>
    </cfRule>
    <cfRule type="cellIs" dxfId="1355" priority="3" stopIfTrue="1" operator="equal">
      <formula>"Pasa"</formula>
    </cfRule>
    <cfRule type="cellIs" dxfId="1354" priority="4" stopIfTrue="1" operator="equal">
      <formula>"Falla"</formula>
    </cfRule>
    <cfRule type="cellIs" dxfId="1353" priority="5" stopIfTrue="1" operator="equal">
      <formula>"N/A"</formula>
    </cfRule>
    <cfRule type="cellIs" dxfId="1352" priority="6" stopIfTrue="1" operator="equal">
      <formula>"N/T"</formula>
    </cfRule>
    <cfRule type="cellIs" dxfId="1351" priority="7" stopIfTrue="1" operator="equal">
      <formula>"N/D"</formula>
    </cfRule>
  </conditionalFormatting>
  <conditionalFormatting sqref="D298:D300">
    <cfRule type="cellIs" dxfId="135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zoomScale="90" zoomScaleNormal="9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153</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357</v>
      </c>
      <c r="H12" s="53">
        <f ca="1">IF(($G$15+$K$15)=0,0,G12/($G$15+$K$15))</f>
        <v>0.44624999999999998</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97</v>
      </c>
      <c r="H13" s="53">
        <f ca="1">IF(($G$15+$K$15)=0,0,G13/($G$15+$K$15))</f>
        <v>0.12125</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346</v>
      </c>
      <c r="H14" s="53">
        <f ca="1">IF(($G$15+$K$15)=0,0,G14/($G$15+$K$15))</f>
        <v>0.4325</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28</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14</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28</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245"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245"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245"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245"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14</v>
      </c>
      <c r="I96" s="120">
        <f ca="1">COUNTIF($D95:INDIRECT("$D" &amp;  SUM(ROW()-1,'03.Muestra'!$D$45)-1),I95)</f>
        <v>0</v>
      </c>
      <c r="J96" s="120">
        <f ca="1">COUNTIF($D95:INDIRECT("$D" &amp;  SUM(ROW()-1,'03.Muestra'!$D$45)-1),J95)</f>
        <v>2</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26</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26</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14</v>
      </c>
      <c r="I134" s="120">
        <f ca="1">COUNTIF($D133:INDIRECT("$D" &amp;  SUM(ROW()-1,'03.Muestra'!$D$45)-1),I133)</f>
        <v>2</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14</v>
      </c>
      <c r="I172" s="120">
        <f ca="1">COUNTIF($D171:INDIRECT("$D" &amp;  SUM(ROW()-1,'03.Muestra'!$D$45)-1),I171)</f>
        <v>2</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https://www.comunidad.madrid/hospital/elescorial/</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https://www.comunidad.madrid/hospital/elescorial/ciudadanos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16</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https://www.comunidad.madrid/hospital/elescorial/profesionales</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https://www.comunidad.madrid/hospital/elescorial/comunicacion</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https://www.comunidad.madrid/hospital/elescorial/nosotros</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Cómo llegar</v>
      </c>
      <c r="C214" s="114" t="str" cm="1">
        <f t="array" ref="C214">IFERROR(INDEX('03.Muestra'!$F$8:$F$42,SMALL(IF("Página Web"='03.Muestra'!$D$8:$D$42,ROW('03.Muestra'!$F$8:$F$42)-MIN(ROW('03.Muestra'!$D$8:$D$42))+1,""),ROW()-208)),"")</f>
        <v>https://www.comunidad.madrid/hospital/elescorial/ciudadanos/llegar</v>
      </c>
      <c r="D214" s="130" t="s">
        <v>28</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Lista espera</v>
      </c>
      <c r="C215" s="114" t="str" cm="1">
        <f t="array" ref="C215">IFERROR(INDEX('03.Muestra'!$F$8:$F$42,SMALL(IF("Página Web"='03.Muestra'!$D$8:$D$42,ROW('03.Muestra'!$F$8:$F$42)-MIN(ROW('03.Muestra'!$D$8:$D$42))+1,""),ROW()-208)),"")</f>
        <v>https://www.comunidad.madrid/hospital/elescorial/ciudadanos/admision-citaciones-lista-espera-quirurgica</v>
      </c>
      <c r="D215" s="130" t="s">
        <v>28</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https://www.comunidad.madrid/hospital/elescorial/profesionales/docencia</v>
      </c>
      <c r="D216" s="130" t="s">
        <v>28</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https://www.comunidad.madrid/hospital/elescorial/profesionales/calidad</v>
      </c>
      <c r="D217" s="130" t="s">
        <v>28</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Población referencia</v>
      </c>
      <c r="C218" s="114" t="str" cm="1">
        <f t="array" ref="C218">IFERROR(INDEX('03.Muestra'!$F$8:$F$42,SMALL(IF("Página Web"='03.Muestra'!$D$8:$D$42,ROW('03.Muestra'!$F$8:$F$42)-MIN(ROW('03.Muestra'!$D$8:$D$42))+1,""),ROW()-208)),"")</f>
        <v>https://www.comunidad.madrid/hospital/elescorial/nosotros/poblacion-referencia</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https://www.comunidad.madrid/hospital/elescorial/sitemap</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https://www.comunidad.madrid/hospital/elescorial/comunicacion/noticias</v>
      </c>
      <c r="D220" s="130" t="s">
        <v>28</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Covid 19</v>
      </c>
      <c r="C221" s="114" t="str" cm="1">
        <f t="array" ref="C221">IFERROR(INDEX('03.Muestra'!$F$8:$F$42,SMALL(IF("Página Web"='03.Muestra'!$D$8:$D$42,ROW('03.Muestra'!$F$8:$F$42)-MIN(ROW('03.Muestra'!$D$8:$D$42))+1,""),ROW()-208)),"")</f>
        <v>https://www.comunidad.madrid/hospital/elescorial/ciudadanos/informacion-covid-19</v>
      </c>
      <c r="D221" s="130" t="s">
        <v>28</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https://www.comunidad.madrid/hospital/elescorial/buscar?search_api_fulltext=&amp;nombre=</v>
      </c>
      <c r="D222" s="130" t="s">
        <v>28</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https://www.comunidad.madrid/hospital/elescorial/declaracion-accesibilidad</v>
      </c>
      <c r="D223" s="130" t="s">
        <v>28</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https://www.comunidad.madrid/hospital/elescorial/aviso-legal-privacidad</v>
      </c>
      <c r="D224" s="130" t="s">
        <v>28</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https://www.comunidad.madrid/hospital/elescorial/</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https://www.comunidad.madrid/hospital/elescorial/ciudadanos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16</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https://www.comunidad.madrid/hospital/elescorial/profesionales</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https://www.comunidad.madrid/hospital/elescorial/comunicacion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https://www.comunidad.madrid/hospital/elescorial/nosotros</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Cómo llegar</v>
      </c>
      <c r="C252" s="114" t="str" cm="1">
        <f t="array" ref="C252">IFERROR(INDEX('03.Muestra'!$F$8:$F$42,SMALL(IF("Página Web"='03.Muestra'!$D$8:$D$42,ROW('03.Muestra'!$F$8:$F$42)-MIN(ROW('03.Muestra'!$D$8:$D$42))+1,""),ROW()-246)),"")</f>
        <v>https://www.comunidad.madrid/hospital/elescorial/ciudadanos/llegar</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Lista espera</v>
      </c>
      <c r="C253" s="114" t="str" cm="1">
        <f t="array" ref="C253">IFERROR(INDEX('03.Muestra'!$F$8:$F$42,SMALL(IF("Página Web"='03.Muestra'!$D$8:$D$42,ROW('03.Muestra'!$F$8:$F$42)-MIN(ROW('03.Muestra'!$D$8:$D$42))+1,""),ROW()-246)),"")</f>
        <v>https://www.comunidad.madrid/hospital/elescorial/ciudadanos/admision-citaciones-lista-espera-quirurgica</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https://www.comunidad.madrid/hospital/elescorial/profesionales/docencia</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Calidad</v>
      </c>
      <c r="C255" s="114" t="str" cm="1">
        <f t="array" ref="C255">IFERROR(INDEX('03.Muestra'!$F$8:$F$42,SMALL(IF("Página Web"='03.Muestra'!$D$8:$D$42,ROW('03.Muestra'!$F$8:$F$42)-MIN(ROW('03.Muestra'!$D$8:$D$42))+1,""),ROW()-246)),"")</f>
        <v>https://www.comunidad.madrid/hospital/elescorial/profesionales/calidad</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Población referencia</v>
      </c>
      <c r="C256" s="114" t="str" cm="1">
        <f t="array" ref="C256">IFERROR(INDEX('03.Muestra'!$F$8:$F$42,SMALL(IF("Página Web"='03.Muestra'!$D$8:$D$42,ROW('03.Muestra'!$F$8:$F$42)-MIN(ROW('03.Muestra'!$D$8:$D$42))+1,""),ROW()-246)),"")</f>
        <v>https://www.comunidad.madrid/hospital/elescorial/nosotros/poblacion-referencia</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https://www.comunidad.madrid/hospital/elescorial/sitemap</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https://www.comunidad.madrid/hospital/elescorial/comunicacion/noticias</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Covid 19</v>
      </c>
      <c r="C259" s="114" t="str" cm="1">
        <f t="array" ref="C259">IFERROR(INDEX('03.Muestra'!$F$8:$F$42,SMALL(IF("Página Web"='03.Muestra'!$D$8:$D$42,ROW('03.Muestra'!$F$8:$F$42)-MIN(ROW('03.Muestra'!$D$8:$D$42))+1,""),ROW()-246)),"")</f>
        <v>https://www.comunidad.madrid/hospital/elescorial/ciudadanos/informacion-covid-19</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https://www.comunidad.madrid/hospital/elescorial/buscar?search_api_fulltext=&amp;nombre=</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https://www.comunidad.madrid/hospital/elescorial/declaracion-accesibilidad</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https://www.comunidad.madrid/hospital/elescorial/aviso-legal-privacidad</v>
      </c>
      <c r="D262" s="130" t="s">
        <v>26</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https://www.comunidad.madrid/hospital/elescorial/</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https://www.comunidad.madrid/hospital/elescorial/ciudadanos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https://www.comunidad.madrid/hospital/elescorial/profesionales</v>
      </c>
      <c r="D287" s="130" t="s">
        <v>35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https://www.comunidad.madrid/hospital/elescorial/comunicacion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https://www.comunidad.madrid/hospital/elescorial/nosotros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Cómo llegar</v>
      </c>
      <c r="C290" s="114" t="str" cm="1">
        <f t="array" ref="C290">IFERROR(INDEX('03.Muestra'!$F$8:$F$42,SMALL(IF("Página Web"='03.Muestra'!$D$8:$D$42,ROW('03.Muestra'!$F$8:$F$42)-MIN(ROW('03.Muestra'!$D$8:$D$42))+1,""),ROW()-284)),"")</f>
        <v>https://www.comunidad.madrid/hospital/elescorial/ciudadanos/llegar</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Lista espera</v>
      </c>
      <c r="C291" s="114" t="str" cm="1">
        <f t="array" ref="C291">IFERROR(INDEX('03.Muestra'!$F$8:$F$42,SMALL(IF("Página Web"='03.Muestra'!$D$8:$D$42,ROW('03.Muestra'!$F$8:$F$42)-MIN(ROW('03.Muestra'!$D$8:$D$42))+1,""),ROW()-284)),"")</f>
        <v>https://www.comunidad.madrid/hospital/elescorial/ciudadanos/admision-citaciones-lista-espera-quirurgica</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https://www.comunidad.madrid/hospital/elescorial/profesionales/docencia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Calidad</v>
      </c>
      <c r="C293" s="114" t="str" cm="1">
        <f t="array" ref="C293">IFERROR(INDEX('03.Muestra'!$F$8:$F$42,SMALL(IF("Página Web"='03.Muestra'!$D$8:$D$42,ROW('03.Muestra'!$F$8:$F$42)-MIN(ROW('03.Muestra'!$D$8:$D$42))+1,""),ROW()-284)),"")</f>
        <v>https://www.comunidad.madrid/hospital/elescorial/profesionales/calidad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Población referencia</v>
      </c>
      <c r="C294" s="114" t="str" cm="1">
        <f t="array" ref="C294">IFERROR(INDEX('03.Muestra'!$F$8:$F$42,SMALL(IF("Página Web"='03.Muestra'!$D$8:$D$42,ROW('03.Muestra'!$F$8:$F$42)-MIN(ROW('03.Muestra'!$D$8:$D$42))+1,""),ROW()-284)),"")</f>
        <v>https://www.comunidad.madrid/hospital/elescorial/nosotros/poblacion-referencia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https://www.comunidad.madrid/hospital/elescorial/sitemap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https://www.comunidad.madrid/hospital/elescorial/comunicacion/noticias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Covid 19</v>
      </c>
      <c r="C297" s="114" t="str" cm="1">
        <f t="array" ref="C297">IFERROR(INDEX('03.Muestra'!$F$8:$F$42,SMALL(IF("Página Web"='03.Muestra'!$D$8:$D$42,ROW('03.Muestra'!$F$8:$F$42)-MIN(ROW('03.Muestra'!$D$8:$D$42))+1,""),ROW()-284)),"")</f>
        <v>https://www.comunidad.madrid/hospital/elescorial/ciudadanos/informacion-covid-19</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https://www.comunidad.madrid/hospital/elescorial/buscar?search_api_fulltext=&amp;nombre=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https://www.comunidad.madrid/hospital/elescorial/declaracion-accesibilidad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https://www.comunidad.madrid/hospital/elescorial/aviso-legal-privacidad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https://www.comunidad.madrid/hospital/elescorial/</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https://www.comunidad.madrid/hospital/elescorial/ciudadanos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https://www.comunidad.madrid/hospital/elescorial/profesionales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https://www.comunidad.madrid/hospital/elescorial/comunicacion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https://www.comunidad.madrid/hospital/elescorial/nosotros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Cómo llegar</v>
      </c>
      <c r="C328" s="114" t="str" cm="1">
        <f t="array" ref="C328">IFERROR(INDEX('03.Muestra'!$F$8:$F$42,SMALL(IF("Página Web"='03.Muestra'!$D$8:$D$42,ROW('03.Muestra'!$F$8:$F$42)-MIN(ROW('03.Muestra'!$D$8:$D$42))+1,""),ROW()-322)),"")</f>
        <v>https://www.comunidad.madrid/hospital/elescorial/ciudadanos/llegar</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Lista espera</v>
      </c>
      <c r="C329" s="114" t="str" cm="1">
        <f t="array" ref="C329">IFERROR(INDEX('03.Muestra'!$F$8:$F$42,SMALL(IF("Página Web"='03.Muestra'!$D$8:$D$42,ROW('03.Muestra'!$F$8:$F$42)-MIN(ROW('03.Muestra'!$D$8:$D$42))+1,""),ROW()-322)),"")</f>
        <v>https://www.comunidad.madrid/hospital/elescorial/ciudadanos/admision-citaciones-lista-espera-quirurgica</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https://www.comunidad.madrid/hospital/elescorial/profesionales/docencia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Calidad</v>
      </c>
      <c r="C331" s="114" t="str" cm="1">
        <f t="array" ref="C331">IFERROR(INDEX('03.Muestra'!$F$8:$F$42,SMALL(IF("Página Web"='03.Muestra'!$D$8:$D$42,ROW('03.Muestra'!$F$8:$F$42)-MIN(ROW('03.Muestra'!$D$8:$D$42))+1,""),ROW()-322)),"")</f>
        <v>https://www.comunidad.madrid/hospital/elescorial/profesionales/calidad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Población referencia</v>
      </c>
      <c r="C332" s="114" t="str" cm="1">
        <f t="array" ref="C332">IFERROR(INDEX('03.Muestra'!$F$8:$F$42,SMALL(IF("Página Web"='03.Muestra'!$D$8:$D$42,ROW('03.Muestra'!$F$8:$F$42)-MIN(ROW('03.Muestra'!$D$8:$D$42))+1,""),ROW()-322)),"")</f>
        <v>https://www.comunidad.madrid/hospital/elescorial/nosotros/poblacion-referencia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https://www.comunidad.madrid/hospital/elescorial/sitemap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https://www.comunidad.madrid/hospital/elescorial/comunicacion/noticias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Covid 19</v>
      </c>
      <c r="C335" s="114" t="str" cm="1">
        <f t="array" ref="C335">IFERROR(INDEX('03.Muestra'!$F$8:$F$42,SMALL(IF("Página Web"='03.Muestra'!$D$8:$D$42,ROW('03.Muestra'!$F$8:$F$42)-MIN(ROW('03.Muestra'!$D$8:$D$42))+1,""),ROW()-322)),"")</f>
        <v>https://www.comunidad.madrid/hospital/elescorial/ciudadanos/informacion-covid-19</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https://www.comunidad.madrid/hospital/elescorial/buscar?search_api_fulltext=&amp;nombre=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https://www.comunidad.madrid/hospital/elescorial/declaracion-accesibilidad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https://www.comunidad.madrid/hospital/elescorial/aviso-legal-privacidad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https://www.comunidad.madrid/hospital/elescorial/</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https://www.comunidad.madrid/hospital/elescorial/ciudadanos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https://www.comunidad.madrid/hospital/elescorial/profesionales</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https://www.comunidad.madrid/hospital/elescorial/comunicacion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https://www.comunidad.madrid/hospital/elescorial/nosotros</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Cómo llegar</v>
      </c>
      <c r="C366" s="114" t="str" cm="1">
        <f t="array" ref="C366">IFERROR(INDEX('03.Muestra'!$F$8:$F$42,SMALL(IF("Página Web"='03.Muestra'!$D$8:$D$42,ROW('03.Muestra'!$F$8:$F$42)-MIN(ROW('03.Muestra'!$D$8:$D$42))+1,""),ROW()-360)),"")</f>
        <v>https://www.comunidad.madrid/hospital/elescorial/ciudadanos/llegar</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Lista espera</v>
      </c>
      <c r="C367" s="114" t="str" cm="1">
        <f t="array" ref="C367">IFERROR(INDEX('03.Muestra'!$F$8:$F$42,SMALL(IF("Página Web"='03.Muestra'!$D$8:$D$42,ROW('03.Muestra'!$F$8:$F$42)-MIN(ROW('03.Muestra'!$D$8:$D$42))+1,""),ROW()-360)),"")</f>
        <v>https://www.comunidad.madrid/hospital/elescorial/ciudadanos/admision-citaciones-lista-espera-quirurgica</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https://www.comunidad.madrid/hospital/elescorial/profesionales/docencia</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Calidad</v>
      </c>
      <c r="C369" s="114" t="str" cm="1">
        <f t="array" ref="C369">IFERROR(INDEX('03.Muestra'!$F$8:$F$42,SMALL(IF("Página Web"='03.Muestra'!$D$8:$D$42,ROW('03.Muestra'!$F$8:$F$42)-MIN(ROW('03.Muestra'!$D$8:$D$42))+1,""),ROW()-360)),"")</f>
        <v>https://www.comunidad.madrid/hospital/elescorial/profesionales/calidad</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Población referencia</v>
      </c>
      <c r="C370" s="114" t="str" cm="1">
        <f t="array" ref="C370">IFERROR(INDEX('03.Muestra'!$F$8:$F$42,SMALL(IF("Página Web"='03.Muestra'!$D$8:$D$42,ROW('03.Muestra'!$F$8:$F$42)-MIN(ROW('03.Muestra'!$D$8:$D$42))+1,""),ROW()-360)),"")</f>
        <v>https://www.comunidad.madrid/hospital/elescorial/nosotros/poblacion-referencia</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https://www.comunidad.madrid/hospital/elescorial/sitemap</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https://www.comunidad.madrid/hospital/elescorial/comunicacion/noticias</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Covid 19</v>
      </c>
      <c r="C373" s="114" t="str" cm="1">
        <f t="array" ref="C373">IFERROR(INDEX('03.Muestra'!$F$8:$F$42,SMALL(IF("Página Web"='03.Muestra'!$D$8:$D$42,ROW('03.Muestra'!$F$8:$F$42)-MIN(ROW('03.Muestra'!$D$8:$D$42))+1,""),ROW()-360)),"")</f>
        <v>https://www.comunidad.madrid/hospital/elescorial/ciudadanos/informacion-covid-19</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https://www.comunidad.madrid/hospital/elescorial/buscar?search_api_fulltext=&amp;nombre=</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https://www.comunidad.madrid/hospital/elescorial/declaracion-accesibilidad</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Aviso legal</v>
      </c>
      <c r="C376" s="114" t="str" cm="1">
        <f t="array" ref="C376">IFERROR(INDEX('03.Muestra'!$F$8:$F$42,SMALL(IF("Página Web"='03.Muestra'!$D$8:$D$42,ROW('03.Muestra'!$F$8:$F$42)-MIN(ROW('03.Muestra'!$D$8:$D$42))+1,""),ROW()-360)),"")</f>
        <v>https://www.comunidad.madrid/hospital/elescorial/aviso-legal-privacidad</v>
      </c>
      <c r="D376" s="130" t="s">
        <v>35</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https://www.comunidad.madrid/hospital/elescorial/</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https://www.comunidad.madrid/hospital/elescorial/ciudadanos</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16</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https://www.comunidad.madrid/hospital/elescorial/profesionales</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https://www.comunidad.madrid/hospital/elescorial/comunicacion</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https://www.comunidad.madrid/hospital/elescorial/nosotros</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Cómo llegar</v>
      </c>
      <c r="C404" s="114" t="str" cm="1">
        <f t="array" ref="C404">IFERROR(INDEX('03.Muestra'!$F$8:$F$42,SMALL(IF("Página Web"='03.Muestra'!$D$8:$D$42,ROW('03.Muestra'!$F$8:$F$42)-MIN(ROW('03.Muestra'!$D$8:$D$42))+1,""),ROW()-398)),"")</f>
        <v>https://www.comunidad.madrid/hospital/elescorial/ciudadanos/llegar</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Lista espera</v>
      </c>
      <c r="C405" s="114" t="str" cm="1">
        <f t="array" ref="C405">IFERROR(INDEX('03.Muestra'!$F$8:$F$42,SMALL(IF("Página Web"='03.Muestra'!$D$8:$D$42,ROW('03.Muestra'!$F$8:$F$42)-MIN(ROW('03.Muestra'!$D$8:$D$42))+1,""),ROW()-398)),"")</f>
        <v>https://www.comunidad.madrid/hospital/elescorial/ciudadanos/admision-citaciones-lista-espera-quirurgica</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https://www.comunidad.madrid/hospital/elescorial/profesionales/docencia</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Calidad</v>
      </c>
      <c r="C407" s="114" t="str" cm="1">
        <f t="array" ref="C407">IFERROR(INDEX('03.Muestra'!$F$8:$F$42,SMALL(IF("Página Web"='03.Muestra'!$D$8:$D$42,ROW('03.Muestra'!$F$8:$F$42)-MIN(ROW('03.Muestra'!$D$8:$D$42))+1,""),ROW()-398)),"")</f>
        <v>https://www.comunidad.madrid/hospital/elescorial/profesionales/calidad</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Población referencia</v>
      </c>
      <c r="C408" s="114" t="str" cm="1">
        <f t="array" ref="C408">IFERROR(INDEX('03.Muestra'!$F$8:$F$42,SMALL(IF("Página Web"='03.Muestra'!$D$8:$D$42,ROW('03.Muestra'!$F$8:$F$42)-MIN(ROW('03.Muestra'!$D$8:$D$42))+1,""),ROW()-398)),"")</f>
        <v>https://www.comunidad.madrid/hospital/elescorial/nosotros/poblacion-referencia</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https://www.comunidad.madrid/hospital/elescorial/sitemap</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https://www.comunidad.madrid/hospital/elescorial/comunicacion/noticias</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Covid 19</v>
      </c>
      <c r="C411" s="114" t="str" cm="1">
        <f t="array" ref="C411">IFERROR(INDEX('03.Muestra'!$F$8:$F$42,SMALL(IF("Página Web"='03.Muestra'!$D$8:$D$42,ROW('03.Muestra'!$F$8:$F$42)-MIN(ROW('03.Muestra'!$D$8:$D$42))+1,""),ROW()-398)),"")</f>
        <v>https://www.comunidad.madrid/hospital/elescorial/ciudadanos/informacion-covid-19</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https://www.comunidad.madrid/hospital/elescorial/buscar?search_api_fulltext=&amp;nombre=</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https://www.comunidad.madrid/hospital/elescorial/declaracion-accesibilidad</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Aviso legal</v>
      </c>
      <c r="C414" s="114" t="str" cm="1">
        <f t="array" ref="C414">IFERROR(INDEX('03.Muestra'!$F$8:$F$42,SMALL(IF("Página Web"='03.Muestra'!$D$8:$D$42,ROW('03.Muestra'!$F$8:$F$42)-MIN(ROW('03.Muestra'!$D$8:$D$42))+1,""),ROW()-398)),"")</f>
        <v>https://www.comunidad.madrid/hospital/elescorial/aviso-legal-privacidad</v>
      </c>
      <c r="D414" s="130" t="s">
        <v>26</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ref="D416:D433" si="21">IF(AND(B416&lt;&gt;"",C416&lt;&gt;""),"N/T","")</f>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https://www.comunidad.madrid/hospital/elescorial/</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https://www.comunidad.madrid/hospital/elescorial/ciudadanos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https://www.comunidad.madrid/hospital/elescorial/profesionales</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https://www.comunidad.madrid/hospital/elescorial/comunicacion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https://www.comunidad.madrid/hospital/elescorial/nosotros</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Cómo llegar</v>
      </c>
      <c r="C442" s="114" t="str" cm="1">
        <f t="array" ref="C442">IFERROR(INDEX('03.Muestra'!$F$8:$F$42,SMALL(IF("Página Web"='03.Muestra'!$D$8:$D$42,ROW('03.Muestra'!$F$8:$F$42)-MIN(ROW('03.Muestra'!$D$8:$D$42))+1,""),ROW()-436)),"")</f>
        <v>https://www.comunidad.madrid/hospital/elescorial/ciudadanos/llegar</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Lista espera</v>
      </c>
      <c r="C443" s="114" t="str" cm="1">
        <f t="array" ref="C443">IFERROR(INDEX('03.Muestra'!$F$8:$F$42,SMALL(IF("Página Web"='03.Muestra'!$D$8:$D$42,ROW('03.Muestra'!$F$8:$F$42)-MIN(ROW('03.Muestra'!$D$8:$D$42))+1,""),ROW()-436)),"")</f>
        <v>https://www.comunidad.madrid/hospital/elescorial/ciudadanos/admision-citaciones-lista-espera-quirurgica</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https://www.comunidad.madrid/hospital/elescorial/profesionales/docencia</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Calidad</v>
      </c>
      <c r="C445" s="114" t="str" cm="1">
        <f t="array" ref="C445">IFERROR(INDEX('03.Muestra'!$F$8:$F$42,SMALL(IF("Página Web"='03.Muestra'!$D$8:$D$42,ROW('03.Muestra'!$F$8:$F$42)-MIN(ROW('03.Muestra'!$D$8:$D$42))+1,""),ROW()-436)),"")</f>
        <v>https://www.comunidad.madrid/hospital/elescorial/profesionales/calidad</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Población referencia</v>
      </c>
      <c r="C446" s="114" t="str" cm="1">
        <f t="array" ref="C446">IFERROR(INDEX('03.Muestra'!$F$8:$F$42,SMALL(IF("Página Web"='03.Muestra'!$D$8:$D$42,ROW('03.Muestra'!$F$8:$F$42)-MIN(ROW('03.Muestra'!$D$8:$D$42))+1,""),ROW()-436)),"")</f>
        <v>https://www.comunidad.madrid/hospital/elescorial/nosotros/poblacion-referencia</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https://www.comunidad.madrid/hospital/elescorial/sitemap</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https://www.comunidad.madrid/hospital/elescorial/comunicacion/noticias</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Covid 19</v>
      </c>
      <c r="C449" s="114" t="str" cm="1">
        <f t="array" ref="C449">IFERROR(INDEX('03.Muestra'!$F$8:$F$42,SMALL(IF("Página Web"='03.Muestra'!$D$8:$D$42,ROW('03.Muestra'!$F$8:$F$42)-MIN(ROW('03.Muestra'!$D$8:$D$42))+1,""),ROW()-436)),"")</f>
        <v>https://www.comunidad.madrid/hospital/elescorial/ciudadanos/informacion-covid-19</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https://www.comunidad.madrid/hospital/elescorial/buscar?search_api_fulltext=&amp;nombre=</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https://www.comunidad.madrid/hospital/elescorial/declaracion-accesibilidad</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Aviso legal</v>
      </c>
      <c r="C452" s="114" t="str" cm="1">
        <f t="array" ref="C452">IFERROR(INDEX('03.Muestra'!$F$8:$F$42,SMALL(IF("Página Web"='03.Muestra'!$D$8:$D$42,ROW('03.Muestra'!$F$8:$F$42)-MIN(ROW('03.Muestra'!$D$8:$D$42))+1,""),ROW()-436)),"")</f>
        <v>https://www.comunidad.madrid/hospital/elescorial/aviso-legal-privacidad</v>
      </c>
      <c r="D452" s="130" t="s">
        <v>35</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https://www.comunidad.madrid/hospital/elescorial/</v>
      </c>
      <c r="D475" s="245"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https://www.comunidad.madrid/hospital/elescorial/ciudadanos</v>
      </c>
      <c r="D476" s="245"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16</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https://www.comunidad.madrid/hospital/elescorial/profesionales</v>
      </c>
      <c r="D477" s="245"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https://www.comunidad.madrid/hospital/elescorial/comunicacion</v>
      </c>
      <c r="D478" s="245"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https://www.comunidad.madrid/hospital/elescorial/nosotros</v>
      </c>
      <c r="D479" s="245"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Cómo llegar</v>
      </c>
      <c r="C480" s="114" t="str" cm="1">
        <f t="array" ref="C480">IFERROR(INDEX('03.Muestra'!$F$8:$F$42,SMALL(IF("Página Web"='03.Muestra'!$D$8:$D$42,ROW('03.Muestra'!$F$8:$F$42)-MIN(ROW('03.Muestra'!$D$8:$D$42))+1,""),ROW()-474)),"")</f>
        <v>https://www.comunidad.madrid/hospital/elescorial/ciudadanos/llegar</v>
      </c>
      <c r="D480" s="245"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Lista espera</v>
      </c>
      <c r="C481" s="114" t="str" cm="1">
        <f t="array" ref="C481">IFERROR(INDEX('03.Muestra'!$F$8:$F$42,SMALL(IF("Página Web"='03.Muestra'!$D$8:$D$42,ROW('03.Muestra'!$F$8:$F$42)-MIN(ROW('03.Muestra'!$D$8:$D$42))+1,""),ROW()-474)),"")</f>
        <v>https://www.comunidad.madrid/hospital/elescorial/ciudadanos/admision-citaciones-lista-espera-quirurgica</v>
      </c>
      <c r="D481" s="245"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https://www.comunidad.madrid/hospital/elescorial/profesionales/docencia</v>
      </c>
      <c r="D482" s="245"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Calidad</v>
      </c>
      <c r="C483" s="114" t="str" cm="1">
        <f t="array" ref="C483">IFERROR(INDEX('03.Muestra'!$F$8:$F$42,SMALL(IF("Página Web"='03.Muestra'!$D$8:$D$42,ROW('03.Muestra'!$F$8:$F$42)-MIN(ROW('03.Muestra'!$D$8:$D$42))+1,""),ROW()-474)),"")</f>
        <v>https://www.comunidad.madrid/hospital/elescorial/profesionales/calidad</v>
      </c>
      <c r="D483" s="245"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Población referencia</v>
      </c>
      <c r="C484" s="114" t="str" cm="1">
        <f t="array" ref="C484">IFERROR(INDEX('03.Muestra'!$F$8:$F$42,SMALL(IF("Página Web"='03.Muestra'!$D$8:$D$42,ROW('03.Muestra'!$F$8:$F$42)-MIN(ROW('03.Muestra'!$D$8:$D$42))+1,""),ROW()-474)),"")</f>
        <v>https://www.comunidad.madrid/hospital/elescorial/nosotros/poblacion-referencia</v>
      </c>
      <c r="D484" s="245"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https://www.comunidad.madrid/hospital/elescorial/sitemap</v>
      </c>
      <c r="D485" s="245"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https://www.comunidad.madrid/hospital/elescorial/comunicacion/noticias</v>
      </c>
      <c r="D486" s="245"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Covid 19</v>
      </c>
      <c r="C487" s="114" t="str" cm="1">
        <f t="array" ref="C487">IFERROR(INDEX('03.Muestra'!$F$8:$F$42,SMALL(IF("Página Web"='03.Muestra'!$D$8:$D$42,ROW('03.Muestra'!$F$8:$F$42)-MIN(ROW('03.Muestra'!$D$8:$D$42))+1,""),ROW()-474)),"")</f>
        <v>https://www.comunidad.madrid/hospital/elescorial/ciudadanos/informacion-covid-19</v>
      </c>
      <c r="D487" s="130"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https://www.comunidad.madrid/hospital/elescorial/buscar?search_api_fulltext=&amp;nombre=</v>
      </c>
      <c r="D488" s="130"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https://www.comunidad.madrid/hospital/elescorial/declaracion-accesibilidad</v>
      </c>
      <c r="D489" s="130"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Aviso legal</v>
      </c>
      <c r="C490" s="114" t="str" cm="1">
        <f t="array" ref="C490">IFERROR(INDEX('03.Muestra'!$F$8:$F$42,SMALL(IF("Página Web"='03.Muestra'!$D$8:$D$42,ROW('03.Muestra'!$F$8:$F$42)-MIN(ROW('03.Muestra'!$D$8:$D$42))+1,""),ROW()-474)),"")</f>
        <v>https://www.comunidad.madrid/hospital/elescorial/aviso-legal-privacidad</v>
      </c>
      <c r="D490" s="130" t="s">
        <v>26</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https://www.comunidad.madrid/hospital/elescorial/</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https://www.comunidad.madrid/hospital/elescorial/ciudadanos</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16</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https://www.comunidad.madrid/hospital/elescorial/profesionales</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https://www.comunidad.madrid/hospital/elescorial/comunicacion</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https://www.comunidad.madrid/hospital/elescorial/nosotros</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Cómo llegar</v>
      </c>
      <c r="C518" s="114" t="str" cm="1">
        <f t="array" ref="C518">IFERROR(INDEX('03.Muestra'!$F$8:$F$42,SMALL(IF("Página Web"='03.Muestra'!$D$8:$D$42,ROW('03.Muestra'!$F$8:$F$42)-MIN(ROW('03.Muestra'!$D$8:$D$42))+1,""),ROW()-512)),"")</f>
        <v>https://www.comunidad.madrid/hospital/elescorial/ciudadanos/llegar</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Lista espera</v>
      </c>
      <c r="C519" s="114" t="str" cm="1">
        <f t="array" ref="C519">IFERROR(INDEX('03.Muestra'!$F$8:$F$42,SMALL(IF("Página Web"='03.Muestra'!$D$8:$D$42,ROW('03.Muestra'!$F$8:$F$42)-MIN(ROW('03.Muestra'!$D$8:$D$42))+1,""),ROW()-512)),"")</f>
        <v>https://www.comunidad.madrid/hospital/elescorial/ciudadanos/admision-citaciones-lista-espera-quirurgica</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https://www.comunidad.madrid/hospital/elescorial/profesionales/docencia</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Calidad</v>
      </c>
      <c r="C521" s="114" t="str" cm="1">
        <f t="array" ref="C521">IFERROR(INDEX('03.Muestra'!$F$8:$F$42,SMALL(IF("Página Web"='03.Muestra'!$D$8:$D$42,ROW('03.Muestra'!$F$8:$F$42)-MIN(ROW('03.Muestra'!$D$8:$D$42))+1,""),ROW()-512)),"")</f>
        <v>https://www.comunidad.madrid/hospital/elescorial/profesionales/calidad</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Población referencia</v>
      </c>
      <c r="C522" s="114" t="str" cm="1">
        <f t="array" ref="C522">IFERROR(INDEX('03.Muestra'!$F$8:$F$42,SMALL(IF("Página Web"='03.Muestra'!$D$8:$D$42,ROW('03.Muestra'!$F$8:$F$42)-MIN(ROW('03.Muestra'!$D$8:$D$42))+1,""),ROW()-512)),"")</f>
        <v>https://www.comunidad.madrid/hospital/elescorial/nosotros/poblacion-referencia</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https://www.comunidad.madrid/hospital/elescorial/sitemap</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https://www.comunidad.madrid/hospital/elescorial/comunicacion/noticias</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Covid 19</v>
      </c>
      <c r="C525" s="114" t="str" cm="1">
        <f t="array" ref="C525">IFERROR(INDEX('03.Muestra'!$F$8:$F$42,SMALL(IF("Página Web"='03.Muestra'!$D$8:$D$42,ROW('03.Muestra'!$F$8:$F$42)-MIN(ROW('03.Muestra'!$D$8:$D$42))+1,""),ROW()-512)),"")</f>
        <v>https://www.comunidad.madrid/hospital/elescorial/ciudadanos/informacion-covid-19</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https://www.comunidad.madrid/hospital/elescorial/buscar?search_api_fulltext=&amp;nombre=</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https://www.comunidad.madrid/hospital/elescorial/declaracion-accesibilidad</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Aviso legal</v>
      </c>
      <c r="C528" s="114" t="str" cm="1">
        <f t="array" ref="C528">IFERROR(INDEX('03.Muestra'!$F$8:$F$42,SMALL(IF("Página Web"='03.Muestra'!$D$8:$D$42,ROW('03.Muestra'!$F$8:$F$42)-MIN(ROW('03.Muestra'!$D$8:$D$42))+1,""),ROW()-512)),"")</f>
        <v>https://www.comunidad.madrid/hospital/elescorial/aviso-legal-privacidad</v>
      </c>
      <c r="D528" s="130" t="s">
        <v>28</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https://www.comunidad.madrid/hospital/elescorial/</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https://www.comunidad.madrid/hospital/elescorial/ciudadanos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https://www.comunidad.madrid/hospital/elescorial/profesionales</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https://www.comunidad.madrid/hospital/elescorial/comunicacion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https://www.comunidad.madrid/hospital/elescorial/nosotros</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Cómo llegar</v>
      </c>
      <c r="C556" s="114" t="str" cm="1">
        <f t="array" ref="C556">IFERROR(INDEX('03.Muestra'!$F$8:$F$42,SMALL(IF("Página Web"='03.Muestra'!$D$8:$D$42,ROW('03.Muestra'!$F$8:$F$42)-MIN(ROW('03.Muestra'!$D$8:$D$42))+1,""),ROW()-550)),"")</f>
        <v>https://www.comunidad.madrid/hospital/elescorial/ciudadanos/llegar</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Lista espera</v>
      </c>
      <c r="C557" s="114" t="str" cm="1">
        <f t="array" ref="C557">IFERROR(INDEX('03.Muestra'!$F$8:$F$42,SMALL(IF("Página Web"='03.Muestra'!$D$8:$D$42,ROW('03.Muestra'!$F$8:$F$42)-MIN(ROW('03.Muestra'!$D$8:$D$42))+1,""),ROW()-550)),"")</f>
        <v>https://www.comunidad.madrid/hospital/elescorial/ciudadanos/admision-citaciones-lista-espera-quirurgica</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https://www.comunidad.madrid/hospital/elescorial/profesionales/docencia</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Calidad</v>
      </c>
      <c r="C559" s="114" t="str" cm="1">
        <f t="array" ref="C559">IFERROR(INDEX('03.Muestra'!$F$8:$F$42,SMALL(IF("Página Web"='03.Muestra'!$D$8:$D$42,ROW('03.Muestra'!$F$8:$F$42)-MIN(ROW('03.Muestra'!$D$8:$D$42))+1,""),ROW()-550)),"")</f>
        <v>https://www.comunidad.madrid/hospital/elescorial/profesionales/calidad</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Población referencia</v>
      </c>
      <c r="C560" s="114" t="str" cm="1">
        <f t="array" ref="C560">IFERROR(INDEX('03.Muestra'!$F$8:$F$42,SMALL(IF("Página Web"='03.Muestra'!$D$8:$D$42,ROW('03.Muestra'!$F$8:$F$42)-MIN(ROW('03.Muestra'!$D$8:$D$42))+1,""),ROW()-550)),"")</f>
        <v>https://www.comunidad.madrid/hospital/elescorial/nosotros/poblacion-referencia</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https://www.comunidad.madrid/hospital/elescorial/sitemap</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https://www.comunidad.madrid/hospital/elescorial/comunicacion/noticias</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Covid 19</v>
      </c>
      <c r="C563" s="114" t="str" cm="1">
        <f t="array" ref="C563">IFERROR(INDEX('03.Muestra'!$F$8:$F$42,SMALL(IF("Página Web"='03.Muestra'!$D$8:$D$42,ROW('03.Muestra'!$F$8:$F$42)-MIN(ROW('03.Muestra'!$D$8:$D$42))+1,""),ROW()-550)),"")</f>
        <v>https://www.comunidad.madrid/hospital/elescorial/ciudadanos/informacion-covid-19</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https://www.comunidad.madrid/hospital/elescorial/buscar?search_api_fulltext=&amp;nombre=</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https://www.comunidad.madrid/hospital/elescorial/declaracion-accesibilidad</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Aviso legal</v>
      </c>
      <c r="C566" s="114" t="str" cm="1">
        <f t="array" ref="C566">IFERROR(INDEX('03.Muestra'!$F$8:$F$42,SMALL(IF("Página Web"='03.Muestra'!$D$8:$D$42,ROW('03.Muestra'!$F$8:$F$42)-MIN(ROW('03.Muestra'!$D$8:$D$42))+1,""),ROW()-550)),"")</f>
        <v>https://www.comunidad.madrid/hospital/elescorial/aviso-legal-privacidad</v>
      </c>
      <c r="D566" s="130" t="s">
        <v>35</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https://www.comunidad.madrid/hospital/elescorial/</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https://www.comunidad.madrid/hospital/elescorial/ciudadanos</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16</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https://www.comunidad.madrid/hospital/elescorial/profesionales</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https://www.comunidad.madrid/hospital/elescorial/comunicacion</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https://www.comunidad.madrid/hospital/elescorial/nosotros</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Cómo llegar</v>
      </c>
      <c r="C594" s="114" t="str" cm="1">
        <f t="array" ref="C594">IFERROR(INDEX('03.Muestra'!$F$8:$F$42,SMALL(IF("Página Web"='03.Muestra'!$D$8:$D$42,ROW('03.Muestra'!$F$8:$F$42)-MIN(ROW('03.Muestra'!$D$8:$D$42))+1,""),ROW()-588)),"")</f>
        <v>https://www.comunidad.madrid/hospital/elescorial/ciudadanos/llegar</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Lista espera</v>
      </c>
      <c r="C595" s="114" t="str" cm="1">
        <f t="array" ref="C595">IFERROR(INDEX('03.Muestra'!$F$8:$F$42,SMALL(IF("Página Web"='03.Muestra'!$D$8:$D$42,ROW('03.Muestra'!$F$8:$F$42)-MIN(ROW('03.Muestra'!$D$8:$D$42))+1,""),ROW()-588)),"")</f>
        <v>https://www.comunidad.madrid/hospital/elescorial/ciudadanos/admision-citaciones-lista-espera-quirurgica</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https://www.comunidad.madrid/hospital/elescorial/profesionales/docencia</v>
      </c>
      <c r="D596" s="130" t="s">
        <v>26</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Calidad</v>
      </c>
      <c r="C597" s="114" t="str" cm="1">
        <f t="array" ref="C597">IFERROR(INDEX('03.Muestra'!$F$8:$F$42,SMALL(IF("Página Web"='03.Muestra'!$D$8:$D$42,ROW('03.Muestra'!$F$8:$F$42)-MIN(ROW('03.Muestra'!$D$8:$D$42))+1,""),ROW()-588)),"")</f>
        <v>https://www.comunidad.madrid/hospital/elescorial/profesionales/calidad</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Población referencia</v>
      </c>
      <c r="C598" s="114" t="str" cm="1">
        <f t="array" ref="C598">IFERROR(INDEX('03.Muestra'!$F$8:$F$42,SMALL(IF("Página Web"='03.Muestra'!$D$8:$D$42,ROW('03.Muestra'!$F$8:$F$42)-MIN(ROW('03.Muestra'!$D$8:$D$42))+1,""),ROW()-588)),"")</f>
        <v>https://www.comunidad.madrid/hospital/elescorial/nosotros/poblacion-referencia</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https://www.comunidad.madrid/hospital/elescorial/sitemap</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https://www.comunidad.madrid/hospital/elescorial/comunicacion/noticias</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Covid 19</v>
      </c>
      <c r="C601" s="114" t="str" cm="1">
        <f t="array" ref="C601">IFERROR(INDEX('03.Muestra'!$F$8:$F$42,SMALL(IF("Página Web"='03.Muestra'!$D$8:$D$42,ROW('03.Muestra'!$F$8:$F$42)-MIN(ROW('03.Muestra'!$D$8:$D$42))+1,""),ROW()-588)),"")</f>
        <v>https://www.comunidad.madrid/hospital/elescorial/ciudadanos/informacion-covid-19</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https://www.comunidad.madrid/hospital/elescorial/buscar?search_api_fulltext=&amp;nombre=</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https://www.comunidad.madrid/hospital/elescorial/declaracion-accesibilidad</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Aviso legal</v>
      </c>
      <c r="C604" s="114" t="str" cm="1">
        <f t="array" ref="C604">IFERROR(INDEX('03.Muestra'!$F$8:$F$42,SMALL(IF("Página Web"='03.Muestra'!$D$8:$D$42,ROW('03.Muestra'!$F$8:$F$42)-MIN(ROW('03.Muestra'!$D$8:$D$42))+1,""),ROW()-588)),"")</f>
        <v>https://www.comunidad.madrid/hospital/elescorial/aviso-legal-privacidad</v>
      </c>
      <c r="D604" s="130" t="s">
        <v>26</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https://www.comunidad.madrid/hospital/elescorial/</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https://www.comunidad.madrid/hospital/elescorial/ciudadanos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7</v>
      </c>
      <c r="J628" s="120">
        <f ca="1">COUNTIF($D627:INDIRECT("$D" &amp;  SUM(ROW()-1,'03.Muestra'!$D$45)-1),J627)</f>
        <v>9</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https://www.comunidad.madrid/hospital/elescorial/profesionales</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https://www.comunidad.madrid/hospital/elescorial/comunicacion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https://www.comunidad.madrid/hospital/elescorial/nosotros</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Cómo llegar</v>
      </c>
      <c r="C632" s="114" t="str" cm="1">
        <f t="array" ref="C632">IFERROR(INDEX('03.Muestra'!$F$8:$F$42,SMALL(IF("Página Web"='03.Muestra'!$D$8:$D$42,ROW('03.Muestra'!$F$8:$F$42)-MIN(ROW('03.Muestra'!$D$8:$D$42))+1,""),ROW()-626)),"")</f>
        <v>https://www.comunidad.madrid/hospital/elescorial/ciudadanos/llegar</v>
      </c>
      <c r="D632" s="130" t="s">
        <v>28</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Lista espera</v>
      </c>
      <c r="C633" s="114" t="str" cm="1">
        <f t="array" ref="C633">IFERROR(INDEX('03.Muestra'!$F$8:$F$42,SMALL(IF("Página Web"='03.Muestra'!$D$8:$D$42,ROW('03.Muestra'!$F$8:$F$42)-MIN(ROW('03.Muestra'!$D$8:$D$42))+1,""),ROW()-626)),"")</f>
        <v>https://www.comunidad.madrid/hospital/elescorial/ciudadanos/admision-citaciones-lista-espera-quirurgica</v>
      </c>
      <c r="D633" s="130" t="s">
        <v>28</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https://www.comunidad.madrid/hospital/elescorial/profesionales/docencia</v>
      </c>
      <c r="D634" s="130" t="s">
        <v>28</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Calidad</v>
      </c>
      <c r="C635" s="114" t="str" cm="1">
        <f t="array" ref="C635">IFERROR(INDEX('03.Muestra'!$F$8:$F$42,SMALL(IF("Página Web"='03.Muestra'!$D$8:$D$42,ROW('03.Muestra'!$F$8:$F$42)-MIN(ROW('03.Muestra'!$D$8:$D$42))+1,""),ROW()-626)),"")</f>
        <v>https://www.comunidad.madrid/hospital/elescorial/profesionales/calidad</v>
      </c>
      <c r="D635" s="130" t="s">
        <v>28</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Población referencia</v>
      </c>
      <c r="C636" s="114" t="str" cm="1">
        <f t="array" ref="C636">IFERROR(INDEX('03.Muestra'!$F$8:$F$42,SMALL(IF("Página Web"='03.Muestra'!$D$8:$D$42,ROW('03.Muestra'!$F$8:$F$42)-MIN(ROW('03.Muestra'!$D$8:$D$42))+1,""),ROW()-626)),"")</f>
        <v>https://www.comunidad.madrid/hospital/elescorial/nosotros/poblacion-referencia</v>
      </c>
      <c r="D636" s="130" t="s">
        <v>28</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https://www.comunidad.madrid/hospital/elescorial/sitemap</v>
      </c>
      <c r="D637" s="130" t="s">
        <v>26</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https://www.comunidad.madrid/hospital/elescorial/comunicacion/noticias</v>
      </c>
      <c r="D638" s="130" t="s">
        <v>26</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Covid 19</v>
      </c>
      <c r="C639" s="114" t="str" cm="1">
        <f t="array" ref="C639">IFERROR(INDEX('03.Muestra'!$F$8:$F$42,SMALL(IF("Página Web"='03.Muestra'!$D$8:$D$42,ROW('03.Muestra'!$F$8:$F$42)-MIN(ROW('03.Muestra'!$D$8:$D$42))+1,""),ROW()-626)),"")</f>
        <v>https://www.comunidad.madrid/hospital/elescorial/ciudadanos/informacion-covid-19</v>
      </c>
      <c r="D639" s="130" t="s">
        <v>28</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https://www.comunidad.madrid/hospital/elescorial/buscar?search_api_fulltext=&amp;nombre=</v>
      </c>
      <c r="D640" s="130" t="s">
        <v>26</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https://www.comunidad.madrid/hospital/elescorial/declaracion-accesibilidad</v>
      </c>
      <c r="D641" s="130" t="s">
        <v>26</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Aviso legal</v>
      </c>
      <c r="C642" s="114" t="str" cm="1">
        <f t="array" ref="C642">IFERROR(INDEX('03.Muestra'!$F$8:$F$42,SMALL(IF("Página Web"='03.Muestra'!$D$8:$D$42,ROW('03.Muestra'!$F$8:$F$42)-MIN(ROW('03.Muestra'!$D$8:$D$42))+1,""),ROW()-626)),"")</f>
        <v>https://www.comunidad.madrid/hospital/elescorial/aviso-legal-privacidad</v>
      </c>
      <c r="D642" s="130" t="s">
        <v>28</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https://www.comunidad.madrid/hospital/elescorial/</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https://www.comunidad.madrid/hospital/elescorial/ciudadanos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16</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https://www.comunidad.madrid/hospital/elescorial/profesionales</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https://www.comunidad.madrid/hospital/elescorial/comunicacion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https://www.comunidad.madrid/hospital/elescorial/nosotros</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Cómo llegar</v>
      </c>
      <c r="C670" s="114" t="str" cm="1">
        <f t="array" ref="C670">IFERROR(INDEX('03.Muestra'!$F$8:$F$42,SMALL(IF("Página Web"='03.Muestra'!$D$8:$D$42,ROW('03.Muestra'!$F$8:$F$42)-MIN(ROW('03.Muestra'!$D$8:$D$42))+1,""),ROW()-664)),"")</f>
        <v>https://www.comunidad.madrid/hospital/elescorial/ciudadanos/llegar</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Lista espera</v>
      </c>
      <c r="C671" s="114" t="str" cm="1">
        <f t="array" ref="C671">IFERROR(INDEX('03.Muestra'!$F$8:$F$42,SMALL(IF("Página Web"='03.Muestra'!$D$8:$D$42,ROW('03.Muestra'!$F$8:$F$42)-MIN(ROW('03.Muestra'!$D$8:$D$42))+1,""),ROW()-664)),"")</f>
        <v>https://www.comunidad.madrid/hospital/elescorial/ciudadanos/admision-citaciones-lista-espera-quirurgica</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https://www.comunidad.madrid/hospital/elescorial/profesionales/docencia</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Calidad</v>
      </c>
      <c r="C673" s="114" t="str" cm="1">
        <f t="array" ref="C673">IFERROR(INDEX('03.Muestra'!$F$8:$F$42,SMALL(IF("Página Web"='03.Muestra'!$D$8:$D$42,ROW('03.Muestra'!$F$8:$F$42)-MIN(ROW('03.Muestra'!$D$8:$D$42))+1,""),ROW()-664)),"")</f>
        <v>https://www.comunidad.madrid/hospital/elescorial/profesionales/calidad</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Población referencia</v>
      </c>
      <c r="C674" s="114" t="str" cm="1">
        <f t="array" ref="C674">IFERROR(INDEX('03.Muestra'!$F$8:$F$42,SMALL(IF("Página Web"='03.Muestra'!$D$8:$D$42,ROW('03.Muestra'!$F$8:$F$42)-MIN(ROW('03.Muestra'!$D$8:$D$42))+1,""),ROW()-664)),"")</f>
        <v>https://www.comunidad.madrid/hospital/elescorial/nosotros/poblacion-referencia</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https://www.comunidad.madrid/hospital/elescorial/sitemap</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https://www.comunidad.madrid/hospital/elescorial/comunicacion/noticias</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Covid 19</v>
      </c>
      <c r="C677" s="114" t="str" cm="1">
        <f t="array" ref="C677">IFERROR(INDEX('03.Muestra'!$F$8:$F$42,SMALL(IF("Página Web"='03.Muestra'!$D$8:$D$42,ROW('03.Muestra'!$F$8:$F$42)-MIN(ROW('03.Muestra'!$D$8:$D$42))+1,""),ROW()-664)),"")</f>
        <v>https://www.comunidad.madrid/hospital/elescorial/ciudadanos/informacion-covid-19</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https://www.comunidad.madrid/hospital/elescorial/buscar?search_api_fulltext=&amp;nombre=</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https://www.comunidad.madrid/hospital/elescorial/declaracion-accesibilidad</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Aviso legal</v>
      </c>
      <c r="C680" s="114" t="str" cm="1">
        <f t="array" ref="C680">IFERROR(INDEX('03.Muestra'!$F$8:$F$42,SMALL(IF("Página Web"='03.Muestra'!$D$8:$D$42,ROW('03.Muestra'!$F$8:$F$42)-MIN(ROW('03.Muestra'!$D$8:$D$42))+1,""),ROW()-664)),"")</f>
        <v>https://www.comunidad.madrid/hospital/elescorial/aviso-legal-privacidad</v>
      </c>
      <c r="D680" s="130" t="s">
        <v>26</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https://www.comunidad.madrid/hospital/elescorial/</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https://www.comunidad.madrid/hospital/elescorial/ciudadanos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16</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https://www.comunidad.madrid/hospital/elescorial/profesionales</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https://www.comunidad.madrid/hospital/elescorial/comunicacion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https://www.comunidad.madrid/hospital/elescorial/nosotros</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Cómo llegar</v>
      </c>
      <c r="C708" s="114" t="str" cm="1">
        <f t="array" ref="C708">IFERROR(INDEX('03.Muestra'!$F$8:$F$42,SMALL(IF("Página Web"='03.Muestra'!$D$8:$D$42,ROW('03.Muestra'!$F$8:$F$42)-MIN(ROW('03.Muestra'!$D$8:$D$42))+1,""),ROW()-702)),"")</f>
        <v>https://www.comunidad.madrid/hospital/elescorial/ciudadanos/llegar</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Lista espera</v>
      </c>
      <c r="C709" s="114" t="str" cm="1">
        <f t="array" ref="C709">IFERROR(INDEX('03.Muestra'!$F$8:$F$42,SMALL(IF("Página Web"='03.Muestra'!$D$8:$D$42,ROW('03.Muestra'!$F$8:$F$42)-MIN(ROW('03.Muestra'!$D$8:$D$42))+1,""),ROW()-702)),"")</f>
        <v>https://www.comunidad.madrid/hospital/elescorial/ciudadanos/admision-citaciones-lista-espera-quirurgica</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https://www.comunidad.madrid/hospital/elescorial/profesionales/docencia</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Calidad</v>
      </c>
      <c r="C711" s="114" t="str" cm="1">
        <f t="array" ref="C711">IFERROR(INDEX('03.Muestra'!$F$8:$F$42,SMALL(IF("Página Web"='03.Muestra'!$D$8:$D$42,ROW('03.Muestra'!$F$8:$F$42)-MIN(ROW('03.Muestra'!$D$8:$D$42))+1,""),ROW()-702)),"")</f>
        <v>https://www.comunidad.madrid/hospital/elescorial/profesionales/calidad</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Población referencia</v>
      </c>
      <c r="C712" s="114" t="str" cm="1">
        <f t="array" ref="C712">IFERROR(INDEX('03.Muestra'!$F$8:$F$42,SMALL(IF("Página Web"='03.Muestra'!$D$8:$D$42,ROW('03.Muestra'!$F$8:$F$42)-MIN(ROW('03.Muestra'!$D$8:$D$42))+1,""),ROW()-702)),"")</f>
        <v>https://www.comunidad.madrid/hospital/elescorial/nosotros/poblacion-referencia</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https://www.comunidad.madrid/hospital/elescorial/sitemap</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https://www.comunidad.madrid/hospital/elescorial/comunicacion/noticias</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Covid 19</v>
      </c>
      <c r="C715" s="114" t="str" cm="1">
        <f t="array" ref="C715">IFERROR(INDEX('03.Muestra'!$F$8:$F$42,SMALL(IF("Página Web"='03.Muestra'!$D$8:$D$42,ROW('03.Muestra'!$F$8:$F$42)-MIN(ROW('03.Muestra'!$D$8:$D$42))+1,""),ROW()-702)),"")</f>
        <v>https://www.comunidad.madrid/hospital/elescorial/ciudadanos/informacion-covid-19</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https://www.comunidad.madrid/hospital/elescorial/buscar?search_api_fulltext=&amp;nombre=</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https://www.comunidad.madrid/hospital/elescorial/declaracion-accesibilidad</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Aviso legal</v>
      </c>
      <c r="C718" s="114" t="str" cm="1">
        <f t="array" ref="C718">IFERROR(INDEX('03.Muestra'!$F$8:$F$42,SMALL(IF("Página Web"='03.Muestra'!$D$8:$D$42,ROW('03.Muestra'!$F$8:$F$42)-MIN(ROW('03.Muestra'!$D$8:$D$42))+1,""),ROW()-702)),"")</f>
        <v>https://www.comunidad.madrid/hospital/elescorial/aviso-legal-privacidad</v>
      </c>
      <c r="D718" s="130" t="s">
        <v>26</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https://www.comunidad.madrid/hospital/elescorial/</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https://www.comunidad.madrid/hospital/elescorial/ciudadanos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v>
      </c>
      <c r="J742" s="120">
        <f ca="1">COUNTIF($D741:INDIRECT("$D" &amp;  SUM(ROW()-1,'03.Muestra'!$D$45)-1),J741)</f>
        <v>15</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Profesionales</v>
      </c>
      <c r="C743" s="114" t="str" cm="1">
        <f t="array" ref="C743">IFERROR(INDEX('03.Muestra'!$F$8:$F$42,SMALL(IF("Página Web"='03.Muestra'!$D$8:$D$42,ROW('03.Muestra'!$F$8:$F$42)-MIN(ROW('03.Muestra'!$D$8:$D$42))+1,""),ROW()-740)),"")</f>
        <v>https://www.comunidad.madrid/hospital/elescorial/profesionales</v>
      </c>
      <c r="D743" s="130" t="s">
        <v>26</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Comunicación</v>
      </c>
      <c r="C744" s="114" t="str" cm="1">
        <f t="array" ref="C744">IFERROR(INDEX('03.Muestra'!$F$8:$F$42,SMALL(IF("Página Web"='03.Muestra'!$D$8:$D$42,ROW('03.Muestra'!$F$8:$F$42)-MIN(ROW('03.Muestra'!$D$8:$D$42))+1,""),ROW()-740)),"")</f>
        <v>https://www.comunidad.madrid/hospital/elescorial/comunicacion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Nosotros</v>
      </c>
      <c r="C745" s="114" t="str" cm="1">
        <f t="array" ref="C745">IFERROR(INDEX('03.Muestra'!$F$8:$F$42,SMALL(IF("Página Web"='03.Muestra'!$D$8:$D$42,ROW('03.Muestra'!$F$8:$F$42)-MIN(ROW('03.Muestra'!$D$8:$D$42))+1,""),ROW()-740)),"")</f>
        <v>https://www.comunidad.madrid/hospital/elescorial/nosotros</v>
      </c>
      <c r="D745" s="130" t="s">
        <v>26</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Cómo llegar</v>
      </c>
      <c r="C746" s="114" t="str" cm="1">
        <f t="array" ref="C746">IFERROR(INDEX('03.Muestra'!$F$8:$F$42,SMALL(IF("Página Web"='03.Muestra'!$D$8:$D$42,ROW('03.Muestra'!$F$8:$F$42)-MIN(ROW('03.Muestra'!$D$8:$D$42))+1,""),ROW()-740)),"")</f>
        <v>https://www.comunidad.madrid/hospital/elescorial/ciudadanos/llegar</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Lista espera</v>
      </c>
      <c r="C747" s="114" t="str" cm="1">
        <f t="array" ref="C747">IFERROR(INDEX('03.Muestra'!$F$8:$F$42,SMALL(IF("Página Web"='03.Muestra'!$D$8:$D$42,ROW('03.Muestra'!$F$8:$F$42)-MIN(ROW('03.Muestra'!$D$8:$D$42))+1,""),ROW()-740)),"")</f>
        <v>https://www.comunidad.madrid/hospital/elescorial/ciudadanos/admision-citaciones-lista-espera-quirurgica</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Docencia</v>
      </c>
      <c r="C748" s="114" t="str" cm="1">
        <f t="array" ref="C748">IFERROR(INDEX('03.Muestra'!$F$8:$F$42,SMALL(IF("Página Web"='03.Muestra'!$D$8:$D$42,ROW('03.Muestra'!$F$8:$F$42)-MIN(ROW('03.Muestra'!$D$8:$D$42))+1,""),ROW()-740)),"")</f>
        <v>https://www.comunidad.madrid/hospital/elescorial/profesionales/docencia</v>
      </c>
      <c r="D748" s="130" t="s">
        <v>28</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Calidad</v>
      </c>
      <c r="C749" s="114" t="str" cm="1">
        <f t="array" ref="C749">IFERROR(INDEX('03.Muestra'!$F$8:$F$42,SMALL(IF("Página Web"='03.Muestra'!$D$8:$D$42,ROW('03.Muestra'!$F$8:$F$42)-MIN(ROW('03.Muestra'!$D$8:$D$42))+1,""),ROW()-740)),"")</f>
        <v>https://www.comunidad.madrid/hospital/elescorial/profesionales/calidad</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Población referencia</v>
      </c>
      <c r="C750" s="114" t="str" cm="1">
        <f t="array" ref="C750">IFERROR(INDEX('03.Muestra'!$F$8:$F$42,SMALL(IF("Página Web"='03.Muestra'!$D$8:$D$42,ROW('03.Muestra'!$F$8:$F$42)-MIN(ROW('03.Muestra'!$D$8:$D$42))+1,""),ROW()-740)),"")</f>
        <v>https://www.comunidad.madrid/hospital/elescorial/nosotros/poblacion-referencia</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Mapa web</v>
      </c>
      <c r="C751" s="114" t="str" cm="1">
        <f t="array" ref="C751">IFERROR(INDEX('03.Muestra'!$F$8:$F$42,SMALL(IF("Página Web"='03.Muestra'!$D$8:$D$42,ROW('03.Muestra'!$F$8:$F$42)-MIN(ROW('03.Muestra'!$D$8:$D$42))+1,""),ROW()-740)),"")</f>
        <v>https://www.comunidad.madrid/hospital/elescorial/sitemap</v>
      </c>
      <c r="D751" s="130" t="s">
        <v>26</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Noticias</v>
      </c>
      <c r="C752" s="114" t="str" cm="1">
        <f t="array" ref="C752">IFERROR(INDEX('03.Muestra'!$F$8:$F$42,SMALL(IF("Página Web"='03.Muestra'!$D$8:$D$42,ROW('03.Muestra'!$F$8:$F$42)-MIN(ROW('03.Muestra'!$D$8:$D$42))+1,""),ROW()-740)),"")</f>
        <v>https://www.comunidad.madrid/hospital/elescorial/comunicacion/noticias</v>
      </c>
      <c r="D752" s="130" t="s">
        <v>26</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Covid 19</v>
      </c>
      <c r="C753" s="114" t="str" cm="1">
        <f t="array" ref="C753">IFERROR(INDEX('03.Muestra'!$F$8:$F$42,SMALL(IF("Página Web"='03.Muestra'!$D$8:$D$42,ROW('03.Muestra'!$F$8:$F$42)-MIN(ROW('03.Muestra'!$D$8:$D$42))+1,""),ROW()-740)),"")</f>
        <v>https://www.comunidad.madrid/hospital/elescorial/ciudadanos/informacion-covid-19</v>
      </c>
      <c r="D753" s="130" t="s">
        <v>26</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Búsqueda</v>
      </c>
      <c r="C754" s="114" t="str" cm="1">
        <f t="array" ref="C754">IFERROR(INDEX('03.Muestra'!$F$8:$F$42,SMALL(IF("Página Web"='03.Muestra'!$D$8:$D$42,ROW('03.Muestra'!$F$8:$F$42)-MIN(ROW('03.Muestra'!$D$8:$D$42))+1,""),ROW()-740)),"")</f>
        <v>https://www.comunidad.madrid/hospital/elescorial/buscar?search_api_fulltext=&amp;nombre=</v>
      </c>
      <c r="D754" s="130" t="s">
        <v>26</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Accesibilidad</v>
      </c>
      <c r="C755" s="114" t="str" cm="1">
        <f t="array" ref="C755">IFERROR(INDEX('03.Muestra'!$F$8:$F$42,SMALL(IF("Página Web"='03.Muestra'!$D$8:$D$42,ROW('03.Muestra'!$F$8:$F$42)-MIN(ROW('03.Muestra'!$D$8:$D$42))+1,""),ROW()-740)),"")</f>
        <v>https://www.comunidad.madrid/hospital/elescorial/declaracion-accesibilidad</v>
      </c>
      <c r="D755" s="130" t="s">
        <v>26</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Aviso legal</v>
      </c>
      <c r="C756" s="114" t="str" cm="1">
        <f t="array" ref="C756">IFERROR(INDEX('03.Muestra'!$F$8:$F$42,SMALL(IF("Página Web"='03.Muestra'!$D$8:$D$42,ROW('03.Muestra'!$F$8:$F$42)-MIN(ROW('03.Muestra'!$D$8:$D$42))+1,""),ROW()-740)),"")</f>
        <v>https://www.comunidad.madrid/hospital/elescorial/aviso-legal-privacidad</v>
      </c>
      <c r="D756" s="130" t="s">
        <v>26</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ref="D757:D775" si="39">IF(AND(B757&lt;&gt;"",C757&lt;&gt;""),"N/T","")</f>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https://www.comunidad.madrid/hospital/elescorial/</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https://www.comunidad.madrid/hospital/elescorial/ciudadanos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16</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Profesionales</v>
      </c>
      <c r="C781" s="114" t="str" cm="1">
        <f t="array" ref="C781">IFERROR(INDEX('03.Muestra'!$F$8:$F$42,SMALL(IF("Página Web"='03.Muestra'!$D$8:$D$42,ROW('03.Muestra'!$F$8:$F$42)-MIN(ROW('03.Muestra'!$D$8:$D$42))+1,""),ROW()-778)),"")</f>
        <v>https://www.comunidad.madrid/hospital/elescorial/profesionales</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Comunicación</v>
      </c>
      <c r="C782" s="114" t="str" cm="1">
        <f t="array" ref="C782">IFERROR(INDEX('03.Muestra'!$F$8:$F$42,SMALL(IF("Página Web"='03.Muestra'!$D$8:$D$42,ROW('03.Muestra'!$F$8:$F$42)-MIN(ROW('03.Muestra'!$D$8:$D$42))+1,""),ROW()-778)),"")</f>
        <v>https://www.comunidad.madrid/hospital/elescorial/comunicacion</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Nosotros</v>
      </c>
      <c r="C783" s="114" t="str" cm="1">
        <f t="array" ref="C783">IFERROR(INDEX('03.Muestra'!$F$8:$F$42,SMALL(IF("Página Web"='03.Muestra'!$D$8:$D$42,ROW('03.Muestra'!$F$8:$F$42)-MIN(ROW('03.Muestra'!$D$8:$D$42))+1,""),ROW()-778)),"")</f>
        <v>https://www.comunidad.madrid/hospital/elescorial/nosotros</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Cómo llegar</v>
      </c>
      <c r="C784" s="114" t="str" cm="1">
        <f t="array" ref="C784">IFERROR(INDEX('03.Muestra'!$F$8:$F$42,SMALL(IF("Página Web"='03.Muestra'!$D$8:$D$42,ROW('03.Muestra'!$F$8:$F$42)-MIN(ROW('03.Muestra'!$D$8:$D$42))+1,""),ROW()-778)),"")</f>
        <v>https://www.comunidad.madrid/hospital/elescorial/ciudadanos/llegar</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Lista espera</v>
      </c>
      <c r="C785" s="114" t="str" cm="1">
        <f t="array" ref="C785">IFERROR(INDEX('03.Muestra'!$F$8:$F$42,SMALL(IF("Página Web"='03.Muestra'!$D$8:$D$42,ROW('03.Muestra'!$F$8:$F$42)-MIN(ROW('03.Muestra'!$D$8:$D$42))+1,""),ROW()-778)),"")</f>
        <v>https://www.comunidad.madrid/hospital/elescorial/ciudadanos/admision-citaciones-lista-espera-quirurgica</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Docencia</v>
      </c>
      <c r="C786" s="114" t="str" cm="1">
        <f t="array" ref="C786">IFERROR(INDEX('03.Muestra'!$F$8:$F$42,SMALL(IF("Página Web"='03.Muestra'!$D$8:$D$42,ROW('03.Muestra'!$F$8:$F$42)-MIN(ROW('03.Muestra'!$D$8:$D$42))+1,""),ROW()-778)),"")</f>
        <v>https://www.comunidad.madrid/hospital/elescorial/profesionales/docencia</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Calidad</v>
      </c>
      <c r="C787" s="114" t="str" cm="1">
        <f t="array" ref="C787">IFERROR(INDEX('03.Muestra'!$F$8:$F$42,SMALL(IF("Página Web"='03.Muestra'!$D$8:$D$42,ROW('03.Muestra'!$F$8:$F$42)-MIN(ROW('03.Muestra'!$D$8:$D$42))+1,""),ROW()-778)),"")</f>
        <v>https://www.comunidad.madrid/hospital/elescorial/profesionales/calidad</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Población referencia</v>
      </c>
      <c r="C788" s="114" t="str" cm="1">
        <f t="array" ref="C788">IFERROR(INDEX('03.Muestra'!$F$8:$F$42,SMALL(IF("Página Web"='03.Muestra'!$D$8:$D$42,ROW('03.Muestra'!$F$8:$F$42)-MIN(ROW('03.Muestra'!$D$8:$D$42))+1,""),ROW()-778)),"")</f>
        <v>https://www.comunidad.madrid/hospital/elescorial/nosotros/poblacion-referencia</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Mapa web</v>
      </c>
      <c r="C789" s="114" t="str" cm="1">
        <f t="array" ref="C789">IFERROR(INDEX('03.Muestra'!$F$8:$F$42,SMALL(IF("Página Web"='03.Muestra'!$D$8:$D$42,ROW('03.Muestra'!$F$8:$F$42)-MIN(ROW('03.Muestra'!$D$8:$D$42))+1,""),ROW()-778)),"")</f>
        <v>https://www.comunidad.madrid/hospital/elescorial/sitemap</v>
      </c>
      <c r="D789" s="130" t="s">
        <v>26</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Noticias</v>
      </c>
      <c r="C790" s="114" t="str" cm="1">
        <f t="array" ref="C790">IFERROR(INDEX('03.Muestra'!$F$8:$F$42,SMALL(IF("Página Web"='03.Muestra'!$D$8:$D$42,ROW('03.Muestra'!$F$8:$F$42)-MIN(ROW('03.Muestra'!$D$8:$D$42))+1,""),ROW()-778)),"")</f>
        <v>https://www.comunidad.madrid/hospital/elescorial/comunicacion/noticias</v>
      </c>
      <c r="D790" s="130" t="s">
        <v>26</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Covid 19</v>
      </c>
      <c r="C791" s="114" t="str" cm="1">
        <f t="array" ref="C791">IFERROR(INDEX('03.Muestra'!$F$8:$F$42,SMALL(IF("Página Web"='03.Muestra'!$D$8:$D$42,ROW('03.Muestra'!$F$8:$F$42)-MIN(ROW('03.Muestra'!$D$8:$D$42))+1,""),ROW()-778)),"")</f>
        <v>https://www.comunidad.madrid/hospital/elescorial/ciudadanos/informacion-covid-19</v>
      </c>
      <c r="D791" s="130" t="s">
        <v>26</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Búsqueda</v>
      </c>
      <c r="C792" s="114" t="str" cm="1">
        <f t="array" ref="C792">IFERROR(INDEX('03.Muestra'!$F$8:$F$42,SMALL(IF("Página Web"='03.Muestra'!$D$8:$D$42,ROW('03.Muestra'!$F$8:$F$42)-MIN(ROW('03.Muestra'!$D$8:$D$42))+1,""),ROW()-778)),"")</f>
        <v>https://www.comunidad.madrid/hospital/elescorial/buscar?search_api_fulltext=&amp;nombre=</v>
      </c>
      <c r="D792" s="130" t="s">
        <v>26</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Accesibilidad</v>
      </c>
      <c r="C793" s="114" t="str" cm="1">
        <f t="array" ref="C793">IFERROR(INDEX('03.Muestra'!$F$8:$F$42,SMALL(IF("Página Web"='03.Muestra'!$D$8:$D$42,ROW('03.Muestra'!$F$8:$F$42)-MIN(ROW('03.Muestra'!$D$8:$D$42))+1,""),ROW()-778)),"")</f>
        <v>https://www.comunidad.madrid/hospital/elescorial/declaracion-accesibilidad</v>
      </c>
      <c r="D793" s="130" t="s">
        <v>26</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Aviso legal</v>
      </c>
      <c r="C794" s="114" t="str" cm="1">
        <f t="array" ref="C794">IFERROR(INDEX('03.Muestra'!$F$8:$F$42,SMALL(IF("Página Web"='03.Muestra'!$D$8:$D$42,ROW('03.Muestra'!$F$8:$F$42)-MIN(ROW('03.Muestra'!$D$8:$D$42))+1,""),ROW()-778)),"")</f>
        <v>https://www.comunidad.madrid/hospital/elescorial/aviso-legal-privacidad</v>
      </c>
      <c r="D794" s="130" t="s">
        <v>26</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ref="D795:D813" si="41">IF(AND(B795&lt;&gt;"",C795&lt;&gt;""),"N/T","")</f>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https://www.comunidad.madrid/hospital/elescorial/</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https://www.comunidad.madrid/hospital/elescorial/ciudadanos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16</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Profesionales</v>
      </c>
      <c r="C819" s="114" t="str" cm="1">
        <f t="array" ref="C819">IFERROR(INDEX('03.Muestra'!$F$8:$F$42,SMALL(IF("Página Web"='03.Muestra'!$D$8:$D$42,ROW('03.Muestra'!$F$8:$F$42)-MIN(ROW('03.Muestra'!$D$8:$D$42))+1,""),ROW()-816)),"")</f>
        <v>https://www.comunidad.madrid/hospital/elescorial/profesionales</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Comunicación</v>
      </c>
      <c r="C820" s="114" t="str" cm="1">
        <f t="array" ref="C820">IFERROR(INDEX('03.Muestra'!$F$8:$F$42,SMALL(IF("Página Web"='03.Muestra'!$D$8:$D$42,ROW('03.Muestra'!$F$8:$F$42)-MIN(ROW('03.Muestra'!$D$8:$D$42))+1,""),ROW()-816)),"")</f>
        <v>https://www.comunidad.madrid/hospital/elescorial/comunicacion</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Nosotros</v>
      </c>
      <c r="C821" s="114" t="str" cm="1">
        <f t="array" ref="C821">IFERROR(INDEX('03.Muestra'!$F$8:$F$42,SMALL(IF("Página Web"='03.Muestra'!$D$8:$D$42,ROW('03.Muestra'!$F$8:$F$42)-MIN(ROW('03.Muestra'!$D$8:$D$42))+1,""),ROW()-816)),"")</f>
        <v>https://www.comunidad.madrid/hospital/elescorial/nosotros</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Cómo llegar</v>
      </c>
      <c r="C822" s="114" t="str" cm="1">
        <f t="array" ref="C822">IFERROR(INDEX('03.Muestra'!$F$8:$F$42,SMALL(IF("Página Web"='03.Muestra'!$D$8:$D$42,ROW('03.Muestra'!$F$8:$F$42)-MIN(ROW('03.Muestra'!$D$8:$D$42))+1,""),ROW()-816)),"")</f>
        <v>https://www.comunidad.madrid/hospital/elescorial/ciudadanos/llegar</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Lista espera</v>
      </c>
      <c r="C823" s="114" t="str" cm="1">
        <f t="array" ref="C823">IFERROR(INDEX('03.Muestra'!$F$8:$F$42,SMALL(IF("Página Web"='03.Muestra'!$D$8:$D$42,ROW('03.Muestra'!$F$8:$F$42)-MIN(ROW('03.Muestra'!$D$8:$D$42))+1,""),ROW()-816)),"")</f>
        <v>https://www.comunidad.madrid/hospital/elescorial/ciudadanos/admision-citaciones-lista-espera-quirurgica</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Docencia</v>
      </c>
      <c r="C824" s="114" t="str" cm="1">
        <f t="array" ref="C824">IFERROR(INDEX('03.Muestra'!$F$8:$F$42,SMALL(IF("Página Web"='03.Muestra'!$D$8:$D$42,ROW('03.Muestra'!$F$8:$F$42)-MIN(ROW('03.Muestra'!$D$8:$D$42))+1,""),ROW()-816)),"")</f>
        <v>https://www.comunidad.madrid/hospital/elescorial/profesionales/docencia</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Calidad</v>
      </c>
      <c r="C825" s="114" t="str" cm="1">
        <f t="array" ref="C825">IFERROR(INDEX('03.Muestra'!$F$8:$F$42,SMALL(IF("Página Web"='03.Muestra'!$D$8:$D$42,ROW('03.Muestra'!$F$8:$F$42)-MIN(ROW('03.Muestra'!$D$8:$D$42))+1,""),ROW()-816)),"")</f>
        <v>https://www.comunidad.madrid/hospital/elescorial/profesionales/calidad</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Población referencia</v>
      </c>
      <c r="C826" s="114" t="str" cm="1">
        <f t="array" ref="C826">IFERROR(INDEX('03.Muestra'!$F$8:$F$42,SMALL(IF("Página Web"='03.Muestra'!$D$8:$D$42,ROW('03.Muestra'!$F$8:$F$42)-MIN(ROW('03.Muestra'!$D$8:$D$42))+1,""),ROW()-816)),"")</f>
        <v>https://www.comunidad.madrid/hospital/elescorial/nosotros/poblacion-referencia</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Mapa web</v>
      </c>
      <c r="C827" s="114" t="str" cm="1">
        <f t="array" ref="C827">IFERROR(INDEX('03.Muestra'!$F$8:$F$42,SMALL(IF("Página Web"='03.Muestra'!$D$8:$D$42,ROW('03.Muestra'!$F$8:$F$42)-MIN(ROW('03.Muestra'!$D$8:$D$42))+1,""),ROW()-816)),"")</f>
        <v>https://www.comunidad.madrid/hospital/elescorial/sitemap</v>
      </c>
      <c r="D827" s="130" t="s">
        <v>35</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Noticias</v>
      </c>
      <c r="C828" s="114" t="str" cm="1">
        <f t="array" ref="C828">IFERROR(INDEX('03.Muestra'!$F$8:$F$42,SMALL(IF("Página Web"='03.Muestra'!$D$8:$D$42,ROW('03.Muestra'!$F$8:$F$42)-MIN(ROW('03.Muestra'!$D$8:$D$42))+1,""),ROW()-816)),"")</f>
        <v>https://www.comunidad.madrid/hospital/elescorial/comunicacion/noticias</v>
      </c>
      <c r="D828" s="130" t="s">
        <v>35</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Covid 19</v>
      </c>
      <c r="C829" s="114" t="str" cm="1">
        <f t="array" ref="C829">IFERROR(INDEX('03.Muestra'!$F$8:$F$42,SMALL(IF("Página Web"='03.Muestra'!$D$8:$D$42,ROW('03.Muestra'!$F$8:$F$42)-MIN(ROW('03.Muestra'!$D$8:$D$42))+1,""),ROW()-816)),"")</f>
        <v>https://www.comunidad.madrid/hospital/elescorial/ciudadanos/informacion-covid-19</v>
      </c>
      <c r="D829" s="130" t="s">
        <v>35</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Búsqueda</v>
      </c>
      <c r="C830" s="114" t="str" cm="1">
        <f t="array" ref="C830">IFERROR(INDEX('03.Muestra'!$F$8:$F$42,SMALL(IF("Página Web"='03.Muestra'!$D$8:$D$42,ROW('03.Muestra'!$F$8:$F$42)-MIN(ROW('03.Muestra'!$D$8:$D$42))+1,""),ROW()-816)),"")</f>
        <v>https://www.comunidad.madrid/hospital/elescorial/buscar?search_api_fulltext=&amp;nombre=</v>
      </c>
      <c r="D830" s="130" t="s">
        <v>35</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Accesibilidad</v>
      </c>
      <c r="C831" s="114" t="str" cm="1">
        <f t="array" ref="C831">IFERROR(INDEX('03.Muestra'!$F$8:$F$42,SMALL(IF("Página Web"='03.Muestra'!$D$8:$D$42,ROW('03.Muestra'!$F$8:$F$42)-MIN(ROW('03.Muestra'!$D$8:$D$42))+1,""),ROW()-816)),"")</f>
        <v>https://www.comunidad.madrid/hospital/elescorial/declaracion-accesibilidad</v>
      </c>
      <c r="D831" s="130" t="s">
        <v>35</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Aviso legal</v>
      </c>
      <c r="C832" s="114" t="str" cm="1">
        <f t="array" ref="C832">IFERROR(INDEX('03.Muestra'!$F$8:$F$42,SMALL(IF("Página Web"='03.Muestra'!$D$8:$D$42,ROW('03.Muestra'!$F$8:$F$42)-MIN(ROW('03.Muestra'!$D$8:$D$42))+1,""),ROW()-816)),"")</f>
        <v>https://www.comunidad.madrid/hospital/elescorial/aviso-legal-privacidad</v>
      </c>
      <c r="D832" s="130" t="s">
        <v>35</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ref="D833:D851" si="43">IF(AND(B833&lt;&gt;"",C833&lt;&gt;""),"N/T","")</f>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https://www.comunidad.madrid/hospital/elescorial/</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https://www.comunidad.madrid/hospital/elescorial/ciudadanos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16</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Profesionales</v>
      </c>
      <c r="C857" s="114" t="str" cm="1">
        <f t="array" ref="C857">IFERROR(INDEX('03.Muestra'!$F$8:$F$42,SMALL(IF("Página Web"='03.Muestra'!$D$8:$D$42,ROW('03.Muestra'!$F$8:$F$42)-MIN(ROW('03.Muestra'!$D$8:$D$42))+1,""),ROW()-854)),"")</f>
        <v>https://www.comunidad.madrid/hospital/elescorial/profesionales</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Comunicación</v>
      </c>
      <c r="C858" s="114" t="str" cm="1">
        <f t="array" ref="C858">IFERROR(INDEX('03.Muestra'!$F$8:$F$42,SMALL(IF("Página Web"='03.Muestra'!$D$8:$D$42,ROW('03.Muestra'!$F$8:$F$42)-MIN(ROW('03.Muestra'!$D$8:$D$42))+1,""),ROW()-854)),"")</f>
        <v>https://www.comunidad.madrid/hospital/elescorial/comunicacion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Nosotros</v>
      </c>
      <c r="C859" s="114" t="str" cm="1">
        <f t="array" ref="C859">IFERROR(INDEX('03.Muestra'!$F$8:$F$42,SMALL(IF("Página Web"='03.Muestra'!$D$8:$D$42,ROW('03.Muestra'!$F$8:$F$42)-MIN(ROW('03.Muestra'!$D$8:$D$42))+1,""),ROW()-854)),"")</f>
        <v>https://www.comunidad.madrid/hospital/elescorial/nosotros</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Cómo llegar</v>
      </c>
      <c r="C860" s="114" t="str" cm="1">
        <f t="array" ref="C860">IFERROR(INDEX('03.Muestra'!$F$8:$F$42,SMALL(IF("Página Web"='03.Muestra'!$D$8:$D$42,ROW('03.Muestra'!$F$8:$F$42)-MIN(ROW('03.Muestra'!$D$8:$D$42))+1,""),ROW()-854)),"")</f>
        <v>https://www.comunidad.madrid/hospital/elescorial/ciudadanos/llegar</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Lista espera</v>
      </c>
      <c r="C861" s="114" t="str" cm="1">
        <f t="array" ref="C861">IFERROR(INDEX('03.Muestra'!$F$8:$F$42,SMALL(IF("Página Web"='03.Muestra'!$D$8:$D$42,ROW('03.Muestra'!$F$8:$F$42)-MIN(ROW('03.Muestra'!$D$8:$D$42))+1,""),ROW()-854)),"")</f>
        <v>https://www.comunidad.madrid/hospital/elescorial/ciudadanos/admision-citaciones-lista-espera-quirurgica</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Docencia</v>
      </c>
      <c r="C862" s="114" t="str" cm="1">
        <f t="array" ref="C862">IFERROR(INDEX('03.Muestra'!$F$8:$F$42,SMALL(IF("Página Web"='03.Muestra'!$D$8:$D$42,ROW('03.Muestra'!$F$8:$F$42)-MIN(ROW('03.Muestra'!$D$8:$D$42))+1,""),ROW()-854)),"")</f>
        <v>https://www.comunidad.madrid/hospital/elescorial/profesionales/docencia</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Calidad</v>
      </c>
      <c r="C863" s="114" t="str" cm="1">
        <f t="array" ref="C863">IFERROR(INDEX('03.Muestra'!$F$8:$F$42,SMALL(IF("Página Web"='03.Muestra'!$D$8:$D$42,ROW('03.Muestra'!$F$8:$F$42)-MIN(ROW('03.Muestra'!$D$8:$D$42))+1,""),ROW()-854)),"")</f>
        <v>https://www.comunidad.madrid/hospital/elescorial/profesionales/calidad</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Población referencia</v>
      </c>
      <c r="C864" s="114" t="str" cm="1">
        <f t="array" ref="C864">IFERROR(INDEX('03.Muestra'!$F$8:$F$42,SMALL(IF("Página Web"='03.Muestra'!$D$8:$D$42,ROW('03.Muestra'!$F$8:$F$42)-MIN(ROW('03.Muestra'!$D$8:$D$42))+1,""),ROW()-854)),"")</f>
        <v>https://www.comunidad.madrid/hospital/elescorial/nosotros/poblacion-referencia</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Mapa web</v>
      </c>
      <c r="C865" s="114" t="str" cm="1">
        <f t="array" ref="C865">IFERROR(INDEX('03.Muestra'!$F$8:$F$42,SMALL(IF("Página Web"='03.Muestra'!$D$8:$D$42,ROW('03.Muestra'!$F$8:$F$42)-MIN(ROW('03.Muestra'!$D$8:$D$42))+1,""),ROW()-854)),"")</f>
        <v>https://www.comunidad.madrid/hospital/elescorial/sitemap</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Noticias</v>
      </c>
      <c r="C866" s="114" t="str" cm="1">
        <f t="array" ref="C866">IFERROR(INDEX('03.Muestra'!$F$8:$F$42,SMALL(IF("Página Web"='03.Muestra'!$D$8:$D$42,ROW('03.Muestra'!$F$8:$F$42)-MIN(ROW('03.Muestra'!$D$8:$D$42))+1,""),ROW()-854)),"")</f>
        <v>https://www.comunidad.madrid/hospital/elescorial/comunicacion/noticias</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Covid 19</v>
      </c>
      <c r="C867" s="114" t="str" cm="1">
        <f t="array" ref="C867">IFERROR(INDEX('03.Muestra'!$F$8:$F$42,SMALL(IF("Página Web"='03.Muestra'!$D$8:$D$42,ROW('03.Muestra'!$F$8:$F$42)-MIN(ROW('03.Muestra'!$D$8:$D$42))+1,""),ROW()-854)),"")</f>
        <v>https://www.comunidad.madrid/hospital/elescorial/ciudadanos/informacion-covid-19</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Búsqueda</v>
      </c>
      <c r="C868" s="114" t="str" cm="1">
        <f t="array" ref="C868">IFERROR(INDEX('03.Muestra'!$F$8:$F$42,SMALL(IF("Página Web"='03.Muestra'!$D$8:$D$42,ROW('03.Muestra'!$F$8:$F$42)-MIN(ROW('03.Muestra'!$D$8:$D$42))+1,""),ROW()-854)),"")</f>
        <v>https://www.comunidad.madrid/hospital/elescorial/buscar?search_api_fulltext=&amp;nombre=</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Accesibilidad</v>
      </c>
      <c r="C869" s="114" t="str" cm="1">
        <f t="array" ref="C869">IFERROR(INDEX('03.Muestra'!$F$8:$F$42,SMALL(IF("Página Web"='03.Muestra'!$D$8:$D$42,ROW('03.Muestra'!$F$8:$F$42)-MIN(ROW('03.Muestra'!$D$8:$D$42))+1,""),ROW()-854)),"")</f>
        <v>https://www.comunidad.madrid/hospital/elescorial/declaracion-accesibilidad</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Aviso legal</v>
      </c>
      <c r="C870" s="114" t="str" cm="1">
        <f t="array" ref="C870">IFERROR(INDEX('03.Muestra'!$F$8:$F$42,SMALL(IF("Página Web"='03.Muestra'!$D$8:$D$42,ROW('03.Muestra'!$F$8:$F$42)-MIN(ROW('03.Muestra'!$D$8:$D$42))+1,""),ROW()-854)),"")</f>
        <v>https://www.comunidad.madrid/hospital/elescorial/aviso-legal-privacidad</v>
      </c>
      <c r="D870" s="130" t="s">
        <v>35</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ref="D871:D889" si="45">IF(AND(B871&lt;&gt;"",C871&lt;&gt;""),"N/T","")</f>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https://www.comunidad.madrid/hospital/elescorial/</v>
      </c>
      <c r="D893" s="130" t="s">
        <v>28</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https://www.comunidad.madrid/hospital/elescorial/ciudadanos</v>
      </c>
      <c r="D894" s="130" t="s">
        <v>28</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3</v>
      </c>
      <c r="J894" s="120">
        <f ca="1">COUNTIF($D893:INDIRECT("$D" &amp;  SUM(ROW()-1,'03.Muestra'!$D$45)-1),J893)</f>
        <v>13</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Profesionales</v>
      </c>
      <c r="C895" s="114" t="str" cm="1">
        <f t="array" ref="C895">IFERROR(INDEX('03.Muestra'!$F$8:$F$42,SMALL(IF("Página Web"='03.Muestra'!$D$8:$D$42,ROW('03.Muestra'!$F$8:$F$42)-MIN(ROW('03.Muestra'!$D$8:$D$42))+1,""),ROW()-892)),"")</f>
        <v>https://www.comunidad.madrid/hospital/elescorial/profesionales</v>
      </c>
      <c r="D895" s="130" t="s">
        <v>26</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Comunicación</v>
      </c>
      <c r="C896" s="114" t="str" cm="1">
        <f t="array" ref="C896">IFERROR(INDEX('03.Muestra'!$F$8:$F$42,SMALL(IF("Página Web"='03.Muestra'!$D$8:$D$42,ROW('03.Muestra'!$F$8:$F$42)-MIN(ROW('03.Muestra'!$D$8:$D$42))+1,""),ROW()-892)),"")</f>
        <v>https://www.comunidad.madrid/hospital/elescorial/comunicacion</v>
      </c>
      <c r="D896" s="130" t="s">
        <v>26</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Nosotros</v>
      </c>
      <c r="C897" s="114" t="str" cm="1">
        <f t="array" ref="C897">IFERROR(INDEX('03.Muestra'!$F$8:$F$42,SMALL(IF("Página Web"='03.Muestra'!$D$8:$D$42,ROW('03.Muestra'!$F$8:$F$42)-MIN(ROW('03.Muestra'!$D$8:$D$42))+1,""),ROW()-892)),"")</f>
        <v>https://www.comunidad.madrid/hospital/elescorial/nosotros</v>
      </c>
      <c r="D897" s="130" t="s">
        <v>28</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Cómo llegar</v>
      </c>
      <c r="C898" s="114" t="str" cm="1">
        <f t="array" ref="C898">IFERROR(INDEX('03.Muestra'!$F$8:$F$42,SMALL(IF("Página Web"='03.Muestra'!$D$8:$D$42,ROW('03.Muestra'!$F$8:$F$42)-MIN(ROW('03.Muestra'!$D$8:$D$42))+1,""),ROW()-892)),"")</f>
        <v>https://www.comunidad.madrid/hospital/elescorial/ciudadanos/llegar</v>
      </c>
      <c r="D898" s="130" t="s">
        <v>26</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Lista espera</v>
      </c>
      <c r="C899" s="114" t="str" cm="1">
        <f t="array" ref="C899">IFERROR(INDEX('03.Muestra'!$F$8:$F$42,SMALL(IF("Página Web"='03.Muestra'!$D$8:$D$42,ROW('03.Muestra'!$F$8:$F$42)-MIN(ROW('03.Muestra'!$D$8:$D$42))+1,""),ROW()-892)),"")</f>
        <v>https://www.comunidad.madrid/hospital/elescorial/ciudadanos/admision-citaciones-lista-espera-quirurgica</v>
      </c>
      <c r="D899" s="130" t="s">
        <v>26</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Docencia</v>
      </c>
      <c r="C900" s="114" t="str" cm="1">
        <f t="array" ref="C900">IFERROR(INDEX('03.Muestra'!$F$8:$F$42,SMALL(IF("Página Web"='03.Muestra'!$D$8:$D$42,ROW('03.Muestra'!$F$8:$F$42)-MIN(ROW('03.Muestra'!$D$8:$D$42))+1,""),ROW()-892)),"")</f>
        <v>https://www.comunidad.madrid/hospital/elescorial/profesionales/docencia</v>
      </c>
      <c r="D900" s="130" t="s">
        <v>26</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Calidad</v>
      </c>
      <c r="C901" s="114" t="str" cm="1">
        <f t="array" ref="C901">IFERROR(INDEX('03.Muestra'!$F$8:$F$42,SMALL(IF("Página Web"='03.Muestra'!$D$8:$D$42,ROW('03.Muestra'!$F$8:$F$42)-MIN(ROW('03.Muestra'!$D$8:$D$42))+1,""),ROW()-892)),"")</f>
        <v>https://www.comunidad.madrid/hospital/elescorial/profesionales/calidad</v>
      </c>
      <c r="D901" s="130" t="s">
        <v>26</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Población referencia</v>
      </c>
      <c r="C902" s="114" t="str" cm="1">
        <f t="array" ref="C902">IFERROR(INDEX('03.Muestra'!$F$8:$F$42,SMALL(IF("Página Web"='03.Muestra'!$D$8:$D$42,ROW('03.Muestra'!$F$8:$F$42)-MIN(ROW('03.Muestra'!$D$8:$D$42))+1,""),ROW()-892)),"")</f>
        <v>https://www.comunidad.madrid/hospital/elescorial/nosotros/poblacion-referencia</v>
      </c>
      <c r="D902" s="130" t="s">
        <v>26</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Mapa web</v>
      </c>
      <c r="C903" s="114" t="str" cm="1">
        <f t="array" ref="C903">IFERROR(INDEX('03.Muestra'!$F$8:$F$42,SMALL(IF("Página Web"='03.Muestra'!$D$8:$D$42,ROW('03.Muestra'!$F$8:$F$42)-MIN(ROW('03.Muestra'!$D$8:$D$42))+1,""),ROW()-892)),"")</f>
        <v>https://www.comunidad.madrid/hospital/elescorial/sitemap</v>
      </c>
      <c r="D903" s="130" t="s">
        <v>26</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Noticias</v>
      </c>
      <c r="C904" s="114" t="str" cm="1">
        <f t="array" ref="C904">IFERROR(INDEX('03.Muestra'!$F$8:$F$42,SMALL(IF("Página Web"='03.Muestra'!$D$8:$D$42,ROW('03.Muestra'!$F$8:$F$42)-MIN(ROW('03.Muestra'!$D$8:$D$42))+1,""),ROW()-892)),"")</f>
        <v>https://www.comunidad.madrid/hospital/elescorial/comunicacion/noticias</v>
      </c>
      <c r="D904" s="130" t="s">
        <v>26</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Covid 19</v>
      </c>
      <c r="C905" s="114" t="str" cm="1">
        <f t="array" ref="C905">IFERROR(INDEX('03.Muestra'!$F$8:$F$42,SMALL(IF("Página Web"='03.Muestra'!$D$8:$D$42,ROW('03.Muestra'!$F$8:$F$42)-MIN(ROW('03.Muestra'!$D$8:$D$42))+1,""),ROW()-892)),"")</f>
        <v>https://www.comunidad.madrid/hospital/elescorial/ciudadanos/informacion-covid-19</v>
      </c>
      <c r="D905" s="130" t="s">
        <v>26</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Búsqueda</v>
      </c>
      <c r="C906" s="114" t="str" cm="1">
        <f t="array" ref="C906">IFERROR(INDEX('03.Muestra'!$F$8:$F$42,SMALL(IF("Página Web"='03.Muestra'!$D$8:$D$42,ROW('03.Muestra'!$F$8:$F$42)-MIN(ROW('03.Muestra'!$D$8:$D$42))+1,""),ROW()-892)),"")</f>
        <v>https://www.comunidad.madrid/hospital/elescorial/buscar?search_api_fulltext=&amp;nombre=</v>
      </c>
      <c r="D906" s="130" t="s">
        <v>26</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Accesibilidad</v>
      </c>
      <c r="C907" s="114" t="str" cm="1">
        <f t="array" ref="C907">IFERROR(INDEX('03.Muestra'!$F$8:$F$42,SMALL(IF("Página Web"='03.Muestra'!$D$8:$D$42,ROW('03.Muestra'!$F$8:$F$42)-MIN(ROW('03.Muestra'!$D$8:$D$42))+1,""),ROW()-892)),"")</f>
        <v>https://www.comunidad.madrid/hospital/elescorial/declaracion-accesibilidad</v>
      </c>
      <c r="D907" s="130" t="s">
        <v>26</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Aviso legal</v>
      </c>
      <c r="C908" s="114" t="str" cm="1">
        <f t="array" ref="C908">IFERROR(INDEX('03.Muestra'!$F$8:$F$42,SMALL(IF("Página Web"='03.Muestra'!$D$8:$D$42,ROW('03.Muestra'!$F$8:$F$42)-MIN(ROW('03.Muestra'!$D$8:$D$42))+1,""),ROW()-892)),"")</f>
        <v>https://www.comunidad.madrid/hospital/elescorial/aviso-legal-privacidad</v>
      </c>
      <c r="D908" s="130" t="s">
        <v>26</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ref="D911:D927" si="47">IF(AND(B911&lt;&gt;"",C911&lt;&gt;""),"N/T","")</f>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https://www.comunidad.madrid/hospital/elescorial/</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https://www.comunidad.madrid/hospital/elescorial/ciudadanos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16</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Profesionales</v>
      </c>
      <c r="C933" s="114" t="str" cm="1">
        <f t="array" ref="C933">IFERROR(INDEX('03.Muestra'!$F$8:$F$42,SMALL(IF("Página Web"='03.Muestra'!$D$8:$D$42,ROW('03.Muestra'!$F$8:$F$42)-MIN(ROW('03.Muestra'!$D$8:$D$42))+1,""),ROW()-930)),"")</f>
        <v>https://www.comunidad.madrid/hospital/elescorial/profesionales</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Comunicación</v>
      </c>
      <c r="C934" s="114" t="str" cm="1">
        <f t="array" ref="C934">IFERROR(INDEX('03.Muestra'!$F$8:$F$42,SMALL(IF("Página Web"='03.Muestra'!$D$8:$D$42,ROW('03.Muestra'!$F$8:$F$42)-MIN(ROW('03.Muestra'!$D$8:$D$42))+1,""),ROW()-930)),"")</f>
        <v>https://www.comunidad.madrid/hospital/elescorial/comunicacion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Nosotros</v>
      </c>
      <c r="C935" s="114" t="str" cm="1">
        <f t="array" ref="C935">IFERROR(INDEX('03.Muestra'!$F$8:$F$42,SMALL(IF("Página Web"='03.Muestra'!$D$8:$D$42,ROW('03.Muestra'!$F$8:$F$42)-MIN(ROW('03.Muestra'!$D$8:$D$42))+1,""),ROW()-930)),"")</f>
        <v>https://www.comunidad.madrid/hospital/elescorial/nosotros</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Cómo llegar</v>
      </c>
      <c r="C936" s="114" t="str" cm="1">
        <f t="array" ref="C936">IFERROR(INDEX('03.Muestra'!$F$8:$F$42,SMALL(IF("Página Web"='03.Muestra'!$D$8:$D$42,ROW('03.Muestra'!$F$8:$F$42)-MIN(ROW('03.Muestra'!$D$8:$D$42))+1,""),ROW()-930)),"")</f>
        <v>https://www.comunidad.madrid/hospital/elescorial/ciudadanos/llegar</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Lista espera</v>
      </c>
      <c r="C937" s="114" t="str" cm="1">
        <f t="array" ref="C937">IFERROR(INDEX('03.Muestra'!$F$8:$F$42,SMALL(IF("Página Web"='03.Muestra'!$D$8:$D$42,ROW('03.Muestra'!$F$8:$F$42)-MIN(ROW('03.Muestra'!$D$8:$D$42))+1,""),ROW()-930)),"")</f>
        <v>https://www.comunidad.madrid/hospital/elescorial/ciudadanos/admision-citaciones-lista-espera-quirurgica</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Docencia</v>
      </c>
      <c r="C938" s="114" t="str" cm="1">
        <f t="array" ref="C938">IFERROR(INDEX('03.Muestra'!$F$8:$F$42,SMALL(IF("Página Web"='03.Muestra'!$D$8:$D$42,ROW('03.Muestra'!$F$8:$F$42)-MIN(ROW('03.Muestra'!$D$8:$D$42))+1,""),ROW()-930)),"")</f>
        <v>https://www.comunidad.madrid/hospital/elescorial/profesionales/docencia</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Calidad</v>
      </c>
      <c r="C939" s="114" t="str" cm="1">
        <f t="array" ref="C939">IFERROR(INDEX('03.Muestra'!$F$8:$F$42,SMALL(IF("Página Web"='03.Muestra'!$D$8:$D$42,ROW('03.Muestra'!$F$8:$F$42)-MIN(ROW('03.Muestra'!$D$8:$D$42))+1,""),ROW()-930)),"")</f>
        <v>https://www.comunidad.madrid/hospital/elescorial/profesionales/calidad</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Población referencia</v>
      </c>
      <c r="C940" s="114" t="str" cm="1">
        <f t="array" ref="C940">IFERROR(INDEX('03.Muestra'!$F$8:$F$42,SMALL(IF("Página Web"='03.Muestra'!$D$8:$D$42,ROW('03.Muestra'!$F$8:$F$42)-MIN(ROW('03.Muestra'!$D$8:$D$42))+1,""),ROW()-930)),"")</f>
        <v>https://www.comunidad.madrid/hospital/elescorial/nosotros/poblacion-referencia</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Mapa web</v>
      </c>
      <c r="C941" s="114" t="str" cm="1">
        <f t="array" ref="C941">IFERROR(INDEX('03.Muestra'!$F$8:$F$42,SMALL(IF("Página Web"='03.Muestra'!$D$8:$D$42,ROW('03.Muestra'!$F$8:$F$42)-MIN(ROW('03.Muestra'!$D$8:$D$42))+1,""),ROW()-930)),"")</f>
        <v>https://www.comunidad.madrid/hospital/elescorial/sitemap</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Noticias</v>
      </c>
      <c r="C942" s="114" t="str" cm="1">
        <f t="array" ref="C942">IFERROR(INDEX('03.Muestra'!$F$8:$F$42,SMALL(IF("Página Web"='03.Muestra'!$D$8:$D$42,ROW('03.Muestra'!$F$8:$F$42)-MIN(ROW('03.Muestra'!$D$8:$D$42))+1,""),ROW()-930)),"")</f>
        <v>https://www.comunidad.madrid/hospital/elescorial/comunicacion/noticias</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Covid 19</v>
      </c>
      <c r="C943" s="114" t="str" cm="1">
        <f t="array" ref="C943">IFERROR(INDEX('03.Muestra'!$F$8:$F$42,SMALL(IF("Página Web"='03.Muestra'!$D$8:$D$42,ROW('03.Muestra'!$F$8:$F$42)-MIN(ROW('03.Muestra'!$D$8:$D$42))+1,""),ROW()-930)),"")</f>
        <v>https://www.comunidad.madrid/hospital/elescorial/ciudadanos/informacion-covid-19</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Búsqueda</v>
      </c>
      <c r="C944" s="114" t="str" cm="1">
        <f t="array" ref="C944">IFERROR(INDEX('03.Muestra'!$F$8:$F$42,SMALL(IF("Página Web"='03.Muestra'!$D$8:$D$42,ROW('03.Muestra'!$F$8:$F$42)-MIN(ROW('03.Muestra'!$D$8:$D$42))+1,""),ROW()-930)),"")</f>
        <v>https://www.comunidad.madrid/hospital/elescorial/buscar?search_api_fulltext=&amp;nombre=</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Accesibilidad</v>
      </c>
      <c r="C945" s="114" t="str" cm="1">
        <f t="array" ref="C945">IFERROR(INDEX('03.Muestra'!$F$8:$F$42,SMALL(IF("Página Web"='03.Muestra'!$D$8:$D$42,ROW('03.Muestra'!$F$8:$F$42)-MIN(ROW('03.Muestra'!$D$8:$D$42))+1,""),ROW()-930)),"")</f>
        <v>https://www.comunidad.madrid/hospital/elescorial/declaracion-accesibilidad</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Aviso legal</v>
      </c>
      <c r="C946" s="114" t="str" cm="1">
        <f t="array" ref="C946">IFERROR(INDEX('03.Muestra'!$F$8:$F$42,SMALL(IF("Página Web"='03.Muestra'!$D$8:$D$42,ROW('03.Muestra'!$F$8:$F$42)-MIN(ROW('03.Muestra'!$D$8:$D$42))+1,""),ROW()-930)),"")</f>
        <v>https://www.comunidad.madrid/hospital/elescorial/aviso-legal-privacidad</v>
      </c>
      <c r="D946" s="130" t="s">
        <v>35</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ref="D948:D965" si="49">IF(AND(B948&lt;&gt;"",C948&lt;&gt;""),"N/T","")</f>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https://www.comunidad.madrid/hospital/elescorial/</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https://www.comunidad.madrid/hospital/elescorial/ciudadanos</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16</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Profesionales</v>
      </c>
      <c r="C971" s="114" t="str" cm="1">
        <f t="array" ref="C971">IFERROR(INDEX('03.Muestra'!$F$8:$F$42,SMALL(IF("Página Web"='03.Muestra'!$D$8:$D$42,ROW('03.Muestra'!$F$8:$F$42)-MIN(ROW('03.Muestra'!$D$8:$D$42))+1,""),ROW()-968)),"")</f>
        <v>https://www.comunidad.madrid/hospital/elescorial/profesionales</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Comunicación</v>
      </c>
      <c r="C972" s="114" t="str" cm="1">
        <f t="array" ref="C972">IFERROR(INDEX('03.Muestra'!$F$8:$F$42,SMALL(IF("Página Web"='03.Muestra'!$D$8:$D$42,ROW('03.Muestra'!$F$8:$F$42)-MIN(ROW('03.Muestra'!$D$8:$D$42))+1,""),ROW()-968)),"")</f>
        <v>https://www.comunidad.madrid/hospital/elescorial/comunicacion</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Nosotros</v>
      </c>
      <c r="C973" s="114" t="str" cm="1">
        <f t="array" ref="C973">IFERROR(INDEX('03.Muestra'!$F$8:$F$42,SMALL(IF("Página Web"='03.Muestra'!$D$8:$D$42,ROW('03.Muestra'!$F$8:$F$42)-MIN(ROW('03.Muestra'!$D$8:$D$42))+1,""),ROW()-968)),"")</f>
        <v>https://www.comunidad.madrid/hospital/elescorial/nosotros</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Cómo llegar</v>
      </c>
      <c r="C974" s="114" t="str" cm="1">
        <f t="array" ref="C974">IFERROR(INDEX('03.Muestra'!$F$8:$F$42,SMALL(IF("Página Web"='03.Muestra'!$D$8:$D$42,ROW('03.Muestra'!$F$8:$F$42)-MIN(ROW('03.Muestra'!$D$8:$D$42))+1,""),ROW()-968)),"")</f>
        <v>https://www.comunidad.madrid/hospital/elescorial/ciudadanos/llegar</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Lista espera</v>
      </c>
      <c r="C975" s="114" t="str" cm="1">
        <f t="array" ref="C975">IFERROR(INDEX('03.Muestra'!$F$8:$F$42,SMALL(IF("Página Web"='03.Muestra'!$D$8:$D$42,ROW('03.Muestra'!$F$8:$F$42)-MIN(ROW('03.Muestra'!$D$8:$D$42))+1,""),ROW()-968)),"")</f>
        <v>https://www.comunidad.madrid/hospital/elescorial/ciudadanos/admision-citaciones-lista-espera-quirurgica</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Docencia</v>
      </c>
      <c r="C976" s="114" t="str" cm="1">
        <f t="array" ref="C976">IFERROR(INDEX('03.Muestra'!$F$8:$F$42,SMALL(IF("Página Web"='03.Muestra'!$D$8:$D$42,ROW('03.Muestra'!$F$8:$F$42)-MIN(ROW('03.Muestra'!$D$8:$D$42))+1,""),ROW()-968)),"")</f>
        <v>https://www.comunidad.madrid/hospital/elescorial/profesionales/docencia</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Calidad</v>
      </c>
      <c r="C977" s="114" t="str" cm="1">
        <f t="array" ref="C977">IFERROR(INDEX('03.Muestra'!$F$8:$F$42,SMALL(IF("Página Web"='03.Muestra'!$D$8:$D$42,ROW('03.Muestra'!$F$8:$F$42)-MIN(ROW('03.Muestra'!$D$8:$D$42))+1,""),ROW()-968)),"")</f>
        <v>https://www.comunidad.madrid/hospital/elescorial/profesionales/calidad</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Población referencia</v>
      </c>
      <c r="C978" s="114" t="str" cm="1">
        <f t="array" ref="C978">IFERROR(INDEX('03.Muestra'!$F$8:$F$42,SMALL(IF("Página Web"='03.Muestra'!$D$8:$D$42,ROW('03.Muestra'!$F$8:$F$42)-MIN(ROW('03.Muestra'!$D$8:$D$42))+1,""),ROW()-968)),"")</f>
        <v>https://www.comunidad.madrid/hospital/elescorial/nosotros/poblacion-referencia</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Mapa web</v>
      </c>
      <c r="C979" s="114" t="str" cm="1">
        <f t="array" ref="C979">IFERROR(INDEX('03.Muestra'!$F$8:$F$42,SMALL(IF("Página Web"='03.Muestra'!$D$8:$D$42,ROW('03.Muestra'!$F$8:$F$42)-MIN(ROW('03.Muestra'!$D$8:$D$42))+1,""),ROW()-968)),"")</f>
        <v>https://www.comunidad.madrid/hospital/elescorial/sitemap</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Noticias</v>
      </c>
      <c r="C980" s="114" t="str" cm="1">
        <f t="array" ref="C980">IFERROR(INDEX('03.Muestra'!$F$8:$F$42,SMALL(IF("Página Web"='03.Muestra'!$D$8:$D$42,ROW('03.Muestra'!$F$8:$F$42)-MIN(ROW('03.Muestra'!$D$8:$D$42))+1,""),ROW()-968)),"")</f>
        <v>https://www.comunidad.madrid/hospital/elescorial/comunicacion/noticias</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Covid 19</v>
      </c>
      <c r="C981" s="114" t="str" cm="1">
        <f t="array" ref="C981">IFERROR(INDEX('03.Muestra'!$F$8:$F$42,SMALL(IF("Página Web"='03.Muestra'!$D$8:$D$42,ROW('03.Muestra'!$F$8:$F$42)-MIN(ROW('03.Muestra'!$D$8:$D$42))+1,""),ROW()-968)),"")</f>
        <v>https://www.comunidad.madrid/hospital/elescorial/ciudadanos/informacion-covid-19</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Búsqueda</v>
      </c>
      <c r="C982" s="114" t="str" cm="1">
        <f t="array" ref="C982">IFERROR(INDEX('03.Muestra'!$F$8:$F$42,SMALL(IF("Página Web"='03.Muestra'!$D$8:$D$42,ROW('03.Muestra'!$F$8:$F$42)-MIN(ROW('03.Muestra'!$D$8:$D$42))+1,""),ROW()-968)),"")</f>
        <v>https://www.comunidad.madrid/hospital/elescorial/buscar?search_api_fulltext=&amp;nombre=</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Accesibilidad</v>
      </c>
      <c r="C983" s="114" t="str" cm="1">
        <f t="array" ref="C983">IFERROR(INDEX('03.Muestra'!$F$8:$F$42,SMALL(IF("Página Web"='03.Muestra'!$D$8:$D$42,ROW('03.Muestra'!$F$8:$F$42)-MIN(ROW('03.Muestra'!$D$8:$D$42))+1,""),ROW()-968)),"")</f>
        <v>https://www.comunidad.madrid/hospital/elescorial/declaracion-accesibilidad</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Aviso legal</v>
      </c>
      <c r="C984" s="114" t="str" cm="1">
        <f t="array" ref="C984">IFERROR(INDEX('03.Muestra'!$F$8:$F$42,SMALL(IF("Página Web"='03.Muestra'!$D$8:$D$42,ROW('03.Muestra'!$F$8:$F$42)-MIN(ROW('03.Muestra'!$D$8:$D$42))+1,""),ROW()-968)),"")</f>
        <v>https://www.comunidad.madrid/hospital/elescorial/aviso-legal-privacidad</v>
      </c>
      <c r="D984" s="130" t="s">
        <v>35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ref="D986:D1003" si="51">IF(AND(B986&lt;&gt;"",C986&lt;&gt;""),"N/T","")</f>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https://www.comunidad.madrid/hospital/elescorial/</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https://www.comunidad.madrid/hospital/elescorial/ciudadanos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16</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Profesionales</v>
      </c>
      <c r="C1009" s="114" t="str" cm="1">
        <f t="array" ref="C1009">IFERROR(INDEX('03.Muestra'!$F$8:$F$42,SMALL(IF("Página Web"='03.Muestra'!$D$8:$D$42,ROW('03.Muestra'!$F$8:$F$42)-MIN(ROW('03.Muestra'!$D$8:$D$42))+1,""),ROW()-1006)),"")</f>
        <v>https://www.comunidad.madrid/hospital/elescorial/profesionales</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Comunicación</v>
      </c>
      <c r="C1010" s="114" t="str" cm="1">
        <f t="array" ref="C1010">IFERROR(INDEX('03.Muestra'!$F$8:$F$42,SMALL(IF("Página Web"='03.Muestra'!$D$8:$D$42,ROW('03.Muestra'!$F$8:$F$42)-MIN(ROW('03.Muestra'!$D$8:$D$42))+1,""),ROW()-1006)),"")</f>
        <v>https://www.comunidad.madrid/hospital/elescorial/comunicacion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Nosotros</v>
      </c>
      <c r="C1011" s="114" t="str" cm="1">
        <f t="array" ref="C1011">IFERROR(INDEX('03.Muestra'!$F$8:$F$42,SMALL(IF("Página Web"='03.Muestra'!$D$8:$D$42,ROW('03.Muestra'!$F$8:$F$42)-MIN(ROW('03.Muestra'!$D$8:$D$42))+1,""),ROW()-1006)),"")</f>
        <v>https://www.comunidad.madrid/hospital/elescorial/nosotros</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Cómo llegar</v>
      </c>
      <c r="C1012" s="114" t="str" cm="1">
        <f t="array" ref="C1012">IFERROR(INDEX('03.Muestra'!$F$8:$F$42,SMALL(IF("Página Web"='03.Muestra'!$D$8:$D$42,ROW('03.Muestra'!$F$8:$F$42)-MIN(ROW('03.Muestra'!$D$8:$D$42))+1,""),ROW()-1006)),"")</f>
        <v>https://www.comunidad.madrid/hospital/elescorial/ciudadanos/llegar</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Lista espera</v>
      </c>
      <c r="C1013" s="114" t="str" cm="1">
        <f t="array" ref="C1013">IFERROR(INDEX('03.Muestra'!$F$8:$F$42,SMALL(IF("Página Web"='03.Muestra'!$D$8:$D$42,ROW('03.Muestra'!$F$8:$F$42)-MIN(ROW('03.Muestra'!$D$8:$D$42))+1,""),ROW()-1006)),"")</f>
        <v>https://www.comunidad.madrid/hospital/elescorial/ciudadanos/admision-citaciones-lista-espera-quirurgica</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Docencia</v>
      </c>
      <c r="C1014" s="114" t="str" cm="1">
        <f t="array" ref="C1014">IFERROR(INDEX('03.Muestra'!$F$8:$F$42,SMALL(IF("Página Web"='03.Muestra'!$D$8:$D$42,ROW('03.Muestra'!$F$8:$F$42)-MIN(ROW('03.Muestra'!$D$8:$D$42))+1,""),ROW()-1006)),"")</f>
        <v>https://www.comunidad.madrid/hospital/elescorial/profesionales/docencia</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Calidad</v>
      </c>
      <c r="C1015" s="114" t="str" cm="1">
        <f t="array" ref="C1015">IFERROR(INDEX('03.Muestra'!$F$8:$F$42,SMALL(IF("Página Web"='03.Muestra'!$D$8:$D$42,ROW('03.Muestra'!$F$8:$F$42)-MIN(ROW('03.Muestra'!$D$8:$D$42))+1,""),ROW()-1006)),"")</f>
        <v>https://www.comunidad.madrid/hospital/elescorial/profesionales/calidad</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Población referencia</v>
      </c>
      <c r="C1016" s="114" t="str" cm="1">
        <f t="array" ref="C1016">IFERROR(INDEX('03.Muestra'!$F$8:$F$42,SMALL(IF("Página Web"='03.Muestra'!$D$8:$D$42,ROW('03.Muestra'!$F$8:$F$42)-MIN(ROW('03.Muestra'!$D$8:$D$42))+1,""),ROW()-1006)),"")</f>
        <v>https://www.comunidad.madrid/hospital/elescorial/nosotros/poblacion-referencia</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Mapa web</v>
      </c>
      <c r="C1017" s="114" t="str" cm="1">
        <f t="array" ref="C1017">IFERROR(INDEX('03.Muestra'!$F$8:$F$42,SMALL(IF("Página Web"='03.Muestra'!$D$8:$D$42,ROW('03.Muestra'!$F$8:$F$42)-MIN(ROW('03.Muestra'!$D$8:$D$42))+1,""),ROW()-1006)),"")</f>
        <v>https://www.comunidad.madrid/hospital/elescorial/sitemap</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Noticias</v>
      </c>
      <c r="C1018" s="114" t="str" cm="1">
        <f t="array" ref="C1018">IFERROR(INDEX('03.Muestra'!$F$8:$F$42,SMALL(IF("Página Web"='03.Muestra'!$D$8:$D$42,ROW('03.Muestra'!$F$8:$F$42)-MIN(ROW('03.Muestra'!$D$8:$D$42))+1,""),ROW()-1006)),"")</f>
        <v>https://www.comunidad.madrid/hospital/elescorial/comunicacion/noticias</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Covid 19</v>
      </c>
      <c r="C1019" s="114" t="str" cm="1">
        <f t="array" ref="C1019">IFERROR(INDEX('03.Muestra'!$F$8:$F$42,SMALL(IF("Página Web"='03.Muestra'!$D$8:$D$42,ROW('03.Muestra'!$F$8:$F$42)-MIN(ROW('03.Muestra'!$D$8:$D$42))+1,""),ROW()-1006)),"")</f>
        <v>https://www.comunidad.madrid/hospital/elescorial/ciudadanos/informacion-covid-19</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Búsqueda</v>
      </c>
      <c r="C1020" s="114" t="str" cm="1">
        <f t="array" ref="C1020">IFERROR(INDEX('03.Muestra'!$F$8:$F$42,SMALL(IF("Página Web"='03.Muestra'!$D$8:$D$42,ROW('03.Muestra'!$F$8:$F$42)-MIN(ROW('03.Muestra'!$D$8:$D$42))+1,""),ROW()-1006)),"")</f>
        <v>https://www.comunidad.madrid/hospital/elescorial/buscar?search_api_fulltext=&amp;nombre=</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Accesibilidad</v>
      </c>
      <c r="C1021" s="114" t="str" cm="1">
        <f t="array" ref="C1021">IFERROR(INDEX('03.Muestra'!$F$8:$F$42,SMALL(IF("Página Web"='03.Muestra'!$D$8:$D$42,ROW('03.Muestra'!$F$8:$F$42)-MIN(ROW('03.Muestra'!$D$8:$D$42))+1,""),ROW()-1006)),"")</f>
        <v>https://www.comunidad.madrid/hospital/elescorial/declaracion-accesibilidad</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Aviso legal</v>
      </c>
      <c r="C1022" s="114" t="str" cm="1">
        <f t="array" ref="C1022">IFERROR(INDEX('03.Muestra'!$F$8:$F$42,SMALL(IF("Página Web"='03.Muestra'!$D$8:$D$42,ROW('03.Muestra'!$F$8:$F$42)-MIN(ROW('03.Muestra'!$D$8:$D$42))+1,""),ROW()-1006)),"")</f>
        <v>https://www.comunidad.madrid/hospital/elescorial/aviso-legal-privacidad</v>
      </c>
      <c r="D1022" s="130" t="s">
        <v>26</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ref="D1024:D1041" si="53">IF(AND(B1024&lt;&gt;"",C1024&lt;&gt;""),"N/T","")</f>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https://www.comunidad.madrid/hospital/elescorial/</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https://www.comunidad.madrid/hospital/elescorial/ciudadanos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16</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Profesionales</v>
      </c>
      <c r="C1047" s="114" t="str" cm="1">
        <f t="array" ref="C1047">IFERROR(INDEX('03.Muestra'!$F$8:$F$42,SMALL(IF("Página Web"='03.Muestra'!$D$8:$D$42,ROW('03.Muestra'!$F$8:$F$42)-MIN(ROW('03.Muestra'!$D$8:$D$42))+1,""),ROW()-1044)),"")</f>
        <v>https://www.comunidad.madrid/hospital/elescorial/profesionales</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Comunicación</v>
      </c>
      <c r="C1048" s="114" t="str" cm="1">
        <f t="array" ref="C1048">IFERROR(INDEX('03.Muestra'!$F$8:$F$42,SMALL(IF("Página Web"='03.Muestra'!$D$8:$D$42,ROW('03.Muestra'!$F$8:$F$42)-MIN(ROW('03.Muestra'!$D$8:$D$42))+1,""),ROW()-1044)),"")</f>
        <v>https://www.comunidad.madrid/hospital/elescorial/comunicacion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Nosotros</v>
      </c>
      <c r="C1049" s="114" t="str" cm="1">
        <f t="array" ref="C1049">IFERROR(INDEX('03.Muestra'!$F$8:$F$42,SMALL(IF("Página Web"='03.Muestra'!$D$8:$D$42,ROW('03.Muestra'!$F$8:$F$42)-MIN(ROW('03.Muestra'!$D$8:$D$42))+1,""),ROW()-1044)),"")</f>
        <v>https://www.comunidad.madrid/hospital/elescorial/nosotros</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Cómo llegar</v>
      </c>
      <c r="C1050" s="114" t="str" cm="1">
        <f t="array" ref="C1050">IFERROR(INDEX('03.Muestra'!$F$8:$F$42,SMALL(IF("Página Web"='03.Muestra'!$D$8:$D$42,ROW('03.Muestra'!$F$8:$F$42)-MIN(ROW('03.Muestra'!$D$8:$D$42))+1,""),ROW()-1044)),"")</f>
        <v>https://www.comunidad.madrid/hospital/elescorial/ciudadanos/llegar</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Lista espera</v>
      </c>
      <c r="C1051" s="114" t="str" cm="1">
        <f t="array" ref="C1051">IFERROR(INDEX('03.Muestra'!$F$8:$F$42,SMALL(IF("Página Web"='03.Muestra'!$D$8:$D$42,ROW('03.Muestra'!$F$8:$F$42)-MIN(ROW('03.Muestra'!$D$8:$D$42))+1,""),ROW()-1044)),"")</f>
        <v>https://www.comunidad.madrid/hospital/elescorial/ciudadanos/admision-citaciones-lista-espera-quirurgica</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Docencia</v>
      </c>
      <c r="C1052" s="114" t="str" cm="1">
        <f t="array" ref="C1052">IFERROR(INDEX('03.Muestra'!$F$8:$F$42,SMALL(IF("Página Web"='03.Muestra'!$D$8:$D$42,ROW('03.Muestra'!$F$8:$F$42)-MIN(ROW('03.Muestra'!$D$8:$D$42))+1,""),ROW()-1044)),"")</f>
        <v>https://www.comunidad.madrid/hospital/elescorial/profesionales/docencia</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Calidad</v>
      </c>
      <c r="C1053" s="114" t="str" cm="1">
        <f t="array" ref="C1053">IFERROR(INDEX('03.Muestra'!$F$8:$F$42,SMALL(IF("Página Web"='03.Muestra'!$D$8:$D$42,ROW('03.Muestra'!$F$8:$F$42)-MIN(ROW('03.Muestra'!$D$8:$D$42))+1,""),ROW()-1044)),"")</f>
        <v>https://www.comunidad.madrid/hospital/elescorial/profesionales/calidad</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Población referencia</v>
      </c>
      <c r="C1054" s="114" t="str" cm="1">
        <f t="array" ref="C1054">IFERROR(INDEX('03.Muestra'!$F$8:$F$42,SMALL(IF("Página Web"='03.Muestra'!$D$8:$D$42,ROW('03.Muestra'!$F$8:$F$42)-MIN(ROW('03.Muestra'!$D$8:$D$42))+1,""),ROW()-1044)),"")</f>
        <v>https://www.comunidad.madrid/hospital/elescorial/nosotros/poblacion-referencia</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Mapa web</v>
      </c>
      <c r="C1055" s="114" t="str" cm="1">
        <f t="array" ref="C1055">IFERROR(INDEX('03.Muestra'!$F$8:$F$42,SMALL(IF("Página Web"='03.Muestra'!$D$8:$D$42,ROW('03.Muestra'!$F$8:$F$42)-MIN(ROW('03.Muestra'!$D$8:$D$42))+1,""),ROW()-1044)),"")</f>
        <v>https://www.comunidad.madrid/hospital/elescorial/sitemap</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Noticias</v>
      </c>
      <c r="C1056" s="114" t="str" cm="1">
        <f t="array" ref="C1056">IFERROR(INDEX('03.Muestra'!$F$8:$F$42,SMALL(IF("Página Web"='03.Muestra'!$D$8:$D$42,ROW('03.Muestra'!$F$8:$F$42)-MIN(ROW('03.Muestra'!$D$8:$D$42))+1,""),ROW()-1044)),"")</f>
        <v>https://www.comunidad.madrid/hospital/elescorial/comunicacion/noticias</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Covid 19</v>
      </c>
      <c r="C1057" s="114" t="str" cm="1">
        <f t="array" ref="C1057">IFERROR(INDEX('03.Muestra'!$F$8:$F$42,SMALL(IF("Página Web"='03.Muestra'!$D$8:$D$42,ROW('03.Muestra'!$F$8:$F$42)-MIN(ROW('03.Muestra'!$D$8:$D$42))+1,""),ROW()-1044)),"")</f>
        <v>https://www.comunidad.madrid/hospital/elescorial/ciudadanos/informacion-covid-19</v>
      </c>
      <c r="D1057" s="130" t="s">
        <v>26</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Búsqueda</v>
      </c>
      <c r="C1058" s="114" t="str" cm="1">
        <f t="array" ref="C1058">IFERROR(INDEX('03.Muestra'!$F$8:$F$42,SMALL(IF("Página Web"='03.Muestra'!$D$8:$D$42,ROW('03.Muestra'!$F$8:$F$42)-MIN(ROW('03.Muestra'!$D$8:$D$42))+1,""),ROW()-1044)),"")</f>
        <v>https://www.comunidad.madrid/hospital/elescorial/buscar?search_api_fulltext=&amp;nombre=</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Accesibilidad</v>
      </c>
      <c r="C1059" s="114" t="str" cm="1">
        <f t="array" ref="C1059">IFERROR(INDEX('03.Muestra'!$F$8:$F$42,SMALL(IF("Página Web"='03.Muestra'!$D$8:$D$42,ROW('03.Muestra'!$F$8:$F$42)-MIN(ROW('03.Muestra'!$D$8:$D$42))+1,""),ROW()-1044)),"")</f>
        <v>https://www.comunidad.madrid/hospital/elescorial/declaracion-accesibilidad</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Aviso legal</v>
      </c>
      <c r="C1060" s="114" t="str" cm="1">
        <f t="array" ref="C1060">IFERROR(INDEX('03.Muestra'!$F$8:$F$42,SMALL(IF("Página Web"='03.Muestra'!$D$8:$D$42,ROW('03.Muestra'!$F$8:$F$42)-MIN(ROW('03.Muestra'!$D$8:$D$42))+1,""),ROW()-1044)),"")</f>
        <v>https://www.comunidad.madrid/hospital/elescorial/aviso-legal-privacidad</v>
      </c>
      <c r="D1060" s="130" t="s">
        <v>26</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ref="D1061:D1079" si="55">IF(AND(B1061&lt;&gt;"",C1061&lt;&gt;""),"N/T","")</f>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https://www.comunidad.madrid/hospital/elescorial/</v>
      </c>
      <c r="D1083" s="130" t="s">
        <v>26</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https://www.comunidad.madrid/hospital/elescorial/ciudadanos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16</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Profesionales</v>
      </c>
      <c r="C1085" s="114" t="str" cm="1">
        <f t="array" ref="C1085">IFERROR(INDEX('03.Muestra'!$F$8:$F$42,SMALL(IF("Página Web"='03.Muestra'!$D$8:$D$42,ROW('03.Muestra'!$F$8:$F$42)-MIN(ROW('03.Muestra'!$D$8:$D$42))+1,""),ROW()-1082)),"")</f>
        <v>https://www.comunidad.madrid/hospital/elescorial/profesionales</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Comunicación</v>
      </c>
      <c r="C1086" s="114" t="str" cm="1">
        <f t="array" ref="C1086">IFERROR(INDEX('03.Muestra'!$F$8:$F$42,SMALL(IF("Página Web"='03.Muestra'!$D$8:$D$42,ROW('03.Muestra'!$F$8:$F$42)-MIN(ROW('03.Muestra'!$D$8:$D$42))+1,""),ROW()-1082)),"")</f>
        <v>https://www.comunidad.madrid/hospital/elescorial/comunicacion</v>
      </c>
      <c r="D1086" s="130" t="s">
        <v>26</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Nosotros</v>
      </c>
      <c r="C1087" s="114" t="str" cm="1">
        <f t="array" ref="C1087">IFERROR(INDEX('03.Muestra'!$F$8:$F$42,SMALL(IF("Página Web"='03.Muestra'!$D$8:$D$42,ROW('03.Muestra'!$F$8:$F$42)-MIN(ROW('03.Muestra'!$D$8:$D$42))+1,""),ROW()-1082)),"")</f>
        <v>https://www.comunidad.madrid/hospital/elescorial/nosotros</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Cómo llegar</v>
      </c>
      <c r="C1088" s="114" t="str" cm="1">
        <f t="array" ref="C1088">IFERROR(INDEX('03.Muestra'!$F$8:$F$42,SMALL(IF("Página Web"='03.Muestra'!$D$8:$D$42,ROW('03.Muestra'!$F$8:$F$42)-MIN(ROW('03.Muestra'!$D$8:$D$42))+1,""),ROW()-1082)),"")</f>
        <v>https://www.comunidad.madrid/hospital/elescorial/ciudadanos/llegar</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Lista espera</v>
      </c>
      <c r="C1089" s="114" t="str" cm="1">
        <f t="array" ref="C1089">IFERROR(INDEX('03.Muestra'!$F$8:$F$42,SMALL(IF("Página Web"='03.Muestra'!$D$8:$D$42,ROW('03.Muestra'!$F$8:$F$42)-MIN(ROW('03.Muestra'!$D$8:$D$42))+1,""),ROW()-1082)),"")</f>
        <v>https://www.comunidad.madrid/hospital/elescorial/ciudadanos/admision-citaciones-lista-espera-quirurgica</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Docencia</v>
      </c>
      <c r="C1090" s="114" t="str" cm="1">
        <f t="array" ref="C1090">IFERROR(INDEX('03.Muestra'!$F$8:$F$42,SMALL(IF("Página Web"='03.Muestra'!$D$8:$D$42,ROW('03.Muestra'!$F$8:$F$42)-MIN(ROW('03.Muestra'!$D$8:$D$42))+1,""),ROW()-1082)),"")</f>
        <v>https://www.comunidad.madrid/hospital/elescorial/profesionales/docencia</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Calidad</v>
      </c>
      <c r="C1091" s="114" t="str" cm="1">
        <f t="array" ref="C1091">IFERROR(INDEX('03.Muestra'!$F$8:$F$42,SMALL(IF("Página Web"='03.Muestra'!$D$8:$D$42,ROW('03.Muestra'!$F$8:$F$42)-MIN(ROW('03.Muestra'!$D$8:$D$42))+1,""),ROW()-1082)),"")</f>
        <v>https://www.comunidad.madrid/hospital/elescorial/profesionales/calidad</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Población referencia</v>
      </c>
      <c r="C1092" s="114" t="str" cm="1">
        <f t="array" ref="C1092">IFERROR(INDEX('03.Muestra'!$F$8:$F$42,SMALL(IF("Página Web"='03.Muestra'!$D$8:$D$42,ROW('03.Muestra'!$F$8:$F$42)-MIN(ROW('03.Muestra'!$D$8:$D$42))+1,""),ROW()-1082)),"")</f>
        <v>https://www.comunidad.madrid/hospital/elescorial/nosotros/poblacion-referencia</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Mapa web</v>
      </c>
      <c r="C1093" s="114" t="str" cm="1">
        <f t="array" ref="C1093">IFERROR(INDEX('03.Muestra'!$F$8:$F$42,SMALL(IF("Página Web"='03.Muestra'!$D$8:$D$42,ROW('03.Muestra'!$F$8:$F$42)-MIN(ROW('03.Muestra'!$D$8:$D$42))+1,""),ROW()-1082)),"")</f>
        <v>https://www.comunidad.madrid/hospital/elescorial/sitemap</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Noticias</v>
      </c>
      <c r="C1094" s="114" t="str" cm="1">
        <f t="array" ref="C1094">IFERROR(INDEX('03.Muestra'!$F$8:$F$42,SMALL(IF("Página Web"='03.Muestra'!$D$8:$D$42,ROW('03.Muestra'!$F$8:$F$42)-MIN(ROW('03.Muestra'!$D$8:$D$42))+1,""),ROW()-1082)),"")</f>
        <v>https://www.comunidad.madrid/hospital/elescorial/comunicacion/noticias</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Covid 19</v>
      </c>
      <c r="C1095" s="114" t="str" cm="1">
        <f t="array" ref="C1095">IFERROR(INDEX('03.Muestra'!$F$8:$F$42,SMALL(IF("Página Web"='03.Muestra'!$D$8:$D$42,ROW('03.Muestra'!$F$8:$F$42)-MIN(ROW('03.Muestra'!$D$8:$D$42))+1,""),ROW()-1082)),"")</f>
        <v>https://www.comunidad.madrid/hospital/elescorial/ciudadanos/informacion-covid-19</v>
      </c>
      <c r="D1095" s="130" t="s">
        <v>26</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Búsqueda</v>
      </c>
      <c r="C1096" s="114" t="str" cm="1">
        <f t="array" ref="C1096">IFERROR(INDEX('03.Muestra'!$F$8:$F$42,SMALL(IF("Página Web"='03.Muestra'!$D$8:$D$42,ROW('03.Muestra'!$F$8:$F$42)-MIN(ROW('03.Muestra'!$D$8:$D$42))+1,""),ROW()-1082)),"")</f>
        <v>https://www.comunidad.madrid/hospital/elescorial/buscar?search_api_fulltext=&amp;nombre=</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Accesibilidad</v>
      </c>
      <c r="C1097" s="114" t="str" cm="1">
        <f t="array" ref="C1097">IFERROR(INDEX('03.Muestra'!$F$8:$F$42,SMALL(IF("Página Web"='03.Muestra'!$D$8:$D$42,ROW('03.Muestra'!$F$8:$F$42)-MIN(ROW('03.Muestra'!$D$8:$D$42))+1,""),ROW()-1082)),"")</f>
        <v>https://www.comunidad.madrid/hospital/elescorial/declaracion-accesibilidad</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Aviso legal</v>
      </c>
      <c r="C1098" s="114" t="str" cm="1">
        <f t="array" ref="C1098">IFERROR(INDEX('03.Muestra'!$F$8:$F$42,SMALL(IF("Página Web"='03.Muestra'!$D$8:$D$42,ROW('03.Muestra'!$F$8:$F$42)-MIN(ROW('03.Muestra'!$D$8:$D$42))+1,""),ROW()-1082)),"")</f>
        <v>https://www.comunidad.madrid/hospital/elescorial/aviso-legal-privacidad</v>
      </c>
      <c r="D1098" s="130" t="s">
        <v>26</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ref="D1101:D1117" si="57">IF(AND(B1101&lt;&gt;"",C1101&lt;&gt;""),"N/T","")</f>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https://www.comunidad.madrid/hospital/elescorial/</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https://www.comunidad.madrid/hospital/elescorial/ciudadanos</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16</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Profesionales</v>
      </c>
      <c r="C1123" s="114" t="str" cm="1">
        <f t="array" ref="C1123">IFERROR(INDEX('03.Muestra'!$F$8:$F$42,SMALL(IF("Página Web"='03.Muestra'!$D$8:$D$42,ROW('03.Muestra'!$F$8:$F$42)-MIN(ROW('03.Muestra'!$D$8:$D$42))+1,""),ROW()-1120)),"")</f>
        <v>https://www.comunidad.madrid/hospital/elescorial/profesionales</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Comunicación</v>
      </c>
      <c r="C1124" s="114" t="str" cm="1">
        <f t="array" ref="C1124">IFERROR(INDEX('03.Muestra'!$F$8:$F$42,SMALL(IF("Página Web"='03.Muestra'!$D$8:$D$42,ROW('03.Muestra'!$F$8:$F$42)-MIN(ROW('03.Muestra'!$D$8:$D$42))+1,""),ROW()-1120)),"")</f>
        <v>https://www.comunidad.madrid/hospital/elescorial/comunicacion</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Nosotros</v>
      </c>
      <c r="C1125" s="114" t="str" cm="1">
        <f t="array" ref="C1125">IFERROR(INDEX('03.Muestra'!$F$8:$F$42,SMALL(IF("Página Web"='03.Muestra'!$D$8:$D$42,ROW('03.Muestra'!$F$8:$F$42)-MIN(ROW('03.Muestra'!$D$8:$D$42))+1,""),ROW()-1120)),"")</f>
        <v>https://www.comunidad.madrid/hospital/elescorial/nosotros</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Cómo llegar</v>
      </c>
      <c r="C1126" s="114" t="str" cm="1">
        <f t="array" ref="C1126">IFERROR(INDEX('03.Muestra'!$F$8:$F$42,SMALL(IF("Página Web"='03.Muestra'!$D$8:$D$42,ROW('03.Muestra'!$F$8:$F$42)-MIN(ROW('03.Muestra'!$D$8:$D$42))+1,""),ROW()-1120)),"")</f>
        <v>https://www.comunidad.madrid/hospital/elescorial/ciudadanos/llegar</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Lista espera</v>
      </c>
      <c r="C1127" s="114" t="str" cm="1">
        <f t="array" ref="C1127">IFERROR(INDEX('03.Muestra'!$F$8:$F$42,SMALL(IF("Página Web"='03.Muestra'!$D$8:$D$42,ROW('03.Muestra'!$F$8:$F$42)-MIN(ROW('03.Muestra'!$D$8:$D$42))+1,""),ROW()-1120)),"")</f>
        <v>https://www.comunidad.madrid/hospital/elescorial/ciudadanos/admision-citaciones-lista-espera-quirurgica</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Docencia</v>
      </c>
      <c r="C1128" s="114" t="str" cm="1">
        <f t="array" ref="C1128">IFERROR(INDEX('03.Muestra'!$F$8:$F$42,SMALL(IF("Página Web"='03.Muestra'!$D$8:$D$42,ROW('03.Muestra'!$F$8:$F$42)-MIN(ROW('03.Muestra'!$D$8:$D$42))+1,""),ROW()-1120)),"")</f>
        <v>https://www.comunidad.madrid/hospital/elescorial/profesionales/docencia</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Calidad</v>
      </c>
      <c r="C1129" s="114" t="str" cm="1">
        <f t="array" ref="C1129">IFERROR(INDEX('03.Muestra'!$F$8:$F$42,SMALL(IF("Página Web"='03.Muestra'!$D$8:$D$42,ROW('03.Muestra'!$F$8:$F$42)-MIN(ROW('03.Muestra'!$D$8:$D$42))+1,""),ROW()-1120)),"")</f>
        <v>https://www.comunidad.madrid/hospital/elescorial/profesionales/calidad</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Población referencia</v>
      </c>
      <c r="C1130" s="114" t="str" cm="1">
        <f t="array" ref="C1130">IFERROR(INDEX('03.Muestra'!$F$8:$F$42,SMALL(IF("Página Web"='03.Muestra'!$D$8:$D$42,ROW('03.Muestra'!$F$8:$F$42)-MIN(ROW('03.Muestra'!$D$8:$D$42))+1,""),ROW()-1120)),"")</f>
        <v>https://www.comunidad.madrid/hospital/elescorial/nosotros/poblacion-referencia</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Mapa web</v>
      </c>
      <c r="C1131" s="114" t="str" cm="1">
        <f t="array" ref="C1131">IFERROR(INDEX('03.Muestra'!$F$8:$F$42,SMALL(IF("Página Web"='03.Muestra'!$D$8:$D$42,ROW('03.Muestra'!$F$8:$F$42)-MIN(ROW('03.Muestra'!$D$8:$D$42))+1,""),ROW()-1120)),"")</f>
        <v>https://www.comunidad.madrid/hospital/elescorial/sitemap</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Noticias</v>
      </c>
      <c r="C1132" s="114" t="str" cm="1">
        <f t="array" ref="C1132">IFERROR(INDEX('03.Muestra'!$F$8:$F$42,SMALL(IF("Página Web"='03.Muestra'!$D$8:$D$42,ROW('03.Muestra'!$F$8:$F$42)-MIN(ROW('03.Muestra'!$D$8:$D$42))+1,""),ROW()-1120)),"")</f>
        <v>https://www.comunidad.madrid/hospital/elescorial/comunicacion/noticias</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Covid 19</v>
      </c>
      <c r="C1133" s="114" t="str" cm="1">
        <f t="array" ref="C1133">IFERROR(INDEX('03.Muestra'!$F$8:$F$42,SMALL(IF("Página Web"='03.Muestra'!$D$8:$D$42,ROW('03.Muestra'!$F$8:$F$42)-MIN(ROW('03.Muestra'!$D$8:$D$42))+1,""),ROW()-1120)),"")</f>
        <v>https://www.comunidad.madrid/hospital/elescorial/ciudadanos/informacion-covid-19</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Búsqueda</v>
      </c>
      <c r="C1134" s="114" t="str" cm="1">
        <f t="array" ref="C1134">IFERROR(INDEX('03.Muestra'!$F$8:$F$42,SMALL(IF("Página Web"='03.Muestra'!$D$8:$D$42,ROW('03.Muestra'!$F$8:$F$42)-MIN(ROW('03.Muestra'!$D$8:$D$42))+1,""),ROW()-1120)),"")</f>
        <v>https://www.comunidad.madrid/hospital/elescorial/buscar?search_api_fulltext=&amp;nombre=</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Accesibilidad</v>
      </c>
      <c r="C1135" s="114" t="str" cm="1">
        <f t="array" ref="C1135">IFERROR(INDEX('03.Muestra'!$F$8:$F$42,SMALL(IF("Página Web"='03.Muestra'!$D$8:$D$42,ROW('03.Muestra'!$F$8:$F$42)-MIN(ROW('03.Muestra'!$D$8:$D$42))+1,""),ROW()-1120)),"")</f>
        <v>https://www.comunidad.madrid/hospital/elescorial/declaracion-accesibilidad</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Aviso legal</v>
      </c>
      <c r="C1136" s="114" t="str" cm="1">
        <f t="array" ref="C1136">IFERROR(INDEX('03.Muestra'!$F$8:$F$42,SMALL(IF("Página Web"='03.Muestra'!$D$8:$D$42,ROW('03.Muestra'!$F$8:$F$42)-MIN(ROW('03.Muestra'!$D$8:$D$42))+1,""),ROW()-1120)),"")</f>
        <v>https://www.comunidad.madrid/hospital/elescorial/aviso-legal-privacidad</v>
      </c>
      <c r="D1136" s="130" t="s">
        <v>26</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ref="D1137:D1155" si="59">IF(AND(B1137&lt;&gt;"",C1137&lt;&gt;""),"N/T","")</f>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https://www.comunidad.madrid/hospital/elescorial/</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https://www.comunidad.madrid/hospital/elescorial/ciudadanos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16</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Profesionales</v>
      </c>
      <c r="C1161" s="114" t="str" cm="1">
        <f t="array" ref="C1161">IFERROR(INDEX('03.Muestra'!$F$8:$F$42,SMALL(IF("Página Web"='03.Muestra'!$D$8:$D$42,ROW('03.Muestra'!$F$8:$F$42)-MIN(ROW('03.Muestra'!$D$8:$D$42))+1,""),ROW()-1158)),"")</f>
        <v>https://www.comunidad.madrid/hospital/elescorial/profesionales</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Comunicación</v>
      </c>
      <c r="C1162" s="114" t="str" cm="1">
        <f t="array" ref="C1162">IFERROR(INDEX('03.Muestra'!$F$8:$F$42,SMALL(IF("Página Web"='03.Muestra'!$D$8:$D$42,ROW('03.Muestra'!$F$8:$F$42)-MIN(ROW('03.Muestra'!$D$8:$D$42))+1,""),ROW()-1158)),"")</f>
        <v>https://www.comunidad.madrid/hospital/elescorial/comunicacion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Nosotros</v>
      </c>
      <c r="C1163" s="114" t="str" cm="1">
        <f t="array" ref="C1163">IFERROR(INDEX('03.Muestra'!$F$8:$F$42,SMALL(IF("Página Web"='03.Muestra'!$D$8:$D$42,ROW('03.Muestra'!$F$8:$F$42)-MIN(ROW('03.Muestra'!$D$8:$D$42))+1,""),ROW()-1158)),"")</f>
        <v>https://www.comunidad.madrid/hospital/elescorial/nosotros</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Cómo llegar</v>
      </c>
      <c r="C1164" s="114" t="str" cm="1">
        <f t="array" ref="C1164">IFERROR(INDEX('03.Muestra'!$F$8:$F$42,SMALL(IF("Página Web"='03.Muestra'!$D$8:$D$42,ROW('03.Muestra'!$F$8:$F$42)-MIN(ROW('03.Muestra'!$D$8:$D$42))+1,""),ROW()-1158)),"")</f>
        <v>https://www.comunidad.madrid/hospital/elescorial/ciudadanos/llegar</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Lista espera</v>
      </c>
      <c r="C1165" s="114" t="str" cm="1">
        <f t="array" ref="C1165">IFERROR(INDEX('03.Muestra'!$F$8:$F$42,SMALL(IF("Página Web"='03.Muestra'!$D$8:$D$42,ROW('03.Muestra'!$F$8:$F$42)-MIN(ROW('03.Muestra'!$D$8:$D$42))+1,""),ROW()-1158)),"")</f>
        <v>https://www.comunidad.madrid/hospital/elescorial/ciudadanos/admision-citaciones-lista-espera-quirurgica</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Docencia</v>
      </c>
      <c r="C1166" s="114" t="str" cm="1">
        <f t="array" ref="C1166">IFERROR(INDEX('03.Muestra'!$F$8:$F$42,SMALL(IF("Página Web"='03.Muestra'!$D$8:$D$42,ROW('03.Muestra'!$F$8:$F$42)-MIN(ROW('03.Muestra'!$D$8:$D$42))+1,""),ROW()-1158)),"")</f>
        <v>https://www.comunidad.madrid/hospital/elescorial/profesionales/docencia</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Calidad</v>
      </c>
      <c r="C1167" s="114" t="str" cm="1">
        <f t="array" ref="C1167">IFERROR(INDEX('03.Muestra'!$F$8:$F$42,SMALL(IF("Página Web"='03.Muestra'!$D$8:$D$42,ROW('03.Muestra'!$F$8:$F$42)-MIN(ROW('03.Muestra'!$D$8:$D$42))+1,""),ROW()-1158)),"")</f>
        <v>https://www.comunidad.madrid/hospital/elescorial/profesionales/calidad</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Población referencia</v>
      </c>
      <c r="C1168" s="114" t="str" cm="1">
        <f t="array" ref="C1168">IFERROR(INDEX('03.Muestra'!$F$8:$F$42,SMALL(IF("Página Web"='03.Muestra'!$D$8:$D$42,ROW('03.Muestra'!$F$8:$F$42)-MIN(ROW('03.Muestra'!$D$8:$D$42))+1,""),ROW()-1158)),"")</f>
        <v>https://www.comunidad.madrid/hospital/elescorial/nosotros/poblacion-referencia</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Mapa web</v>
      </c>
      <c r="C1169" s="114" t="str" cm="1">
        <f t="array" ref="C1169">IFERROR(INDEX('03.Muestra'!$F$8:$F$42,SMALL(IF("Página Web"='03.Muestra'!$D$8:$D$42,ROW('03.Muestra'!$F$8:$F$42)-MIN(ROW('03.Muestra'!$D$8:$D$42))+1,""),ROW()-1158)),"")</f>
        <v>https://www.comunidad.madrid/hospital/elescorial/sitemap</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Noticias</v>
      </c>
      <c r="C1170" s="114" t="str" cm="1">
        <f t="array" ref="C1170">IFERROR(INDEX('03.Muestra'!$F$8:$F$42,SMALL(IF("Página Web"='03.Muestra'!$D$8:$D$42,ROW('03.Muestra'!$F$8:$F$42)-MIN(ROW('03.Muestra'!$D$8:$D$42))+1,""),ROW()-1158)),"")</f>
        <v>https://www.comunidad.madrid/hospital/elescorial/comunicacion/noticias</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Covid 19</v>
      </c>
      <c r="C1171" s="114" t="str" cm="1">
        <f t="array" ref="C1171">IFERROR(INDEX('03.Muestra'!$F$8:$F$42,SMALL(IF("Página Web"='03.Muestra'!$D$8:$D$42,ROW('03.Muestra'!$F$8:$F$42)-MIN(ROW('03.Muestra'!$D$8:$D$42))+1,""),ROW()-1158)),"")</f>
        <v>https://www.comunidad.madrid/hospital/elescorial/ciudadanos/informacion-covid-19</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Búsqueda</v>
      </c>
      <c r="C1172" s="114" t="str" cm="1">
        <f t="array" ref="C1172">IFERROR(INDEX('03.Muestra'!$F$8:$F$42,SMALL(IF("Página Web"='03.Muestra'!$D$8:$D$42,ROW('03.Muestra'!$F$8:$F$42)-MIN(ROW('03.Muestra'!$D$8:$D$42))+1,""),ROW()-1158)),"")</f>
        <v>https://www.comunidad.madrid/hospital/elescorial/buscar?search_api_fulltext=&amp;nombre=</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Accesibilidad</v>
      </c>
      <c r="C1173" s="114" t="str" cm="1">
        <f t="array" ref="C1173">IFERROR(INDEX('03.Muestra'!$F$8:$F$42,SMALL(IF("Página Web"='03.Muestra'!$D$8:$D$42,ROW('03.Muestra'!$F$8:$F$42)-MIN(ROW('03.Muestra'!$D$8:$D$42))+1,""),ROW()-1158)),"")</f>
        <v>https://www.comunidad.madrid/hospital/elescorial/declaracion-accesibilidad</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Aviso legal</v>
      </c>
      <c r="C1174" s="114" t="str" cm="1">
        <f t="array" ref="C1174">IFERROR(INDEX('03.Muestra'!$F$8:$F$42,SMALL(IF("Página Web"='03.Muestra'!$D$8:$D$42,ROW('03.Muestra'!$F$8:$F$42)-MIN(ROW('03.Muestra'!$D$8:$D$42))+1,""),ROW()-1158)),"")</f>
        <v>https://www.comunidad.madrid/hospital/elescorial/aviso-legal-privacidad</v>
      </c>
      <c r="D1174" s="130" t="s">
        <v>26</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ref="D1175:D1193" si="61">IF(AND(B1175&lt;&gt;"",C1175&lt;&gt;""),"N/T","")</f>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https://www.comunidad.madrid/hospital/elescorial/</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https://www.comunidad.madrid/hospital/elescorial/ciudadanos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16</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Profesionales</v>
      </c>
      <c r="C1199" s="114" t="str" cm="1">
        <f t="array" ref="C1199">IFERROR(INDEX('03.Muestra'!$F$8:$F$42,SMALL(IF("Página Web"='03.Muestra'!$D$8:$D$42,ROW('03.Muestra'!$F$8:$F$42)-MIN(ROW('03.Muestra'!$D$8:$D$42))+1,""),ROW()-1196)),"")</f>
        <v>https://www.comunidad.madrid/hospital/elescorial/profesionales</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Comunicación</v>
      </c>
      <c r="C1200" s="114" t="str" cm="1">
        <f t="array" ref="C1200">IFERROR(INDEX('03.Muestra'!$F$8:$F$42,SMALL(IF("Página Web"='03.Muestra'!$D$8:$D$42,ROW('03.Muestra'!$F$8:$F$42)-MIN(ROW('03.Muestra'!$D$8:$D$42))+1,""),ROW()-1196)),"")</f>
        <v>https://www.comunidad.madrid/hospital/elescorial/comunicacion</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Nosotros</v>
      </c>
      <c r="C1201" s="114" t="str" cm="1">
        <f t="array" ref="C1201">IFERROR(INDEX('03.Muestra'!$F$8:$F$42,SMALL(IF("Página Web"='03.Muestra'!$D$8:$D$42,ROW('03.Muestra'!$F$8:$F$42)-MIN(ROW('03.Muestra'!$D$8:$D$42))+1,""),ROW()-1196)),"")</f>
        <v>https://www.comunidad.madrid/hospital/elescorial/nosotros</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Cómo llegar</v>
      </c>
      <c r="C1202" s="114" t="str" cm="1">
        <f t="array" ref="C1202">IFERROR(INDEX('03.Muestra'!$F$8:$F$42,SMALL(IF("Página Web"='03.Muestra'!$D$8:$D$42,ROW('03.Muestra'!$F$8:$F$42)-MIN(ROW('03.Muestra'!$D$8:$D$42))+1,""),ROW()-1196)),"")</f>
        <v>https://www.comunidad.madrid/hospital/elescorial/ciudadanos/llegar</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Lista espera</v>
      </c>
      <c r="C1203" s="114" t="str" cm="1">
        <f t="array" ref="C1203">IFERROR(INDEX('03.Muestra'!$F$8:$F$42,SMALL(IF("Página Web"='03.Muestra'!$D$8:$D$42,ROW('03.Muestra'!$F$8:$F$42)-MIN(ROW('03.Muestra'!$D$8:$D$42))+1,""),ROW()-1196)),"")</f>
        <v>https://www.comunidad.madrid/hospital/elescorial/ciudadanos/admision-citaciones-lista-espera-quirurgica</v>
      </c>
      <c r="D1203" s="130" t="s">
        <v>26</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Docencia</v>
      </c>
      <c r="C1204" s="114" t="str" cm="1">
        <f t="array" ref="C1204">IFERROR(INDEX('03.Muestra'!$F$8:$F$42,SMALL(IF("Página Web"='03.Muestra'!$D$8:$D$42,ROW('03.Muestra'!$F$8:$F$42)-MIN(ROW('03.Muestra'!$D$8:$D$42))+1,""),ROW()-1196)),"")</f>
        <v>https://www.comunidad.madrid/hospital/elescorial/profesionales/docencia</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Calidad</v>
      </c>
      <c r="C1205" s="114" t="str" cm="1">
        <f t="array" ref="C1205">IFERROR(INDEX('03.Muestra'!$F$8:$F$42,SMALL(IF("Página Web"='03.Muestra'!$D$8:$D$42,ROW('03.Muestra'!$F$8:$F$42)-MIN(ROW('03.Muestra'!$D$8:$D$42))+1,""),ROW()-1196)),"")</f>
        <v>https://www.comunidad.madrid/hospital/elescorial/profesionales/calidad</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Población referencia</v>
      </c>
      <c r="C1206" s="114" t="str" cm="1">
        <f t="array" ref="C1206">IFERROR(INDEX('03.Muestra'!$F$8:$F$42,SMALL(IF("Página Web"='03.Muestra'!$D$8:$D$42,ROW('03.Muestra'!$F$8:$F$42)-MIN(ROW('03.Muestra'!$D$8:$D$42))+1,""),ROW()-1196)),"")</f>
        <v>https://www.comunidad.madrid/hospital/elescorial/nosotros/poblacion-referencia</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Mapa web</v>
      </c>
      <c r="C1207" s="114" t="str" cm="1">
        <f t="array" ref="C1207">IFERROR(INDEX('03.Muestra'!$F$8:$F$42,SMALL(IF("Página Web"='03.Muestra'!$D$8:$D$42,ROW('03.Muestra'!$F$8:$F$42)-MIN(ROW('03.Muestra'!$D$8:$D$42))+1,""),ROW()-1196)),"")</f>
        <v>https://www.comunidad.madrid/hospital/elescorial/sitemap</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Noticias</v>
      </c>
      <c r="C1208" s="114" t="str" cm="1">
        <f t="array" ref="C1208">IFERROR(INDEX('03.Muestra'!$F$8:$F$42,SMALL(IF("Página Web"='03.Muestra'!$D$8:$D$42,ROW('03.Muestra'!$F$8:$F$42)-MIN(ROW('03.Muestra'!$D$8:$D$42))+1,""),ROW()-1196)),"")</f>
        <v>https://www.comunidad.madrid/hospital/elescorial/comunicacion/noticias</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Covid 19</v>
      </c>
      <c r="C1209" s="114" t="str" cm="1">
        <f t="array" ref="C1209">IFERROR(INDEX('03.Muestra'!$F$8:$F$42,SMALL(IF("Página Web"='03.Muestra'!$D$8:$D$42,ROW('03.Muestra'!$F$8:$F$42)-MIN(ROW('03.Muestra'!$D$8:$D$42))+1,""),ROW()-1196)),"")</f>
        <v>https://www.comunidad.madrid/hospital/elescorial/ciudadanos/informacion-covid-19</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Búsqueda</v>
      </c>
      <c r="C1210" s="114" t="str" cm="1">
        <f t="array" ref="C1210">IFERROR(INDEX('03.Muestra'!$F$8:$F$42,SMALL(IF("Página Web"='03.Muestra'!$D$8:$D$42,ROW('03.Muestra'!$F$8:$F$42)-MIN(ROW('03.Muestra'!$D$8:$D$42))+1,""),ROW()-1196)),"")</f>
        <v>https://www.comunidad.madrid/hospital/elescorial/buscar?search_api_fulltext=&amp;nombre=</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Accesibilidad</v>
      </c>
      <c r="C1211" s="114" t="str" cm="1">
        <f t="array" ref="C1211">IFERROR(INDEX('03.Muestra'!$F$8:$F$42,SMALL(IF("Página Web"='03.Muestra'!$D$8:$D$42,ROW('03.Muestra'!$F$8:$F$42)-MIN(ROW('03.Muestra'!$D$8:$D$42))+1,""),ROW()-1196)),"")</f>
        <v>https://www.comunidad.madrid/hospital/elescorial/declaracion-accesibilidad</v>
      </c>
      <c r="D1211" s="130" t="s">
        <v>26</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Aviso legal</v>
      </c>
      <c r="C1212" s="114" t="str" cm="1">
        <f t="array" ref="C1212">IFERROR(INDEX('03.Muestra'!$F$8:$F$42,SMALL(IF("Página Web"='03.Muestra'!$D$8:$D$42,ROW('03.Muestra'!$F$8:$F$42)-MIN(ROW('03.Muestra'!$D$8:$D$42))+1,""),ROW()-1196)),"")</f>
        <v>https://www.comunidad.madrid/hospital/elescorial/aviso-legal-privacidad</v>
      </c>
      <c r="D1212" s="130" t="s">
        <v>26</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ref="D1213:D1231" si="63">IF(AND(B1213&lt;&gt;"",C1213&lt;&gt;""),"N/T","")</f>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https://www.comunidad.madrid/hospital/elescorial/</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https://www.comunidad.madrid/hospital/elescorial/ciudadanos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16</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Profesionales</v>
      </c>
      <c r="C1237" s="114" t="str" cm="1">
        <f t="array" ref="C1237">IFERROR(INDEX('03.Muestra'!$F$8:$F$42,SMALL(IF("Página Web"='03.Muestra'!$D$8:$D$42,ROW('03.Muestra'!$F$8:$F$42)-MIN(ROW('03.Muestra'!$D$8:$D$42))+1,""),ROW()-1234)),"")</f>
        <v>https://www.comunidad.madrid/hospital/elescorial/profesionales</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Comunicación</v>
      </c>
      <c r="C1238" s="114" t="str" cm="1">
        <f t="array" ref="C1238">IFERROR(INDEX('03.Muestra'!$F$8:$F$42,SMALL(IF("Página Web"='03.Muestra'!$D$8:$D$42,ROW('03.Muestra'!$F$8:$F$42)-MIN(ROW('03.Muestra'!$D$8:$D$42))+1,""),ROW()-1234)),"")</f>
        <v>https://www.comunidad.madrid/hospital/elescorial/comunicacion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Nosotros</v>
      </c>
      <c r="C1239" s="114" t="str" cm="1">
        <f t="array" ref="C1239">IFERROR(INDEX('03.Muestra'!$F$8:$F$42,SMALL(IF("Página Web"='03.Muestra'!$D$8:$D$42,ROW('03.Muestra'!$F$8:$F$42)-MIN(ROW('03.Muestra'!$D$8:$D$42))+1,""),ROW()-1234)),"")</f>
        <v>https://www.comunidad.madrid/hospital/elescorial/nosotros</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Cómo llegar</v>
      </c>
      <c r="C1240" s="114" t="str" cm="1">
        <f t="array" ref="C1240">IFERROR(INDEX('03.Muestra'!$F$8:$F$42,SMALL(IF("Página Web"='03.Muestra'!$D$8:$D$42,ROW('03.Muestra'!$F$8:$F$42)-MIN(ROW('03.Muestra'!$D$8:$D$42))+1,""),ROW()-1234)),"")</f>
        <v>https://www.comunidad.madrid/hospital/elescorial/ciudadanos/llegar</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Lista espera</v>
      </c>
      <c r="C1241" s="114" t="str" cm="1">
        <f t="array" ref="C1241">IFERROR(INDEX('03.Muestra'!$F$8:$F$42,SMALL(IF("Página Web"='03.Muestra'!$D$8:$D$42,ROW('03.Muestra'!$F$8:$F$42)-MIN(ROW('03.Muestra'!$D$8:$D$42))+1,""),ROW()-1234)),"")</f>
        <v>https://www.comunidad.madrid/hospital/elescorial/ciudadanos/admision-citaciones-lista-espera-quirurgica</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Docencia</v>
      </c>
      <c r="C1242" s="114" t="str" cm="1">
        <f t="array" ref="C1242">IFERROR(INDEX('03.Muestra'!$F$8:$F$42,SMALL(IF("Página Web"='03.Muestra'!$D$8:$D$42,ROW('03.Muestra'!$F$8:$F$42)-MIN(ROW('03.Muestra'!$D$8:$D$42))+1,""),ROW()-1234)),"")</f>
        <v>https://www.comunidad.madrid/hospital/elescorial/profesionales/docencia</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Calidad</v>
      </c>
      <c r="C1243" s="114" t="str" cm="1">
        <f t="array" ref="C1243">IFERROR(INDEX('03.Muestra'!$F$8:$F$42,SMALL(IF("Página Web"='03.Muestra'!$D$8:$D$42,ROW('03.Muestra'!$F$8:$F$42)-MIN(ROW('03.Muestra'!$D$8:$D$42))+1,""),ROW()-1234)),"")</f>
        <v>https://www.comunidad.madrid/hospital/elescorial/profesionales/calidad</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Población referencia</v>
      </c>
      <c r="C1244" s="114" t="str" cm="1">
        <f t="array" ref="C1244">IFERROR(INDEX('03.Muestra'!$F$8:$F$42,SMALL(IF("Página Web"='03.Muestra'!$D$8:$D$42,ROW('03.Muestra'!$F$8:$F$42)-MIN(ROW('03.Muestra'!$D$8:$D$42))+1,""),ROW()-1234)),"")</f>
        <v>https://www.comunidad.madrid/hospital/elescorial/nosotros/poblacion-referencia</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Mapa web</v>
      </c>
      <c r="C1245" s="114" t="str" cm="1">
        <f t="array" ref="C1245">IFERROR(INDEX('03.Muestra'!$F$8:$F$42,SMALL(IF("Página Web"='03.Muestra'!$D$8:$D$42,ROW('03.Muestra'!$F$8:$F$42)-MIN(ROW('03.Muestra'!$D$8:$D$42))+1,""),ROW()-1234)),"")</f>
        <v>https://www.comunidad.madrid/hospital/elescorial/sitemap</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Noticias</v>
      </c>
      <c r="C1246" s="114" t="str" cm="1">
        <f t="array" ref="C1246">IFERROR(INDEX('03.Muestra'!$F$8:$F$42,SMALL(IF("Página Web"='03.Muestra'!$D$8:$D$42,ROW('03.Muestra'!$F$8:$F$42)-MIN(ROW('03.Muestra'!$D$8:$D$42))+1,""),ROW()-1234)),"")</f>
        <v>https://www.comunidad.madrid/hospital/elescorial/comunicacion/noticias</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Covid 19</v>
      </c>
      <c r="C1247" s="114" t="str" cm="1">
        <f t="array" ref="C1247">IFERROR(INDEX('03.Muestra'!$F$8:$F$42,SMALL(IF("Página Web"='03.Muestra'!$D$8:$D$42,ROW('03.Muestra'!$F$8:$F$42)-MIN(ROW('03.Muestra'!$D$8:$D$42))+1,""),ROW()-1234)),"")</f>
        <v>https://www.comunidad.madrid/hospital/elescorial/ciudadanos/informacion-covid-19</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Búsqueda</v>
      </c>
      <c r="C1248" s="114" t="str" cm="1">
        <f t="array" ref="C1248">IFERROR(INDEX('03.Muestra'!$F$8:$F$42,SMALL(IF("Página Web"='03.Muestra'!$D$8:$D$42,ROW('03.Muestra'!$F$8:$F$42)-MIN(ROW('03.Muestra'!$D$8:$D$42))+1,""),ROW()-1234)),"")</f>
        <v>https://www.comunidad.madrid/hospital/elescorial/buscar?search_api_fulltext=&amp;nombre=</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Accesibilidad</v>
      </c>
      <c r="C1249" s="114" t="str" cm="1">
        <f t="array" ref="C1249">IFERROR(INDEX('03.Muestra'!$F$8:$F$42,SMALL(IF("Página Web"='03.Muestra'!$D$8:$D$42,ROW('03.Muestra'!$F$8:$F$42)-MIN(ROW('03.Muestra'!$D$8:$D$42))+1,""),ROW()-1234)),"")</f>
        <v>https://www.comunidad.madrid/hospital/elescorial/declaracion-accesibilidad</v>
      </c>
      <c r="D1249" s="130" t="s">
        <v>35</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Aviso legal</v>
      </c>
      <c r="C1250" s="114" t="str" cm="1">
        <f t="array" ref="C1250">IFERROR(INDEX('03.Muestra'!$F$8:$F$42,SMALL(IF("Página Web"='03.Muestra'!$D$8:$D$42,ROW('03.Muestra'!$F$8:$F$42)-MIN(ROW('03.Muestra'!$D$8:$D$42))+1,""),ROW()-1234)),"")</f>
        <v>https://www.comunidad.madrid/hospital/elescorial/aviso-legal-privacidad</v>
      </c>
      <c r="D1250" s="130" t="s">
        <v>35</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ref="D1253:D1269" si="65">IF(AND(B1253&lt;&gt;"",C1253&lt;&gt;""),"N/T","")</f>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https://www.comunidad.madrid/hospital/elescorial/</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https://www.comunidad.madrid/hospital/elescorial/ciudadanos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16</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Profesionales</v>
      </c>
      <c r="C1275" s="114" t="str" cm="1">
        <f t="array" ref="C1275">IFERROR(INDEX('03.Muestra'!$F$8:$F$42,SMALL(IF("Página Web"='03.Muestra'!$D$8:$D$42,ROW('03.Muestra'!$F$8:$F$42)-MIN(ROW('03.Muestra'!$D$8:$D$42))+1,""),ROW()-1272)),"")</f>
        <v>https://www.comunidad.madrid/hospital/elescorial/profesionales</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Comunicación</v>
      </c>
      <c r="C1276" s="114" t="str" cm="1">
        <f t="array" ref="C1276">IFERROR(INDEX('03.Muestra'!$F$8:$F$42,SMALL(IF("Página Web"='03.Muestra'!$D$8:$D$42,ROW('03.Muestra'!$F$8:$F$42)-MIN(ROW('03.Muestra'!$D$8:$D$42))+1,""),ROW()-1272)),"")</f>
        <v>https://www.comunidad.madrid/hospital/elescorial/comunicacion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Nosotros</v>
      </c>
      <c r="C1277" s="114" t="str" cm="1">
        <f t="array" ref="C1277">IFERROR(INDEX('03.Muestra'!$F$8:$F$42,SMALL(IF("Página Web"='03.Muestra'!$D$8:$D$42,ROW('03.Muestra'!$F$8:$F$42)-MIN(ROW('03.Muestra'!$D$8:$D$42))+1,""),ROW()-1272)),"")</f>
        <v>https://www.comunidad.madrid/hospital/elescorial/nosotros</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Cómo llegar</v>
      </c>
      <c r="C1278" s="114" t="str" cm="1">
        <f t="array" ref="C1278">IFERROR(INDEX('03.Muestra'!$F$8:$F$42,SMALL(IF("Página Web"='03.Muestra'!$D$8:$D$42,ROW('03.Muestra'!$F$8:$F$42)-MIN(ROW('03.Muestra'!$D$8:$D$42))+1,""),ROW()-1272)),"")</f>
        <v>https://www.comunidad.madrid/hospital/elescorial/ciudadanos/llegar</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Lista espera</v>
      </c>
      <c r="C1279" s="114" t="str" cm="1">
        <f t="array" ref="C1279">IFERROR(INDEX('03.Muestra'!$F$8:$F$42,SMALL(IF("Página Web"='03.Muestra'!$D$8:$D$42,ROW('03.Muestra'!$F$8:$F$42)-MIN(ROW('03.Muestra'!$D$8:$D$42))+1,""),ROW()-1272)),"")</f>
        <v>https://www.comunidad.madrid/hospital/elescorial/ciudadanos/admision-citaciones-lista-espera-quirurgica</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Docencia</v>
      </c>
      <c r="C1280" s="114" t="str" cm="1">
        <f t="array" ref="C1280">IFERROR(INDEX('03.Muestra'!$F$8:$F$42,SMALL(IF("Página Web"='03.Muestra'!$D$8:$D$42,ROW('03.Muestra'!$F$8:$F$42)-MIN(ROW('03.Muestra'!$D$8:$D$42))+1,""),ROW()-1272)),"")</f>
        <v>https://www.comunidad.madrid/hospital/elescorial/profesionales/docencia</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Calidad</v>
      </c>
      <c r="C1281" s="114" t="str" cm="1">
        <f t="array" ref="C1281">IFERROR(INDEX('03.Muestra'!$F$8:$F$42,SMALL(IF("Página Web"='03.Muestra'!$D$8:$D$42,ROW('03.Muestra'!$F$8:$F$42)-MIN(ROW('03.Muestra'!$D$8:$D$42))+1,""),ROW()-1272)),"")</f>
        <v>https://www.comunidad.madrid/hospital/elescorial/profesionales/calidad</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Población referencia</v>
      </c>
      <c r="C1282" s="114" t="str" cm="1">
        <f t="array" ref="C1282">IFERROR(INDEX('03.Muestra'!$F$8:$F$42,SMALL(IF("Página Web"='03.Muestra'!$D$8:$D$42,ROW('03.Muestra'!$F$8:$F$42)-MIN(ROW('03.Muestra'!$D$8:$D$42))+1,""),ROW()-1272)),"")</f>
        <v>https://www.comunidad.madrid/hospital/elescorial/nosotros/poblacion-referencia</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Mapa web</v>
      </c>
      <c r="C1283" s="114" t="str" cm="1">
        <f t="array" ref="C1283">IFERROR(INDEX('03.Muestra'!$F$8:$F$42,SMALL(IF("Página Web"='03.Muestra'!$D$8:$D$42,ROW('03.Muestra'!$F$8:$F$42)-MIN(ROW('03.Muestra'!$D$8:$D$42))+1,""),ROW()-1272)),"")</f>
        <v>https://www.comunidad.madrid/hospital/elescorial/sitemap</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Noticias</v>
      </c>
      <c r="C1284" s="114" t="str" cm="1">
        <f t="array" ref="C1284">IFERROR(INDEX('03.Muestra'!$F$8:$F$42,SMALL(IF("Página Web"='03.Muestra'!$D$8:$D$42,ROW('03.Muestra'!$F$8:$F$42)-MIN(ROW('03.Muestra'!$D$8:$D$42))+1,""),ROW()-1272)),"")</f>
        <v>https://www.comunidad.madrid/hospital/elescorial/comunicacion/noticias</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Covid 19</v>
      </c>
      <c r="C1285" s="114" t="str" cm="1">
        <f t="array" ref="C1285">IFERROR(INDEX('03.Muestra'!$F$8:$F$42,SMALL(IF("Página Web"='03.Muestra'!$D$8:$D$42,ROW('03.Muestra'!$F$8:$F$42)-MIN(ROW('03.Muestra'!$D$8:$D$42))+1,""),ROW()-1272)),"")</f>
        <v>https://www.comunidad.madrid/hospital/elescorial/ciudadanos/informacion-covid-19</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Búsqueda</v>
      </c>
      <c r="C1286" s="114" t="str" cm="1">
        <f t="array" ref="C1286">IFERROR(INDEX('03.Muestra'!$F$8:$F$42,SMALL(IF("Página Web"='03.Muestra'!$D$8:$D$42,ROW('03.Muestra'!$F$8:$F$42)-MIN(ROW('03.Muestra'!$D$8:$D$42))+1,""),ROW()-1272)),"")</f>
        <v>https://www.comunidad.madrid/hospital/elescorial/buscar?search_api_fulltext=&amp;nombre=</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Accesibilidad</v>
      </c>
      <c r="C1287" s="114" t="str" cm="1">
        <f t="array" ref="C1287">IFERROR(INDEX('03.Muestra'!$F$8:$F$42,SMALL(IF("Página Web"='03.Muestra'!$D$8:$D$42,ROW('03.Muestra'!$F$8:$F$42)-MIN(ROW('03.Muestra'!$D$8:$D$42))+1,""),ROW()-1272)),"")</f>
        <v>https://www.comunidad.madrid/hospital/elescorial/declaracion-accesibilidad</v>
      </c>
      <c r="D1287" s="130" t="s">
        <v>35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Aviso legal</v>
      </c>
      <c r="C1288" s="114" t="str" cm="1">
        <f t="array" ref="C1288">IFERROR(INDEX('03.Muestra'!$F$8:$F$42,SMALL(IF("Página Web"='03.Muestra'!$D$8:$D$42,ROW('03.Muestra'!$F$8:$F$42)-MIN(ROW('03.Muestra'!$D$8:$D$42))+1,""),ROW()-1272)),"")</f>
        <v>https://www.comunidad.madrid/hospital/elescorial/aviso-legal-privacidad</v>
      </c>
      <c r="D1288" s="130" t="s">
        <v>35</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ref="D1290:D1307" si="67">IF(AND(B1290&lt;&gt;"",C1290&lt;&gt;""),"N/T","")</f>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https://www.comunidad.madrid/hospital/elescorial/</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https://www.comunidad.madrid/hospital/elescorial/ciudadanos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16</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Profesionales</v>
      </c>
      <c r="C1313" s="114" t="str" cm="1">
        <f t="array" ref="C1313">IFERROR(INDEX('03.Muestra'!$F$8:$F$42,SMALL(IF("Página Web"='03.Muestra'!$D$8:$D$42,ROW('03.Muestra'!$F$8:$F$42)-MIN(ROW('03.Muestra'!$D$8:$D$42))+1,""),ROW()-1310)),"")</f>
        <v>https://www.comunidad.madrid/hospital/elescorial/profesionales</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Comunicación</v>
      </c>
      <c r="C1314" s="114" t="str" cm="1">
        <f t="array" ref="C1314">IFERROR(INDEX('03.Muestra'!$F$8:$F$42,SMALL(IF("Página Web"='03.Muestra'!$D$8:$D$42,ROW('03.Muestra'!$F$8:$F$42)-MIN(ROW('03.Muestra'!$D$8:$D$42))+1,""),ROW()-1310)),"")</f>
        <v>https://www.comunidad.madrid/hospital/elescorial/comunicacion</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Nosotros</v>
      </c>
      <c r="C1315" s="114" t="str" cm="1">
        <f t="array" ref="C1315">IFERROR(INDEX('03.Muestra'!$F$8:$F$42,SMALL(IF("Página Web"='03.Muestra'!$D$8:$D$42,ROW('03.Muestra'!$F$8:$F$42)-MIN(ROW('03.Muestra'!$D$8:$D$42))+1,""),ROW()-1310)),"")</f>
        <v>https://www.comunidad.madrid/hospital/elescorial/nosotros</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Cómo llegar</v>
      </c>
      <c r="C1316" s="114" t="str" cm="1">
        <f t="array" ref="C1316">IFERROR(INDEX('03.Muestra'!$F$8:$F$42,SMALL(IF("Página Web"='03.Muestra'!$D$8:$D$42,ROW('03.Muestra'!$F$8:$F$42)-MIN(ROW('03.Muestra'!$D$8:$D$42))+1,""),ROW()-1310)),"")</f>
        <v>https://www.comunidad.madrid/hospital/elescorial/ciudadanos/llegar</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Lista espera</v>
      </c>
      <c r="C1317" s="114" t="str" cm="1">
        <f t="array" ref="C1317">IFERROR(INDEX('03.Muestra'!$F$8:$F$42,SMALL(IF("Página Web"='03.Muestra'!$D$8:$D$42,ROW('03.Muestra'!$F$8:$F$42)-MIN(ROW('03.Muestra'!$D$8:$D$42))+1,""),ROW()-1310)),"")</f>
        <v>https://www.comunidad.madrid/hospital/elescorial/ciudadanos/admision-citaciones-lista-espera-quirurgica</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Docencia</v>
      </c>
      <c r="C1318" s="114" t="str" cm="1">
        <f t="array" ref="C1318">IFERROR(INDEX('03.Muestra'!$F$8:$F$42,SMALL(IF("Página Web"='03.Muestra'!$D$8:$D$42,ROW('03.Muestra'!$F$8:$F$42)-MIN(ROW('03.Muestra'!$D$8:$D$42))+1,""),ROW()-1310)),"")</f>
        <v>https://www.comunidad.madrid/hospital/elescorial/profesionales/docencia</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Calidad</v>
      </c>
      <c r="C1319" s="114" t="str" cm="1">
        <f t="array" ref="C1319">IFERROR(INDEX('03.Muestra'!$F$8:$F$42,SMALL(IF("Página Web"='03.Muestra'!$D$8:$D$42,ROW('03.Muestra'!$F$8:$F$42)-MIN(ROW('03.Muestra'!$D$8:$D$42))+1,""),ROW()-1310)),"")</f>
        <v>https://www.comunidad.madrid/hospital/elescorial/profesionales/calidad</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Población referencia</v>
      </c>
      <c r="C1320" s="114" t="str" cm="1">
        <f t="array" ref="C1320">IFERROR(INDEX('03.Muestra'!$F$8:$F$42,SMALL(IF("Página Web"='03.Muestra'!$D$8:$D$42,ROW('03.Muestra'!$F$8:$F$42)-MIN(ROW('03.Muestra'!$D$8:$D$42))+1,""),ROW()-1310)),"")</f>
        <v>https://www.comunidad.madrid/hospital/elescorial/nosotros/poblacion-referencia</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Mapa web</v>
      </c>
      <c r="C1321" s="114" t="str" cm="1">
        <f t="array" ref="C1321">IFERROR(INDEX('03.Muestra'!$F$8:$F$42,SMALL(IF("Página Web"='03.Muestra'!$D$8:$D$42,ROW('03.Muestra'!$F$8:$F$42)-MIN(ROW('03.Muestra'!$D$8:$D$42))+1,""),ROW()-1310)),"")</f>
        <v>https://www.comunidad.madrid/hospital/elescorial/sitemap</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Noticias</v>
      </c>
      <c r="C1322" s="114" t="str" cm="1">
        <f t="array" ref="C1322">IFERROR(INDEX('03.Muestra'!$F$8:$F$42,SMALL(IF("Página Web"='03.Muestra'!$D$8:$D$42,ROW('03.Muestra'!$F$8:$F$42)-MIN(ROW('03.Muestra'!$D$8:$D$42))+1,""),ROW()-1310)),"")</f>
        <v>https://www.comunidad.madrid/hospital/elescorial/comunicacion/noticias</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Covid 19</v>
      </c>
      <c r="C1323" s="114" t="str" cm="1">
        <f t="array" ref="C1323">IFERROR(INDEX('03.Muestra'!$F$8:$F$42,SMALL(IF("Página Web"='03.Muestra'!$D$8:$D$42,ROW('03.Muestra'!$F$8:$F$42)-MIN(ROW('03.Muestra'!$D$8:$D$42))+1,""),ROW()-1310)),"")</f>
        <v>https://www.comunidad.madrid/hospital/elescorial/ciudadanos/informacion-covid-19</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Búsqueda</v>
      </c>
      <c r="C1324" s="114" t="str" cm="1">
        <f t="array" ref="C1324">IFERROR(INDEX('03.Muestra'!$F$8:$F$42,SMALL(IF("Página Web"='03.Muestra'!$D$8:$D$42,ROW('03.Muestra'!$F$8:$F$42)-MIN(ROW('03.Muestra'!$D$8:$D$42))+1,""),ROW()-1310)),"")</f>
        <v>https://www.comunidad.madrid/hospital/elescorial/buscar?search_api_fulltext=&amp;nombre=</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Accesibilidad</v>
      </c>
      <c r="C1325" s="114" t="str" cm="1">
        <f t="array" ref="C1325">IFERROR(INDEX('03.Muestra'!$F$8:$F$42,SMALL(IF("Página Web"='03.Muestra'!$D$8:$D$42,ROW('03.Muestra'!$F$8:$F$42)-MIN(ROW('03.Muestra'!$D$8:$D$42))+1,""),ROW()-1310)),"")</f>
        <v>https://www.comunidad.madrid/hospital/elescorial/declaracion-accesibilidad</v>
      </c>
      <c r="D1325" s="130" t="s">
        <v>26</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Aviso legal</v>
      </c>
      <c r="C1326" s="114" t="str" cm="1">
        <f t="array" ref="C1326">IFERROR(INDEX('03.Muestra'!$F$8:$F$42,SMALL(IF("Página Web"='03.Muestra'!$D$8:$D$42,ROW('03.Muestra'!$F$8:$F$42)-MIN(ROW('03.Muestra'!$D$8:$D$42))+1,""),ROW()-1310)),"")</f>
        <v>https://www.comunidad.madrid/hospital/elescorial/aviso-legal-privacidad</v>
      </c>
      <c r="D1326" s="130" t="s">
        <v>26</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ref="D1329:D1345" si="69">IF(AND(B1329&lt;&gt;"",C1329&lt;&gt;""),"N/T","")</f>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https://www.comunidad.madrid/hospital/elescorial/</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https://www.comunidad.madrid/hospital/elescorial/ciudadanos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16</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Profesionales</v>
      </c>
      <c r="C1351" s="114" t="str" cm="1">
        <f t="array" ref="C1351">IFERROR(INDEX('03.Muestra'!$F$8:$F$42,SMALL(IF("Página Web"='03.Muestra'!$D$8:$D$42,ROW('03.Muestra'!$F$8:$F$42)-MIN(ROW('03.Muestra'!$D$8:$D$42))+1,""),ROW()-1348)),"")</f>
        <v>https://www.comunidad.madrid/hospital/elescorial/profesionales</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Comunicación</v>
      </c>
      <c r="C1352" s="114" t="str" cm="1">
        <f t="array" ref="C1352">IFERROR(INDEX('03.Muestra'!$F$8:$F$42,SMALL(IF("Página Web"='03.Muestra'!$D$8:$D$42,ROW('03.Muestra'!$F$8:$F$42)-MIN(ROW('03.Muestra'!$D$8:$D$42))+1,""),ROW()-1348)),"")</f>
        <v>https://www.comunidad.madrid/hospital/elescorial/comunicacion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Nosotros</v>
      </c>
      <c r="C1353" s="114" t="str" cm="1">
        <f t="array" ref="C1353">IFERROR(INDEX('03.Muestra'!$F$8:$F$42,SMALL(IF("Página Web"='03.Muestra'!$D$8:$D$42,ROW('03.Muestra'!$F$8:$F$42)-MIN(ROW('03.Muestra'!$D$8:$D$42))+1,""),ROW()-1348)),"")</f>
        <v>https://www.comunidad.madrid/hospital/elescorial/nosotros</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Cómo llegar</v>
      </c>
      <c r="C1354" s="114" t="str" cm="1">
        <f t="array" ref="C1354">IFERROR(INDEX('03.Muestra'!$F$8:$F$42,SMALL(IF("Página Web"='03.Muestra'!$D$8:$D$42,ROW('03.Muestra'!$F$8:$F$42)-MIN(ROW('03.Muestra'!$D$8:$D$42))+1,""),ROW()-1348)),"")</f>
        <v>https://www.comunidad.madrid/hospital/elescorial/ciudadanos/llegar</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Lista espera</v>
      </c>
      <c r="C1355" s="114" t="str" cm="1">
        <f t="array" ref="C1355">IFERROR(INDEX('03.Muestra'!$F$8:$F$42,SMALL(IF("Página Web"='03.Muestra'!$D$8:$D$42,ROW('03.Muestra'!$F$8:$F$42)-MIN(ROW('03.Muestra'!$D$8:$D$42))+1,""),ROW()-1348)),"")</f>
        <v>https://www.comunidad.madrid/hospital/elescorial/ciudadanos/admision-citaciones-lista-espera-quirurgica</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Docencia</v>
      </c>
      <c r="C1356" s="114" t="str" cm="1">
        <f t="array" ref="C1356">IFERROR(INDEX('03.Muestra'!$F$8:$F$42,SMALL(IF("Página Web"='03.Muestra'!$D$8:$D$42,ROW('03.Muestra'!$F$8:$F$42)-MIN(ROW('03.Muestra'!$D$8:$D$42))+1,""),ROW()-1348)),"")</f>
        <v>https://www.comunidad.madrid/hospital/elescorial/profesionales/docencia</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Calidad</v>
      </c>
      <c r="C1357" s="114" t="str" cm="1">
        <f t="array" ref="C1357">IFERROR(INDEX('03.Muestra'!$F$8:$F$42,SMALL(IF("Página Web"='03.Muestra'!$D$8:$D$42,ROW('03.Muestra'!$F$8:$F$42)-MIN(ROW('03.Muestra'!$D$8:$D$42))+1,""),ROW()-1348)),"")</f>
        <v>https://www.comunidad.madrid/hospital/elescorial/profesionales/calidad</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Población referencia</v>
      </c>
      <c r="C1358" s="114" t="str" cm="1">
        <f t="array" ref="C1358">IFERROR(INDEX('03.Muestra'!$F$8:$F$42,SMALL(IF("Página Web"='03.Muestra'!$D$8:$D$42,ROW('03.Muestra'!$F$8:$F$42)-MIN(ROW('03.Muestra'!$D$8:$D$42))+1,""),ROW()-1348)),"")</f>
        <v>https://www.comunidad.madrid/hospital/elescorial/nosotros/poblacion-referencia</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Mapa web</v>
      </c>
      <c r="C1359" s="114" t="str" cm="1">
        <f t="array" ref="C1359">IFERROR(INDEX('03.Muestra'!$F$8:$F$42,SMALL(IF("Página Web"='03.Muestra'!$D$8:$D$42,ROW('03.Muestra'!$F$8:$F$42)-MIN(ROW('03.Muestra'!$D$8:$D$42))+1,""),ROW()-1348)),"")</f>
        <v>https://www.comunidad.madrid/hospital/elescorial/sitemap</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Noticias</v>
      </c>
      <c r="C1360" s="114" t="str" cm="1">
        <f t="array" ref="C1360">IFERROR(INDEX('03.Muestra'!$F$8:$F$42,SMALL(IF("Página Web"='03.Muestra'!$D$8:$D$42,ROW('03.Muestra'!$F$8:$F$42)-MIN(ROW('03.Muestra'!$D$8:$D$42))+1,""),ROW()-1348)),"")</f>
        <v>https://www.comunidad.madrid/hospital/elescorial/comunicacion/noticias</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Covid 19</v>
      </c>
      <c r="C1361" s="114" t="str" cm="1">
        <f t="array" ref="C1361">IFERROR(INDEX('03.Muestra'!$F$8:$F$42,SMALL(IF("Página Web"='03.Muestra'!$D$8:$D$42,ROW('03.Muestra'!$F$8:$F$42)-MIN(ROW('03.Muestra'!$D$8:$D$42))+1,""),ROW()-1348)),"")</f>
        <v>https://www.comunidad.madrid/hospital/elescorial/ciudadanos/informacion-covid-19</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Búsqueda</v>
      </c>
      <c r="C1362" s="114" t="str" cm="1">
        <f t="array" ref="C1362">IFERROR(INDEX('03.Muestra'!$F$8:$F$42,SMALL(IF("Página Web"='03.Muestra'!$D$8:$D$42,ROW('03.Muestra'!$F$8:$F$42)-MIN(ROW('03.Muestra'!$D$8:$D$42))+1,""),ROW()-1348)),"")</f>
        <v>https://www.comunidad.madrid/hospital/elescorial/buscar?search_api_fulltext=&amp;nombre=</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Accesibilidad</v>
      </c>
      <c r="C1363" s="114" t="str" cm="1">
        <f t="array" ref="C1363">IFERROR(INDEX('03.Muestra'!$F$8:$F$42,SMALL(IF("Página Web"='03.Muestra'!$D$8:$D$42,ROW('03.Muestra'!$F$8:$F$42)-MIN(ROW('03.Muestra'!$D$8:$D$42))+1,""),ROW()-1348)),"")</f>
        <v>https://www.comunidad.madrid/hospital/elescorial/declaracion-accesibilidad</v>
      </c>
      <c r="D1363" s="130" t="s">
        <v>35</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Aviso legal</v>
      </c>
      <c r="C1364" s="114" t="str" cm="1">
        <f t="array" ref="C1364">IFERROR(INDEX('03.Muestra'!$F$8:$F$42,SMALL(IF("Página Web"='03.Muestra'!$D$8:$D$42,ROW('03.Muestra'!$F$8:$F$42)-MIN(ROW('03.Muestra'!$D$8:$D$42))+1,""),ROW()-1348)),"")</f>
        <v>https://www.comunidad.madrid/hospital/elescorial/aviso-legal-privacidad</v>
      </c>
      <c r="D1364" s="130" t="s">
        <v>35</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ref="D1365:D1383" si="71">IF(AND(B1365&lt;&gt;"",C1365&lt;&gt;""),"N/T","")</f>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https://www.comunidad.madrid/hospital/elescorial/</v>
      </c>
      <c r="D1387" s="130" t="s">
        <v>28</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https://www.comunidad.madrid/hospital/elescorial/ciudadanos</v>
      </c>
      <c r="D1388" s="130" t="s">
        <v>28</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16</v>
      </c>
      <c r="J1388" s="120">
        <f ca="1">COUNTIF($D1387:INDIRECT("$D" &amp;  SUM(ROW()-1,'03.Muestra'!$D$45)-1),J1387)</f>
        <v>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Profesionales</v>
      </c>
      <c r="C1389" s="114" t="str" cm="1">
        <f t="array" ref="C1389">IFERROR(INDEX('03.Muestra'!$F$8:$F$42,SMALL(IF("Página Web"='03.Muestra'!$D$8:$D$42,ROW('03.Muestra'!$F$8:$F$42)-MIN(ROW('03.Muestra'!$D$8:$D$42))+1,""),ROW()-1386)),"")</f>
        <v>https://www.comunidad.madrid/hospital/elescorial/profesionales</v>
      </c>
      <c r="D1389" s="130" t="s">
        <v>28</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Comunicación</v>
      </c>
      <c r="C1390" s="114" t="str" cm="1">
        <f t="array" ref="C1390">IFERROR(INDEX('03.Muestra'!$F$8:$F$42,SMALL(IF("Página Web"='03.Muestra'!$D$8:$D$42,ROW('03.Muestra'!$F$8:$F$42)-MIN(ROW('03.Muestra'!$D$8:$D$42))+1,""),ROW()-1386)),"")</f>
        <v>https://www.comunidad.madrid/hospital/elescorial/comunicacion</v>
      </c>
      <c r="D1390" s="130" t="s">
        <v>28</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Nosotros</v>
      </c>
      <c r="C1391" s="114" t="str" cm="1">
        <f t="array" ref="C1391">IFERROR(INDEX('03.Muestra'!$F$8:$F$42,SMALL(IF("Página Web"='03.Muestra'!$D$8:$D$42,ROW('03.Muestra'!$F$8:$F$42)-MIN(ROW('03.Muestra'!$D$8:$D$42))+1,""),ROW()-1386)),"")</f>
        <v>https://www.comunidad.madrid/hospital/elescorial/nosotros</v>
      </c>
      <c r="D1391" s="130" t="s">
        <v>28</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Cómo llegar</v>
      </c>
      <c r="C1392" s="114" t="str" cm="1">
        <f t="array" ref="C1392">IFERROR(INDEX('03.Muestra'!$F$8:$F$42,SMALL(IF("Página Web"='03.Muestra'!$D$8:$D$42,ROW('03.Muestra'!$F$8:$F$42)-MIN(ROW('03.Muestra'!$D$8:$D$42))+1,""),ROW()-1386)),"")</f>
        <v>https://www.comunidad.madrid/hospital/elescorial/ciudadanos/llegar</v>
      </c>
      <c r="D1392" s="130" t="s">
        <v>28</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Lista espera</v>
      </c>
      <c r="C1393" s="114" t="str" cm="1">
        <f t="array" ref="C1393">IFERROR(INDEX('03.Muestra'!$F$8:$F$42,SMALL(IF("Página Web"='03.Muestra'!$D$8:$D$42,ROW('03.Muestra'!$F$8:$F$42)-MIN(ROW('03.Muestra'!$D$8:$D$42))+1,""),ROW()-1386)),"")</f>
        <v>https://www.comunidad.madrid/hospital/elescorial/ciudadanos/admision-citaciones-lista-espera-quirurgica</v>
      </c>
      <c r="D1393" s="130" t="s">
        <v>28</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Docencia</v>
      </c>
      <c r="C1394" s="114" t="str" cm="1">
        <f t="array" ref="C1394">IFERROR(INDEX('03.Muestra'!$F$8:$F$42,SMALL(IF("Página Web"='03.Muestra'!$D$8:$D$42,ROW('03.Muestra'!$F$8:$F$42)-MIN(ROW('03.Muestra'!$D$8:$D$42))+1,""),ROW()-1386)),"")</f>
        <v>https://www.comunidad.madrid/hospital/elescorial/profesionales/docencia</v>
      </c>
      <c r="D1394" s="130" t="s">
        <v>28</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Calidad</v>
      </c>
      <c r="C1395" s="114" t="str" cm="1">
        <f t="array" ref="C1395">IFERROR(INDEX('03.Muestra'!$F$8:$F$42,SMALL(IF("Página Web"='03.Muestra'!$D$8:$D$42,ROW('03.Muestra'!$F$8:$F$42)-MIN(ROW('03.Muestra'!$D$8:$D$42))+1,""),ROW()-1386)),"")</f>
        <v>https://www.comunidad.madrid/hospital/elescorial/profesionales/calidad</v>
      </c>
      <c r="D1395" s="130" t="s">
        <v>28</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Población referencia</v>
      </c>
      <c r="C1396" s="114" t="str" cm="1">
        <f t="array" ref="C1396">IFERROR(INDEX('03.Muestra'!$F$8:$F$42,SMALL(IF("Página Web"='03.Muestra'!$D$8:$D$42,ROW('03.Muestra'!$F$8:$F$42)-MIN(ROW('03.Muestra'!$D$8:$D$42))+1,""),ROW()-1386)),"")</f>
        <v>https://www.comunidad.madrid/hospital/elescorial/nosotros/poblacion-referencia</v>
      </c>
      <c r="D1396" s="130" t="s">
        <v>28</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Mapa web</v>
      </c>
      <c r="C1397" s="114" t="str" cm="1">
        <f t="array" ref="C1397">IFERROR(INDEX('03.Muestra'!$F$8:$F$42,SMALL(IF("Página Web"='03.Muestra'!$D$8:$D$42,ROW('03.Muestra'!$F$8:$F$42)-MIN(ROW('03.Muestra'!$D$8:$D$42))+1,""),ROW()-1386)),"")</f>
        <v>https://www.comunidad.madrid/hospital/elescorial/sitemap</v>
      </c>
      <c r="D1397" s="130" t="s">
        <v>28</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Noticias</v>
      </c>
      <c r="C1398" s="114" t="str" cm="1">
        <f t="array" ref="C1398">IFERROR(INDEX('03.Muestra'!$F$8:$F$42,SMALL(IF("Página Web"='03.Muestra'!$D$8:$D$42,ROW('03.Muestra'!$F$8:$F$42)-MIN(ROW('03.Muestra'!$D$8:$D$42))+1,""),ROW()-1386)),"")</f>
        <v>https://www.comunidad.madrid/hospital/elescorial/comunicacion/noticias</v>
      </c>
      <c r="D1398" s="130" t="s">
        <v>28</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Covid 19</v>
      </c>
      <c r="C1399" s="114" t="str" cm="1">
        <f t="array" ref="C1399">IFERROR(INDEX('03.Muestra'!$F$8:$F$42,SMALL(IF("Página Web"='03.Muestra'!$D$8:$D$42,ROW('03.Muestra'!$F$8:$F$42)-MIN(ROW('03.Muestra'!$D$8:$D$42))+1,""),ROW()-1386)),"")</f>
        <v>https://www.comunidad.madrid/hospital/elescorial/ciudadanos/informacion-covid-19</v>
      </c>
      <c r="D1399" s="130" t="s">
        <v>28</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Búsqueda</v>
      </c>
      <c r="C1400" s="114" t="str" cm="1">
        <f t="array" ref="C1400">IFERROR(INDEX('03.Muestra'!$F$8:$F$42,SMALL(IF("Página Web"='03.Muestra'!$D$8:$D$42,ROW('03.Muestra'!$F$8:$F$42)-MIN(ROW('03.Muestra'!$D$8:$D$42))+1,""),ROW()-1386)),"")</f>
        <v>https://www.comunidad.madrid/hospital/elescorial/buscar?search_api_fulltext=&amp;nombre=</v>
      </c>
      <c r="D1400" s="130" t="s">
        <v>28</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Accesibilidad</v>
      </c>
      <c r="C1401" s="114" t="str" cm="1">
        <f t="array" ref="C1401">IFERROR(INDEX('03.Muestra'!$F$8:$F$42,SMALL(IF("Página Web"='03.Muestra'!$D$8:$D$42,ROW('03.Muestra'!$F$8:$F$42)-MIN(ROW('03.Muestra'!$D$8:$D$42))+1,""),ROW()-1386)),"")</f>
        <v>https://www.comunidad.madrid/hospital/elescorial/declaracion-accesibilidad</v>
      </c>
      <c r="D1401" s="130" t="s">
        <v>28</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Aviso legal</v>
      </c>
      <c r="C1402" s="114" t="str" cm="1">
        <f t="array" ref="C1402">IFERROR(INDEX('03.Muestra'!$F$8:$F$42,SMALL(IF("Página Web"='03.Muestra'!$D$8:$D$42,ROW('03.Muestra'!$F$8:$F$42)-MIN(ROW('03.Muestra'!$D$8:$D$42))+1,""),ROW()-1386)),"")</f>
        <v>https://www.comunidad.madrid/hospital/elescorial/aviso-legal-privacidad</v>
      </c>
      <c r="D1402" s="130" t="s">
        <v>28</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ref="D1404:D1421" si="73">IF(AND(B1404&lt;&gt;"",C1404&lt;&gt;""),"N/T","")</f>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https://www.comunidad.madrid/hospital/elescorial/</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https://www.comunidad.madrid/hospital/elescorial/ciudadanos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16</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Profesionales</v>
      </c>
      <c r="C1427" s="114" t="str" cm="1">
        <f t="array" ref="C1427">IFERROR(INDEX('03.Muestra'!$F$8:$F$42,SMALL(IF("Página Web"='03.Muestra'!$D$8:$D$42,ROW('03.Muestra'!$F$8:$F$42)-MIN(ROW('03.Muestra'!$D$8:$D$42))+1,""),ROW()-1424)),"")</f>
        <v>https://www.comunidad.madrid/hospital/elescorial/profesionales</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Comunicación</v>
      </c>
      <c r="C1428" s="114" t="str" cm="1">
        <f t="array" ref="C1428">IFERROR(INDEX('03.Muestra'!$F$8:$F$42,SMALL(IF("Página Web"='03.Muestra'!$D$8:$D$42,ROW('03.Muestra'!$F$8:$F$42)-MIN(ROW('03.Muestra'!$D$8:$D$42))+1,""),ROW()-1424)),"")</f>
        <v>https://www.comunidad.madrid/hospital/elescorial/comunicacion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Nosotros</v>
      </c>
      <c r="C1429" s="114" t="str" cm="1">
        <f t="array" ref="C1429">IFERROR(INDEX('03.Muestra'!$F$8:$F$42,SMALL(IF("Página Web"='03.Muestra'!$D$8:$D$42,ROW('03.Muestra'!$F$8:$F$42)-MIN(ROW('03.Muestra'!$D$8:$D$42))+1,""),ROW()-1424)),"")</f>
        <v>https://www.comunidad.madrid/hospital/elescorial/nosotros</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Cómo llegar</v>
      </c>
      <c r="C1430" s="114" t="str" cm="1">
        <f t="array" ref="C1430">IFERROR(INDEX('03.Muestra'!$F$8:$F$42,SMALL(IF("Página Web"='03.Muestra'!$D$8:$D$42,ROW('03.Muestra'!$F$8:$F$42)-MIN(ROW('03.Muestra'!$D$8:$D$42))+1,""),ROW()-1424)),"")</f>
        <v>https://www.comunidad.madrid/hospital/elescorial/ciudadanos/llegar</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Lista espera</v>
      </c>
      <c r="C1431" s="114" t="str" cm="1">
        <f t="array" ref="C1431">IFERROR(INDEX('03.Muestra'!$F$8:$F$42,SMALL(IF("Página Web"='03.Muestra'!$D$8:$D$42,ROW('03.Muestra'!$F$8:$F$42)-MIN(ROW('03.Muestra'!$D$8:$D$42))+1,""),ROW()-1424)),"")</f>
        <v>https://www.comunidad.madrid/hospital/elescorial/ciudadanos/admision-citaciones-lista-espera-quirurgica</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Docencia</v>
      </c>
      <c r="C1432" s="114" t="str" cm="1">
        <f t="array" ref="C1432">IFERROR(INDEX('03.Muestra'!$F$8:$F$42,SMALL(IF("Página Web"='03.Muestra'!$D$8:$D$42,ROW('03.Muestra'!$F$8:$F$42)-MIN(ROW('03.Muestra'!$D$8:$D$42))+1,""),ROW()-1424)),"")</f>
        <v>https://www.comunidad.madrid/hospital/elescorial/profesionales/docencia</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Calidad</v>
      </c>
      <c r="C1433" s="114" t="str" cm="1">
        <f t="array" ref="C1433">IFERROR(INDEX('03.Muestra'!$F$8:$F$42,SMALL(IF("Página Web"='03.Muestra'!$D$8:$D$42,ROW('03.Muestra'!$F$8:$F$42)-MIN(ROW('03.Muestra'!$D$8:$D$42))+1,""),ROW()-1424)),"")</f>
        <v>https://www.comunidad.madrid/hospital/elescorial/profesionales/calidad</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Población referencia</v>
      </c>
      <c r="C1434" s="114" t="str" cm="1">
        <f t="array" ref="C1434">IFERROR(INDEX('03.Muestra'!$F$8:$F$42,SMALL(IF("Página Web"='03.Muestra'!$D$8:$D$42,ROW('03.Muestra'!$F$8:$F$42)-MIN(ROW('03.Muestra'!$D$8:$D$42))+1,""),ROW()-1424)),"")</f>
        <v>https://www.comunidad.madrid/hospital/elescorial/nosotros/poblacion-referencia</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Mapa web</v>
      </c>
      <c r="C1435" s="114" t="str" cm="1">
        <f t="array" ref="C1435">IFERROR(INDEX('03.Muestra'!$F$8:$F$42,SMALL(IF("Página Web"='03.Muestra'!$D$8:$D$42,ROW('03.Muestra'!$F$8:$F$42)-MIN(ROW('03.Muestra'!$D$8:$D$42))+1,""),ROW()-1424)),"")</f>
        <v>https://www.comunidad.madrid/hospital/elescorial/sitemap</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Noticias</v>
      </c>
      <c r="C1436" s="114" t="str" cm="1">
        <f t="array" ref="C1436">IFERROR(INDEX('03.Muestra'!$F$8:$F$42,SMALL(IF("Página Web"='03.Muestra'!$D$8:$D$42,ROW('03.Muestra'!$F$8:$F$42)-MIN(ROW('03.Muestra'!$D$8:$D$42))+1,""),ROW()-1424)),"")</f>
        <v>https://www.comunidad.madrid/hospital/elescorial/comunicacion/noticias</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Covid 19</v>
      </c>
      <c r="C1437" s="114" t="str" cm="1">
        <f t="array" ref="C1437">IFERROR(INDEX('03.Muestra'!$F$8:$F$42,SMALL(IF("Página Web"='03.Muestra'!$D$8:$D$42,ROW('03.Muestra'!$F$8:$F$42)-MIN(ROW('03.Muestra'!$D$8:$D$42))+1,""),ROW()-1424)),"")</f>
        <v>https://www.comunidad.madrid/hospital/elescorial/ciudadanos/informacion-covid-19</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Búsqueda</v>
      </c>
      <c r="C1438" s="114" t="str" cm="1">
        <f t="array" ref="C1438">IFERROR(INDEX('03.Muestra'!$F$8:$F$42,SMALL(IF("Página Web"='03.Muestra'!$D$8:$D$42,ROW('03.Muestra'!$F$8:$F$42)-MIN(ROW('03.Muestra'!$D$8:$D$42))+1,""),ROW()-1424)),"")</f>
        <v>https://www.comunidad.madrid/hospital/elescorial/buscar?search_api_fulltext=&amp;nombre=</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Accesibilidad</v>
      </c>
      <c r="C1439" s="114" t="str" cm="1">
        <f t="array" ref="C1439">IFERROR(INDEX('03.Muestra'!$F$8:$F$42,SMALL(IF("Página Web"='03.Muestra'!$D$8:$D$42,ROW('03.Muestra'!$F$8:$F$42)-MIN(ROW('03.Muestra'!$D$8:$D$42))+1,""),ROW()-1424)),"")</f>
        <v>https://www.comunidad.madrid/hospital/elescorial/declaracion-accesibilidad</v>
      </c>
      <c r="D1439" s="130" t="s">
        <v>35</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Aviso legal</v>
      </c>
      <c r="C1440" s="114" t="str" cm="1">
        <f t="array" ref="C1440">IFERROR(INDEX('03.Muestra'!$F$8:$F$42,SMALL(IF("Página Web"='03.Muestra'!$D$8:$D$42,ROW('03.Muestra'!$F$8:$F$42)-MIN(ROW('03.Muestra'!$D$8:$D$42))+1,""),ROW()-1424)),"")</f>
        <v>https://www.comunidad.madrid/hospital/elescorial/aviso-legal-privacidad</v>
      </c>
      <c r="D1440" s="130" t="s">
        <v>35</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ref="D1441:D1459" si="75">IF(AND(B1441&lt;&gt;"",C1441&lt;&gt;""),"N/T","")</f>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https://www.comunidad.madrid/hospital/elescorial/</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https://www.comunidad.madrid/hospital/elescorial/ciudadanos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16</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Profesionales</v>
      </c>
      <c r="C1465" s="114" t="str" cm="1">
        <f t="array" ref="C1465">IFERROR(INDEX('03.Muestra'!$F$8:$F$42,SMALL(IF("Página Web"='03.Muestra'!$D$8:$D$42,ROW('03.Muestra'!$F$8:$F$42)-MIN(ROW('03.Muestra'!$D$8:$D$42))+1,""),ROW()-1462)),"")</f>
        <v>https://www.comunidad.madrid/hospital/elescorial/profesionales</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Comunicación</v>
      </c>
      <c r="C1466" s="114" t="str" cm="1">
        <f t="array" ref="C1466">IFERROR(INDEX('03.Muestra'!$F$8:$F$42,SMALL(IF("Página Web"='03.Muestra'!$D$8:$D$42,ROW('03.Muestra'!$F$8:$F$42)-MIN(ROW('03.Muestra'!$D$8:$D$42))+1,""),ROW()-1462)),"")</f>
        <v>https://www.comunidad.madrid/hospital/elescorial/comunicacion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Nosotros</v>
      </c>
      <c r="C1467" s="114" t="str" cm="1">
        <f t="array" ref="C1467">IFERROR(INDEX('03.Muestra'!$F$8:$F$42,SMALL(IF("Página Web"='03.Muestra'!$D$8:$D$42,ROW('03.Muestra'!$F$8:$F$42)-MIN(ROW('03.Muestra'!$D$8:$D$42))+1,""),ROW()-1462)),"")</f>
        <v>https://www.comunidad.madrid/hospital/elescorial/nosotros</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Cómo llegar</v>
      </c>
      <c r="C1468" s="114" t="str" cm="1">
        <f t="array" ref="C1468">IFERROR(INDEX('03.Muestra'!$F$8:$F$42,SMALL(IF("Página Web"='03.Muestra'!$D$8:$D$42,ROW('03.Muestra'!$F$8:$F$42)-MIN(ROW('03.Muestra'!$D$8:$D$42))+1,""),ROW()-1462)),"")</f>
        <v>https://www.comunidad.madrid/hospital/elescorial/ciudadanos/llegar</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Lista espera</v>
      </c>
      <c r="C1469" s="114" t="str" cm="1">
        <f t="array" ref="C1469">IFERROR(INDEX('03.Muestra'!$F$8:$F$42,SMALL(IF("Página Web"='03.Muestra'!$D$8:$D$42,ROW('03.Muestra'!$F$8:$F$42)-MIN(ROW('03.Muestra'!$D$8:$D$42))+1,""),ROW()-1462)),"")</f>
        <v>https://www.comunidad.madrid/hospital/elescorial/ciudadanos/admision-citaciones-lista-espera-quirurgica</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Docencia</v>
      </c>
      <c r="C1470" s="114" t="str" cm="1">
        <f t="array" ref="C1470">IFERROR(INDEX('03.Muestra'!$F$8:$F$42,SMALL(IF("Página Web"='03.Muestra'!$D$8:$D$42,ROW('03.Muestra'!$F$8:$F$42)-MIN(ROW('03.Muestra'!$D$8:$D$42))+1,""),ROW()-1462)),"")</f>
        <v>https://www.comunidad.madrid/hospital/elescorial/profesionales/docencia</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Calidad</v>
      </c>
      <c r="C1471" s="114" t="str" cm="1">
        <f t="array" ref="C1471">IFERROR(INDEX('03.Muestra'!$F$8:$F$42,SMALL(IF("Página Web"='03.Muestra'!$D$8:$D$42,ROW('03.Muestra'!$F$8:$F$42)-MIN(ROW('03.Muestra'!$D$8:$D$42))+1,""),ROW()-1462)),"")</f>
        <v>https://www.comunidad.madrid/hospital/elescorial/profesionales/calidad</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Población referencia</v>
      </c>
      <c r="C1472" s="114" t="str" cm="1">
        <f t="array" ref="C1472">IFERROR(INDEX('03.Muestra'!$F$8:$F$42,SMALL(IF("Página Web"='03.Muestra'!$D$8:$D$42,ROW('03.Muestra'!$F$8:$F$42)-MIN(ROW('03.Muestra'!$D$8:$D$42))+1,""),ROW()-1462)),"")</f>
        <v>https://www.comunidad.madrid/hospital/elescorial/nosotros/poblacion-referencia</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Mapa web</v>
      </c>
      <c r="C1473" s="114" t="str" cm="1">
        <f t="array" ref="C1473">IFERROR(INDEX('03.Muestra'!$F$8:$F$42,SMALL(IF("Página Web"='03.Muestra'!$D$8:$D$42,ROW('03.Muestra'!$F$8:$F$42)-MIN(ROW('03.Muestra'!$D$8:$D$42))+1,""),ROW()-1462)),"")</f>
        <v>https://www.comunidad.madrid/hospital/elescorial/sitemap</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Noticias</v>
      </c>
      <c r="C1474" s="114" t="str" cm="1">
        <f t="array" ref="C1474">IFERROR(INDEX('03.Muestra'!$F$8:$F$42,SMALL(IF("Página Web"='03.Muestra'!$D$8:$D$42,ROW('03.Muestra'!$F$8:$F$42)-MIN(ROW('03.Muestra'!$D$8:$D$42))+1,""),ROW()-1462)),"")</f>
        <v>https://www.comunidad.madrid/hospital/elescorial/comunicacion/noticias</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Covid 19</v>
      </c>
      <c r="C1475" s="114" t="str" cm="1">
        <f t="array" ref="C1475">IFERROR(INDEX('03.Muestra'!$F$8:$F$42,SMALL(IF("Página Web"='03.Muestra'!$D$8:$D$42,ROW('03.Muestra'!$F$8:$F$42)-MIN(ROW('03.Muestra'!$D$8:$D$42))+1,""),ROW()-1462)),"")</f>
        <v>https://www.comunidad.madrid/hospital/elescorial/ciudadanos/informacion-covid-19</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Búsqueda</v>
      </c>
      <c r="C1476" s="114" t="str" cm="1">
        <f t="array" ref="C1476">IFERROR(INDEX('03.Muestra'!$F$8:$F$42,SMALL(IF("Página Web"='03.Muestra'!$D$8:$D$42,ROW('03.Muestra'!$F$8:$F$42)-MIN(ROW('03.Muestra'!$D$8:$D$42))+1,""),ROW()-1462)),"")</f>
        <v>https://www.comunidad.madrid/hospital/elescorial/buscar?search_api_fulltext=&amp;nombre=</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Accesibilidad</v>
      </c>
      <c r="C1477" s="114" t="str" cm="1">
        <f t="array" ref="C1477">IFERROR(INDEX('03.Muestra'!$F$8:$F$42,SMALL(IF("Página Web"='03.Muestra'!$D$8:$D$42,ROW('03.Muestra'!$F$8:$F$42)-MIN(ROW('03.Muestra'!$D$8:$D$42))+1,""),ROW()-1462)),"")</f>
        <v>https://www.comunidad.madrid/hospital/elescorial/declaracion-accesibilidad</v>
      </c>
      <c r="D1477" s="130" t="s">
        <v>26</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Aviso legal</v>
      </c>
      <c r="C1478" s="114" t="str" cm="1">
        <f t="array" ref="C1478">IFERROR(INDEX('03.Muestra'!$F$8:$F$42,SMALL(IF("Página Web"='03.Muestra'!$D$8:$D$42,ROW('03.Muestra'!$F$8:$F$42)-MIN(ROW('03.Muestra'!$D$8:$D$42))+1,""),ROW()-1462)),"")</f>
        <v>https://www.comunidad.madrid/hospital/elescorial/aviso-legal-privacidad</v>
      </c>
      <c r="D1478" s="130" t="s">
        <v>26</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ref="D1480:D1497" si="77">IF(AND(B1480&lt;&gt;"",C1480&lt;&gt;""),"N/T","")</f>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https://www.comunidad.madrid/hospital/elescorial/</v>
      </c>
      <c r="D1501" s="130" t="s">
        <v>35</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https://www.comunidad.madrid/hospital/elescorial/ciudadanos</v>
      </c>
      <c r="D1502" s="130" t="s">
        <v>35</v>
      </c>
      <c r="E1502" s="107" t="str">
        <f t="shared" si="78"/>
        <v/>
      </c>
      <c r="F1502" s="120">
        <f ca="1">COUNTIF($D1501:INDIRECT("$D" &amp;  SUM(ROW()-1,'03.Muestra'!$D$45)-1),F1501)</f>
        <v>0</v>
      </c>
      <c r="G1502" s="120">
        <f ca="1">COUNTIF($D1501:INDIRECT("$D" &amp;  SUM(ROW()-1,'03.Muestra'!$D$45)-1),G1501)</f>
        <v>0</v>
      </c>
      <c r="H1502" s="120">
        <f ca="1">COUNTIF($D1501:INDIRECT("$D" &amp;  SUM(ROW()-1,'03.Muestra'!$D$45)-1),H1501)</f>
        <v>16</v>
      </c>
      <c r="I1502" s="120">
        <f ca="1">COUNTIF($D1501:INDIRECT("$D" &amp;  SUM(ROW()-1,'03.Muestra'!$D$45)-1),I1501)</f>
        <v>0</v>
      </c>
      <c r="J1502" s="120">
        <f ca="1">COUNTIF($D1501:INDIRECT("$D" &amp;  SUM(ROW()-1,'03.Muestra'!$D$45)-1),J1501)</f>
        <v>0</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Profesionales</v>
      </c>
      <c r="C1503" s="114" t="str" cm="1">
        <f t="array" ref="C1503">IFERROR(INDEX('03.Muestra'!$F$8:$F$42,SMALL(IF("Página Web"='03.Muestra'!$D$8:$D$42,ROW('03.Muestra'!$F$8:$F$42)-MIN(ROW('03.Muestra'!$D$8:$D$42))+1,""),ROW()-1500)),"")</f>
        <v>https://www.comunidad.madrid/hospital/elescorial/profesionales</v>
      </c>
      <c r="D1503" s="130" t="s">
        <v>35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Comunicación</v>
      </c>
      <c r="C1504" s="114" t="str" cm="1">
        <f t="array" ref="C1504">IFERROR(INDEX('03.Muestra'!$F$8:$F$42,SMALL(IF("Página Web"='03.Muestra'!$D$8:$D$42,ROW('03.Muestra'!$F$8:$F$42)-MIN(ROW('03.Muestra'!$D$8:$D$42))+1,""),ROW()-1500)),"")</f>
        <v>https://www.comunidad.madrid/hospital/elescorial/comunicacion</v>
      </c>
      <c r="D1504" s="130" t="s">
        <v>35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Nosotros</v>
      </c>
      <c r="C1505" s="114" t="str" cm="1">
        <f t="array" ref="C1505">IFERROR(INDEX('03.Muestra'!$F$8:$F$42,SMALL(IF("Página Web"='03.Muestra'!$D$8:$D$42,ROW('03.Muestra'!$F$8:$F$42)-MIN(ROW('03.Muestra'!$D$8:$D$42))+1,""),ROW()-1500)),"")</f>
        <v>https://www.comunidad.madrid/hospital/elescorial/nosotros</v>
      </c>
      <c r="D1505" s="130" t="s">
        <v>35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Cómo llegar</v>
      </c>
      <c r="C1506" s="114" t="str" cm="1">
        <f t="array" ref="C1506">IFERROR(INDEX('03.Muestra'!$F$8:$F$42,SMALL(IF("Página Web"='03.Muestra'!$D$8:$D$42,ROW('03.Muestra'!$F$8:$F$42)-MIN(ROW('03.Muestra'!$D$8:$D$42))+1,""),ROW()-1500)),"")</f>
        <v>https://www.comunidad.madrid/hospital/elescorial/ciudadanos/llegar</v>
      </c>
      <c r="D1506" s="130" t="s">
        <v>35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Lista espera</v>
      </c>
      <c r="C1507" s="114" t="str" cm="1">
        <f t="array" ref="C1507">IFERROR(INDEX('03.Muestra'!$F$8:$F$42,SMALL(IF("Página Web"='03.Muestra'!$D$8:$D$42,ROW('03.Muestra'!$F$8:$F$42)-MIN(ROW('03.Muestra'!$D$8:$D$42))+1,""),ROW()-1500)),"")</f>
        <v>https://www.comunidad.madrid/hospital/elescorial/ciudadanos/admision-citaciones-lista-espera-quirurgica</v>
      </c>
      <c r="D1507" s="130" t="s">
        <v>35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Docencia</v>
      </c>
      <c r="C1508" s="114" t="str" cm="1">
        <f t="array" ref="C1508">IFERROR(INDEX('03.Muestra'!$F$8:$F$42,SMALL(IF("Página Web"='03.Muestra'!$D$8:$D$42,ROW('03.Muestra'!$F$8:$F$42)-MIN(ROW('03.Muestra'!$D$8:$D$42))+1,""),ROW()-1500)),"")</f>
        <v>https://www.comunidad.madrid/hospital/elescorial/profesionales/docencia</v>
      </c>
      <c r="D1508" s="130" t="s">
        <v>35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Calidad</v>
      </c>
      <c r="C1509" s="114" t="str" cm="1">
        <f t="array" ref="C1509">IFERROR(INDEX('03.Muestra'!$F$8:$F$42,SMALL(IF("Página Web"='03.Muestra'!$D$8:$D$42,ROW('03.Muestra'!$F$8:$F$42)-MIN(ROW('03.Muestra'!$D$8:$D$42))+1,""),ROW()-1500)),"")</f>
        <v>https://www.comunidad.madrid/hospital/elescorial/profesionales/calidad</v>
      </c>
      <c r="D1509" s="130" t="s">
        <v>35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Población referencia</v>
      </c>
      <c r="C1510" s="114" t="str" cm="1">
        <f t="array" ref="C1510">IFERROR(INDEX('03.Muestra'!$F$8:$F$42,SMALL(IF("Página Web"='03.Muestra'!$D$8:$D$42,ROW('03.Muestra'!$F$8:$F$42)-MIN(ROW('03.Muestra'!$D$8:$D$42))+1,""),ROW()-1500)),"")</f>
        <v>https://www.comunidad.madrid/hospital/elescorial/nosotros/poblacion-referencia</v>
      </c>
      <c r="D1510" s="130" t="s">
        <v>35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Mapa web</v>
      </c>
      <c r="C1511" s="114" t="str" cm="1">
        <f t="array" ref="C1511">IFERROR(INDEX('03.Muestra'!$F$8:$F$42,SMALL(IF("Página Web"='03.Muestra'!$D$8:$D$42,ROW('03.Muestra'!$F$8:$F$42)-MIN(ROW('03.Muestra'!$D$8:$D$42))+1,""),ROW()-1500)),"")</f>
        <v>https://www.comunidad.madrid/hospital/elescorial/sitemap</v>
      </c>
      <c r="D1511" s="130" t="s">
        <v>35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Noticias</v>
      </c>
      <c r="C1512" s="114" t="str" cm="1">
        <f t="array" ref="C1512">IFERROR(INDEX('03.Muestra'!$F$8:$F$42,SMALL(IF("Página Web"='03.Muestra'!$D$8:$D$42,ROW('03.Muestra'!$F$8:$F$42)-MIN(ROW('03.Muestra'!$D$8:$D$42))+1,""),ROW()-1500)),"")</f>
        <v>https://www.comunidad.madrid/hospital/elescorial/comunicacion/noticias</v>
      </c>
      <c r="D1512" s="130" t="s">
        <v>35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Covid 19</v>
      </c>
      <c r="C1513" s="114" t="str" cm="1">
        <f t="array" ref="C1513">IFERROR(INDEX('03.Muestra'!$F$8:$F$42,SMALL(IF("Página Web"='03.Muestra'!$D$8:$D$42,ROW('03.Muestra'!$F$8:$F$42)-MIN(ROW('03.Muestra'!$D$8:$D$42))+1,""),ROW()-1500)),"")</f>
        <v>https://www.comunidad.madrid/hospital/elescorial/ciudadanos/informacion-covid-19</v>
      </c>
      <c r="D1513" s="130" t="s">
        <v>35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Búsqueda</v>
      </c>
      <c r="C1514" s="114" t="str" cm="1">
        <f t="array" ref="C1514">IFERROR(INDEX('03.Muestra'!$F$8:$F$42,SMALL(IF("Página Web"='03.Muestra'!$D$8:$D$42,ROW('03.Muestra'!$F$8:$F$42)-MIN(ROW('03.Muestra'!$D$8:$D$42))+1,""),ROW()-1500)),"")</f>
        <v>https://www.comunidad.madrid/hospital/elescorial/buscar?search_api_fulltext=&amp;nombre=</v>
      </c>
      <c r="D1514" s="130" t="s">
        <v>35</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Accesibilidad</v>
      </c>
      <c r="C1515" s="114" t="str" cm="1">
        <f t="array" ref="C1515">IFERROR(INDEX('03.Muestra'!$F$8:$F$42,SMALL(IF("Página Web"='03.Muestra'!$D$8:$D$42,ROW('03.Muestra'!$F$8:$F$42)-MIN(ROW('03.Muestra'!$D$8:$D$42))+1,""),ROW()-1500)),"")</f>
        <v>https://www.comunidad.madrid/hospital/elescorial/declaracion-accesibilidad</v>
      </c>
      <c r="D1515" s="130" t="s">
        <v>35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Aviso legal</v>
      </c>
      <c r="C1516" s="114" t="str" cm="1">
        <f t="array" ref="C1516">IFERROR(INDEX('03.Muestra'!$F$8:$F$42,SMALL(IF("Página Web"='03.Muestra'!$D$8:$D$42,ROW('03.Muestra'!$F$8:$F$42)-MIN(ROW('03.Muestra'!$D$8:$D$42))+1,""),ROW()-1500)),"")</f>
        <v>https://www.comunidad.madrid/hospital/elescorial/aviso-legal-privacidad</v>
      </c>
      <c r="D1516" s="130" t="s">
        <v>35</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ref="D1520:D1535" si="79">IF(AND(B1520&lt;&gt;"",C1520&lt;&gt;""),"N/T","")</f>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https://www.comunidad.madrid/hospital/elescorial/</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https://www.comunidad.madrid/hospital/elescorial/ciudadanos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16</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Profesionales</v>
      </c>
      <c r="C1541" s="114" t="str" cm="1">
        <f t="array" ref="C1541">IFERROR(INDEX('03.Muestra'!$F$8:$F$42,SMALL(IF("Página Web"='03.Muestra'!$D$8:$D$42,ROW('03.Muestra'!$F$8:$F$42)-MIN(ROW('03.Muestra'!$D$8:$D$42))+1,""),ROW()-1538)),"")</f>
        <v>https://www.comunidad.madrid/hospital/elescorial/profesionales</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Comunicación</v>
      </c>
      <c r="C1542" s="114" t="str" cm="1">
        <f t="array" ref="C1542">IFERROR(INDEX('03.Muestra'!$F$8:$F$42,SMALL(IF("Página Web"='03.Muestra'!$D$8:$D$42,ROW('03.Muestra'!$F$8:$F$42)-MIN(ROW('03.Muestra'!$D$8:$D$42))+1,""),ROW()-1538)),"")</f>
        <v>https://www.comunidad.madrid/hospital/elescorial/comunicacion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Nosotros</v>
      </c>
      <c r="C1543" s="114" t="str" cm="1">
        <f t="array" ref="C1543">IFERROR(INDEX('03.Muestra'!$F$8:$F$42,SMALL(IF("Página Web"='03.Muestra'!$D$8:$D$42,ROW('03.Muestra'!$F$8:$F$42)-MIN(ROW('03.Muestra'!$D$8:$D$42))+1,""),ROW()-1538)),"")</f>
        <v>https://www.comunidad.madrid/hospital/elescorial/nosotros</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Cómo llegar</v>
      </c>
      <c r="C1544" s="114" t="str" cm="1">
        <f t="array" ref="C1544">IFERROR(INDEX('03.Muestra'!$F$8:$F$42,SMALL(IF("Página Web"='03.Muestra'!$D$8:$D$42,ROW('03.Muestra'!$F$8:$F$42)-MIN(ROW('03.Muestra'!$D$8:$D$42))+1,""),ROW()-1538)),"")</f>
        <v>https://www.comunidad.madrid/hospital/elescorial/ciudadanos/llegar</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Lista espera</v>
      </c>
      <c r="C1545" s="114" t="str" cm="1">
        <f t="array" ref="C1545">IFERROR(INDEX('03.Muestra'!$F$8:$F$42,SMALL(IF("Página Web"='03.Muestra'!$D$8:$D$42,ROW('03.Muestra'!$F$8:$F$42)-MIN(ROW('03.Muestra'!$D$8:$D$42))+1,""),ROW()-1538)),"")</f>
        <v>https://www.comunidad.madrid/hospital/elescorial/ciudadanos/admision-citaciones-lista-espera-quirurgica</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Docencia</v>
      </c>
      <c r="C1546" s="114" t="str" cm="1">
        <f t="array" ref="C1546">IFERROR(INDEX('03.Muestra'!$F$8:$F$42,SMALL(IF("Página Web"='03.Muestra'!$D$8:$D$42,ROW('03.Muestra'!$F$8:$F$42)-MIN(ROW('03.Muestra'!$D$8:$D$42))+1,""),ROW()-1538)),"")</f>
        <v>https://www.comunidad.madrid/hospital/elescorial/profesionales/docencia</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Calidad</v>
      </c>
      <c r="C1547" s="114" t="str" cm="1">
        <f t="array" ref="C1547">IFERROR(INDEX('03.Muestra'!$F$8:$F$42,SMALL(IF("Página Web"='03.Muestra'!$D$8:$D$42,ROW('03.Muestra'!$F$8:$F$42)-MIN(ROW('03.Muestra'!$D$8:$D$42))+1,""),ROW()-1538)),"")</f>
        <v>https://www.comunidad.madrid/hospital/elescorial/profesionales/calidad</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Población referencia</v>
      </c>
      <c r="C1548" s="114" t="str" cm="1">
        <f t="array" ref="C1548">IFERROR(INDEX('03.Muestra'!$F$8:$F$42,SMALL(IF("Página Web"='03.Muestra'!$D$8:$D$42,ROW('03.Muestra'!$F$8:$F$42)-MIN(ROW('03.Muestra'!$D$8:$D$42))+1,""),ROW()-1538)),"")</f>
        <v>https://www.comunidad.madrid/hospital/elescorial/nosotros/poblacion-referencia</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Mapa web</v>
      </c>
      <c r="C1549" s="114" t="str" cm="1">
        <f t="array" ref="C1549">IFERROR(INDEX('03.Muestra'!$F$8:$F$42,SMALL(IF("Página Web"='03.Muestra'!$D$8:$D$42,ROW('03.Muestra'!$F$8:$F$42)-MIN(ROW('03.Muestra'!$D$8:$D$42))+1,""),ROW()-1538)),"")</f>
        <v>https://www.comunidad.madrid/hospital/elescorial/sitemap</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Noticias</v>
      </c>
      <c r="C1550" s="114" t="str" cm="1">
        <f t="array" ref="C1550">IFERROR(INDEX('03.Muestra'!$F$8:$F$42,SMALL(IF("Página Web"='03.Muestra'!$D$8:$D$42,ROW('03.Muestra'!$F$8:$F$42)-MIN(ROW('03.Muestra'!$D$8:$D$42))+1,""),ROW()-1538)),"")</f>
        <v>https://www.comunidad.madrid/hospital/elescorial/comunicacion/noticias</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Covid 19</v>
      </c>
      <c r="C1551" s="114" t="str" cm="1">
        <f t="array" ref="C1551">IFERROR(INDEX('03.Muestra'!$F$8:$F$42,SMALL(IF("Página Web"='03.Muestra'!$D$8:$D$42,ROW('03.Muestra'!$F$8:$F$42)-MIN(ROW('03.Muestra'!$D$8:$D$42))+1,""),ROW()-1538)),"")</f>
        <v>https://www.comunidad.madrid/hospital/elescorial/ciudadanos/informacion-covid-19</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Búsqueda</v>
      </c>
      <c r="C1552" s="114" t="str" cm="1">
        <f t="array" ref="C1552">IFERROR(INDEX('03.Muestra'!$F$8:$F$42,SMALL(IF("Página Web"='03.Muestra'!$D$8:$D$42,ROW('03.Muestra'!$F$8:$F$42)-MIN(ROW('03.Muestra'!$D$8:$D$42))+1,""),ROW()-1538)),"")</f>
        <v>https://www.comunidad.madrid/hospital/elescorial/buscar?search_api_fulltext=&amp;nombre=</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Accesibilidad</v>
      </c>
      <c r="C1553" s="114" t="str" cm="1">
        <f t="array" ref="C1553">IFERROR(INDEX('03.Muestra'!$F$8:$F$42,SMALL(IF("Página Web"='03.Muestra'!$D$8:$D$42,ROW('03.Muestra'!$F$8:$F$42)-MIN(ROW('03.Muestra'!$D$8:$D$42))+1,""),ROW()-1538)),"")</f>
        <v>https://www.comunidad.madrid/hospital/elescorial/declaracion-accesibilidad</v>
      </c>
      <c r="D1553" s="130" t="s">
        <v>26</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Aviso legal</v>
      </c>
      <c r="C1554" s="114" t="str" cm="1">
        <f t="array" ref="C1554">IFERROR(INDEX('03.Muestra'!$F$8:$F$42,SMALL(IF("Página Web"='03.Muestra'!$D$8:$D$42,ROW('03.Muestra'!$F$8:$F$42)-MIN(ROW('03.Muestra'!$D$8:$D$42))+1,""),ROW()-1538)),"")</f>
        <v>https://www.comunidad.madrid/hospital/elescorial/aviso-legal-privacidad</v>
      </c>
      <c r="D1554" s="130" t="s">
        <v>26</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ref="D1556:D1573" si="81">IF(AND(B1556&lt;&gt;"",C1556&lt;&gt;""),"N/T","")</f>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https://www.comunidad.madrid/hospital/elescorial/</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https://www.comunidad.madrid/hospital/elescorial/ciudadanos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16</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Profesionales</v>
      </c>
      <c r="C1579" s="114" t="str" cm="1">
        <f t="array" ref="C1579">IFERROR(INDEX('03.Muestra'!$F$8:$F$42,SMALL(IF("Página Web"='03.Muestra'!$D$8:$D$42,ROW('03.Muestra'!$F$8:$F$42)-MIN(ROW('03.Muestra'!$D$8:$D$42))+1,""),ROW()-1576)),"")</f>
        <v>https://www.comunidad.madrid/hospital/elescorial/profesionales</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Comunicación</v>
      </c>
      <c r="C1580" s="114" t="str" cm="1">
        <f t="array" ref="C1580">IFERROR(INDEX('03.Muestra'!$F$8:$F$42,SMALL(IF("Página Web"='03.Muestra'!$D$8:$D$42,ROW('03.Muestra'!$F$8:$F$42)-MIN(ROW('03.Muestra'!$D$8:$D$42))+1,""),ROW()-1576)),"")</f>
        <v>https://www.comunidad.madrid/hospital/elescorial/comunicacion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Nosotros</v>
      </c>
      <c r="C1581" s="114" t="str" cm="1">
        <f t="array" ref="C1581">IFERROR(INDEX('03.Muestra'!$F$8:$F$42,SMALL(IF("Página Web"='03.Muestra'!$D$8:$D$42,ROW('03.Muestra'!$F$8:$F$42)-MIN(ROW('03.Muestra'!$D$8:$D$42))+1,""),ROW()-1576)),"")</f>
        <v>https://www.comunidad.madrid/hospital/elescorial/nosotros</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Cómo llegar</v>
      </c>
      <c r="C1582" s="114" t="str" cm="1">
        <f t="array" ref="C1582">IFERROR(INDEX('03.Muestra'!$F$8:$F$42,SMALL(IF("Página Web"='03.Muestra'!$D$8:$D$42,ROW('03.Muestra'!$F$8:$F$42)-MIN(ROW('03.Muestra'!$D$8:$D$42))+1,""),ROW()-1576)),"")</f>
        <v>https://www.comunidad.madrid/hospital/elescorial/ciudadanos/llegar</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Lista espera</v>
      </c>
      <c r="C1583" s="114" t="str" cm="1">
        <f t="array" ref="C1583">IFERROR(INDEX('03.Muestra'!$F$8:$F$42,SMALL(IF("Página Web"='03.Muestra'!$D$8:$D$42,ROW('03.Muestra'!$F$8:$F$42)-MIN(ROW('03.Muestra'!$D$8:$D$42))+1,""),ROW()-1576)),"")</f>
        <v>https://www.comunidad.madrid/hospital/elescorial/ciudadanos/admision-citaciones-lista-espera-quirurgica</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Docencia</v>
      </c>
      <c r="C1584" s="114" t="str" cm="1">
        <f t="array" ref="C1584">IFERROR(INDEX('03.Muestra'!$F$8:$F$42,SMALL(IF("Página Web"='03.Muestra'!$D$8:$D$42,ROW('03.Muestra'!$F$8:$F$42)-MIN(ROW('03.Muestra'!$D$8:$D$42))+1,""),ROW()-1576)),"")</f>
        <v>https://www.comunidad.madrid/hospital/elescorial/profesionales/docencia</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Calidad</v>
      </c>
      <c r="C1585" s="114" t="str" cm="1">
        <f t="array" ref="C1585">IFERROR(INDEX('03.Muestra'!$F$8:$F$42,SMALL(IF("Página Web"='03.Muestra'!$D$8:$D$42,ROW('03.Muestra'!$F$8:$F$42)-MIN(ROW('03.Muestra'!$D$8:$D$42))+1,""),ROW()-1576)),"")</f>
        <v>https://www.comunidad.madrid/hospital/elescorial/profesionales/calidad</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Población referencia</v>
      </c>
      <c r="C1586" s="114" t="str" cm="1">
        <f t="array" ref="C1586">IFERROR(INDEX('03.Muestra'!$F$8:$F$42,SMALL(IF("Página Web"='03.Muestra'!$D$8:$D$42,ROW('03.Muestra'!$F$8:$F$42)-MIN(ROW('03.Muestra'!$D$8:$D$42))+1,""),ROW()-1576)),"")</f>
        <v>https://www.comunidad.madrid/hospital/elescorial/nosotros/poblacion-referencia</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Mapa web</v>
      </c>
      <c r="C1587" s="114" t="str" cm="1">
        <f t="array" ref="C1587">IFERROR(INDEX('03.Muestra'!$F$8:$F$42,SMALL(IF("Página Web"='03.Muestra'!$D$8:$D$42,ROW('03.Muestra'!$F$8:$F$42)-MIN(ROW('03.Muestra'!$D$8:$D$42))+1,""),ROW()-1576)),"")</f>
        <v>https://www.comunidad.madrid/hospital/elescorial/sitemap</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Noticias</v>
      </c>
      <c r="C1588" s="114" t="str" cm="1">
        <f t="array" ref="C1588">IFERROR(INDEX('03.Muestra'!$F$8:$F$42,SMALL(IF("Página Web"='03.Muestra'!$D$8:$D$42,ROW('03.Muestra'!$F$8:$F$42)-MIN(ROW('03.Muestra'!$D$8:$D$42))+1,""),ROW()-1576)),"")</f>
        <v>https://www.comunidad.madrid/hospital/elescorial/comunicacion/noticias</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Covid 19</v>
      </c>
      <c r="C1589" s="114" t="str" cm="1">
        <f t="array" ref="C1589">IFERROR(INDEX('03.Muestra'!$F$8:$F$42,SMALL(IF("Página Web"='03.Muestra'!$D$8:$D$42,ROW('03.Muestra'!$F$8:$F$42)-MIN(ROW('03.Muestra'!$D$8:$D$42))+1,""),ROW()-1576)),"")</f>
        <v>https://www.comunidad.madrid/hospital/elescorial/ciudadanos/informacion-covid-19</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Búsqueda</v>
      </c>
      <c r="C1590" s="114" t="str" cm="1">
        <f t="array" ref="C1590">IFERROR(INDEX('03.Muestra'!$F$8:$F$42,SMALL(IF("Página Web"='03.Muestra'!$D$8:$D$42,ROW('03.Muestra'!$F$8:$F$42)-MIN(ROW('03.Muestra'!$D$8:$D$42))+1,""),ROW()-1576)),"")</f>
        <v>https://www.comunidad.madrid/hospital/elescorial/buscar?search_api_fulltext=&amp;nombre=</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Accesibilidad</v>
      </c>
      <c r="C1591" s="114" t="str" cm="1">
        <f t="array" ref="C1591">IFERROR(INDEX('03.Muestra'!$F$8:$F$42,SMALL(IF("Página Web"='03.Muestra'!$D$8:$D$42,ROW('03.Muestra'!$F$8:$F$42)-MIN(ROW('03.Muestra'!$D$8:$D$42))+1,""),ROW()-1576)),"")</f>
        <v>https://www.comunidad.madrid/hospital/elescorial/declaracion-accesibilidad</v>
      </c>
      <c r="D1591" s="130" t="s">
        <v>26</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Aviso legal</v>
      </c>
      <c r="C1592" s="114" t="str" cm="1">
        <f t="array" ref="C1592">IFERROR(INDEX('03.Muestra'!$F$8:$F$42,SMALL(IF("Página Web"='03.Muestra'!$D$8:$D$42,ROW('03.Muestra'!$F$8:$F$42)-MIN(ROW('03.Muestra'!$D$8:$D$42))+1,""),ROW()-1576)),"")</f>
        <v>https://www.comunidad.madrid/hospital/elescorial/aviso-legal-privacidad</v>
      </c>
      <c r="D1592" s="130" t="s">
        <v>26</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ref="D1595:D1611" si="83">IF(AND(B1595&lt;&gt;"",C1595&lt;&gt;""),"N/T","")</f>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https://www.comunidad.madrid/hospital/elescorial/</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https://www.comunidad.madrid/hospital/elescorial/ciudadanos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16</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Profesionales</v>
      </c>
      <c r="C1617" s="114" t="str" cm="1">
        <f t="array" ref="C1617">IFERROR(INDEX('03.Muestra'!$F$8:$F$42,SMALL(IF("Página Web"='03.Muestra'!$D$8:$D$42,ROW('03.Muestra'!$F$8:$F$42)-MIN(ROW('03.Muestra'!$D$8:$D$42))+1,""),ROW()-1614)),"")</f>
        <v>https://www.comunidad.madrid/hospital/elescorial/profesionales</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Comunicación</v>
      </c>
      <c r="C1618" s="114" t="str" cm="1">
        <f t="array" ref="C1618">IFERROR(INDEX('03.Muestra'!$F$8:$F$42,SMALL(IF("Página Web"='03.Muestra'!$D$8:$D$42,ROW('03.Muestra'!$F$8:$F$42)-MIN(ROW('03.Muestra'!$D$8:$D$42))+1,""),ROW()-1614)),"")</f>
        <v>https://www.comunidad.madrid/hospital/elescorial/comunicacion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Nosotros</v>
      </c>
      <c r="C1619" s="114" t="str" cm="1">
        <f t="array" ref="C1619">IFERROR(INDEX('03.Muestra'!$F$8:$F$42,SMALL(IF("Página Web"='03.Muestra'!$D$8:$D$42,ROW('03.Muestra'!$F$8:$F$42)-MIN(ROW('03.Muestra'!$D$8:$D$42))+1,""),ROW()-1614)),"")</f>
        <v>https://www.comunidad.madrid/hospital/elescorial/nosotros</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Cómo llegar</v>
      </c>
      <c r="C1620" s="114" t="str" cm="1">
        <f t="array" ref="C1620">IFERROR(INDEX('03.Muestra'!$F$8:$F$42,SMALL(IF("Página Web"='03.Muestra'!$D$8:$D$42,ROW('03.Muestra'!$F$8:$F$42)-MIN(ROW('03.Muestra'!$D$8:$D$42))+1,""),ROW()-1614)),"")</f>
        <v>https://www.comunidad.madrid/hospital/elescorial/ciudadanos/llegar</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Lista espera</v>
      </c>
      <c r="C1621" s="114" t="str" cm="1">
        <f t="array" ref="C1621">IFERROR(INDEX('03.Muestra'!$F$8:$F$42,SMALL(IF("Página Web"='03.Muestra'!$D$8:$D$42,ROW('03.Muestra'!$F$8:$F$42)-MIN(ROW('03.Muestra'!$D$8:$D$42))+1,""),ROW()-1614)),"")</f>
        <v>https://www.comunidad.madrid/hospital/elescorial/ciudadanos/admision-citaciones-lista-espera-quirurgica</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Docencia</v>
      </c>
      <c r="C1622" s="114" t="str" cm="1">
        <f t="array" ref="C1622">IFERROR(INDEX('03.Muestra'!$F$8:$F$42,SMALL(IF("Página Web"='03.Muestra'!$D$8:$D$42,ROW('03.Muestra'!$F$8:$F$42)-MIN(ROW('03.Muestra'!$D$8:$D$42))+1,""),ROW()-1614)),"")</f>
        <v>https://www.comunidad.madrid/hospital/elescorial/profesionales/docencia</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Calidad</v>
      </c>
      <c r="C1623" s="114" t="str" cm="1">
        <f t="array" ref="C1623">IFERROR(INDEX('03.Muestra'!$F$8:$F$42,SMALL(IF("Página Web"='03.Muestra'!$D$8:$D$42,ROW('03.Muestra'!$F$8:$F$42)-MIN(ROW('03.Muestra'!$D$8:$D$42))+1,""),ROW()-1614)),"")</f>
        <v>https://www.comunidad.madrid/hospital/elescorial/profesionales/calidad</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Población referencia</v>
      </c>
      <c r="C1624" s="114" t="str" cm="1">
        <f t="array" ref="C1624">IFERROR(INDEX('03.Muestra'!$F$8:$F$42,SMALL(IF("Página Web"='03.Muestra'!$D$8:$D$42,ROW('03.Muestra'!$F$8:$F$42)-MIN(ROW('03.Muestra'!$D$8:$D$42))+1,""),ROW()-1614)),"")</f>
        <v>https://www.comunidad.madrid/hospital/elescorial/nosotros/poblacion-referencia</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Mapa web</v>
      </c>
      <c r="C1625" s="114" t="str" cm="1">
        <f t="array" ref="C1625">IFERROR(INDEX('03.Muestra'!$F$8:$F$42,SMALL(IF("Página Web"='03.Muestra'!$D$8:$D$42,ROW('03.Muestra'!$F$8:$F$42)-MIN(ROW('03.Muestra'!$D$8:$D$42))+1,""),ROW()-1614)),"")</f>
        <v>https://www.comunidad.madrid/hospital/elescorial/sitemap</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Noticias</v>
      </c>
      <c r="C1626" s="114" t="str" cm="1">
        <f t="array" ref="C1626">IFERROR(INDEX('03.Muestra'!$F$8:$F$42,SMALL(IF("Página Web"='03.Muestra'!$D$8:$D$42,ROW('03.Muestra'!$F$8:$F$42)-MIN(ROW('03.Muestra'!$D$8:$D$42))+1,""),ROW()-1614)),"")</f>
        <v>https://www.comunidad.madrid/hospital/elescorial/comunicacion/noticias</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Covid 19</v>
      </c>
      <c r="C1627" s="114" t="str" cm="1">
        <f t="array" ref="C1627">IFERROR(INDEX('03.Muestra'!$F$8:$F$42,SMALL(IF("Página Web"='03.Muestra'!$D$8:$D$42,ROW('03.Muestra'!$F$8:$F$42)-MIN(ROW('03.Muestra'!$D$8:$D$42))+1,""),ROW()-1614)),"")</f>
        <v>https://www.comunidad.madrid/hospital/elescorial/ciudadanos/informacion-covid-19</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Búsqueda</v>
      </c>
      <c r="C1628" s="114" t="str" cm="1">
        <f t="array" ref="C1628">IFERROR(INDEX('03.Muestra'!$F$8:$F$42,SMALL(IF("Página Web"='03.Muestra'!$D$8:$D$42,ROW('03.Muestra'!$F$8:$F$42)-MIN(ROW('03.Muestra'!$D$8:$D$42))+1,""),ROW()-1614)),"")</f>
        <v>https://www.comunidad.madrid/hospital/elescorial/buscar?search_api_fulltext=&amp;nombre=</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Accesibilidad</v>
      </c>
      <c r="C1629" s="114" t="str" cm="1">
        <f t="array" ref="C1629">IFERROR(INDEX('03.Muestra'!$F$8:$F$42,SMALL(IF("Página Web"='03.Muestra'!$D$8:$D$42,ROW('03.Muestra'!$F$8:$F$42)-MIN(ROW('03.Muestra'!$D$8:$D$42))+1,""),ROW()-1614)),"")</f>
        <v>https://www.comunidad.madrid/hospital/elescorial/declaracion-accesibilidad</v>
      </c>
      <c r="D1629" s="130" t="s">
        <v>35</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Aviso legal</v>
      </c>
      <c r="C1630" s="114" t="str" cm="1">
        <f t="array" ref="C1630">IFERROR(INDEX('03.Muestra'!$F$8:$F$42,SMALL(IF("Página Web"='03.Muestra'!$D$8:$D$42,ROW('03.Muestra'!$F$8:$F$42)-MIN(ROW('03.Muestra'!$D$8:$D$42))+1,""),ROW()-1614)),"")</f>
        <v>https://www.comunidad.madrid/hospital/elescorial/aviso-legal-privacidad</v>
      </c>
      <c r="D1630" s="130" t="s">
        <v>35</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ref="D1631:D1649" si="85">IF(AND(B1631&lt;&gt;"",C1631&lt;&gt;""),"N/T","")</f>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https://www.comunidad.madrid/hospital/elescorial/</v>
      </c>
      <c r="D1653" s="130" t="s">
        <v>28</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https://www.comunidad.madrid/hospital/elescorial/ciudadanos</v>
      </c>
      <c r="D1654" s="130" t="s">
        <v>28</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16</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Profesionales</v>
      </c>
      <c r="C1655" s="114" t="str" cm="1">
        <f t="array" ref="C1655">IFERROR(INDEX('03.Muestra'!$F$8:$F$42,SMALL(IF("Página Web"='03.Muestra'!$D$8:$D$42,ROW('03.Muestra'!$F$8:$F$42)-MIN(ROW('03.Muestra'!$D$8:$D$42))+1,""),ROW()-1652)),"")</f>
        <v>https://www.comunidad.madrid/hospital/elescorial/profesionales</v>
      </c>
      <c r="D1655" s="130" t="s">
        <v>28</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Comunicación</v>
      </c>
      <c r="C1656" s="114" t="str" cm="1">
        <f t="array" ref="C1656">IFERROR(INDEX('03.Muestra'!$F$8:$F$42,SMALL(IF("Página Web"='03.Muestra'!$D$8:$D$42,ROW('03.Muestra'!$F$8:$F$42)-MIN(ROW('03.Muestra'!$D$8:$D$42))+1,""),ROW()-1652)),"")</f>
        <v>https://www.comunidad.madrid/hospital/elescorial/comunicacion</v>
      </c>
      <c r="D1656" s="130" t="s">
        <v>28</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Nosotros</v>
      </c>
      <c r="C1657" s="114" t="str" cm="1">
        <f t="array" ref="C1657">IFERROR(INDEX('03.Muestra'!$F$8:$F$42,SMALL(IF("Página Web"='03.Muestra'!$D$8:$D$42,ROW('03.Muestra'!$F$8:$F$42)-MIN(ROW('03.Muestra'!$D$8:$D$42))+1,""),ROW()-1652)),"")</f>
        <v>https://www.comunidad.madrid/hospital/elescorial/nosotros</v>
      </c>
      <c r="D1657" s="130" t="s">
        <v>28</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Cómo llegar</v>
      </c>
      <c r="C1658" s="114" t="str" cm="1">
        <f t="array" ref="C1658">IFERROR(INDEX('03.Muestra'!$F$8:$F$42,SMALL(IF("Página Web"='03.Muestra'!$D$8:$D$42,ROW('03.Muestra'!$F$8:$F$42)-MIN(ROW('03.Muestra'!$D$8:$D$42))+1,""),ROW()-1652)),"")</f>
        <v>https://www.comunidad.madrid/hospital/elescorial/ciudadanos/llegar</v>
      </c>
      <c r="D1658" s="130" t="s">
        <v>28</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Lista espera</v>
      </c>
      <c r="C1659" s="114" t="str" cm="1">
        <f t="array" ref="C1659">IFERROR(INDEX('03.Muestra'!$F$8:$F$42,SMALL(IF("Página Web"='03.Muestra'!$D$8:$D$42,ROW('03.Muestra'!$F$8:$F$42)-MIN(ROW('03.Muestra'!$D$8:$D$42))+1,""),ROW()-1652)),"")</f>
        <v>https://www.comunidad.madrid/hospital/elescorial/ciudadanos/admision-citaciones-lista-espera-quirurgica</v>
      </c>
      <c r="D1659" s="130" t="s">
        <v>28</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Docencia</v>
      </c>
      <c r="C1660" s="114" t="str" cm="1">
        <f t="array" ref="C1660">IFERROR(INDEX('03.Muestra'!$F$8:$F$42,SMALL(IF("Página Web"='03.Muestra'!$D$8:$D$42,ROW('03.Muestra'!$F$8:$F$42)-MIN(ROW('03.Muestra'!$D$8:$D$42))+1,""),ROW()-1652)),"")</f>
        <v>https://www.comunidad.madrid/hospital/elescorial/profesionales/docencia</v>
      </c>
      <c r="D1660" s="130" t="s">
        <v>28</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Calidad</v>
      </c>
      <c r="C1661" s="114" t="str" cm="1">
        <f t="array" ref="C1661">IFERROR(INDEX('03.Muestra'!$F$8:$F$42,SMALL(IF("Página Web"='03.Muestra'!$D$8:$D$42,ROW('03.Muestra'!$F$8:$F$42)-MIN(ROW('03.Muestra'!$D$8:$D$42))+1,""),ROW()-1652)),"")</f>
        <v>https://www.comunidad.madrid/hospital/elescorial/profesionales/calidad</v>
      </c>
      <c r="D1661" s="130" t="s">
        <v>28</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Población referencia</v>
      </c>
      <c r="C1662" s="114" t="str" cm="1">
        <f t="array" ref="C1662">IFERROR(INDEX('03.Muestra'!$F$8:$F$42,SMALL(IF("Página Web"='03.Muestra'!$D$8:$D$42,ROW('03.Muestra'!$F$8:$F$42)-MIN(ROW('03.Muestra'!$D$8:$D$42))+1,""),ROW()-1652)),"")</f>
        <v>https://www.comunidad.madrid/hospital/elescorial/nosotros/poblacion-referencia</v>
      </c>
      <c r="D1662" s="130" t="s">
        <v>28</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Mapa web</v>
      </c>
      <c r="C1663" s="114" t="str" cm="1">
        <f t="array" ref="C1663">IFERROR(INDEX('03.Muestra'!$F$8:$F$42,SMALL(IF("Página Web"='03.Muestra'!$D$8:$D$42,ROW('03.Muestra'!$F$8:$F$42)-MIN(ROW('03.Muestra'!$D$8:$D$42))+1,""),ROW()-1652)),"")</f>
        <v>https://www.comunidad.madrid/hospital/elescorial/sitemap</v>
      </c>
      <c r="D1663" s="130" t="s">
        <v>28</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Noticias</v>
      </c>
      <c r="C1664" s="114" t="str" cm="1">
        <f t="array" ref="C1664">IFERROR(INDEX('03.Muestra'!$F$8:$F$42,SMALL(IF("Página Web"='03.Muestra'!$D$8:$D$42,ROW('03.Muestra'!$F$8:$F$42)-MIN(ROW('03.Muestra'!$D$8:$D$42))+1,""),ROW()-1652)),"")</f>
        <v>https://www.comunidad.madrid/hospital/elescorial/comunicacion/noticias</v>
      </c>
      <c r="D1664" s="130" t="s">
        <v>28</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Covid 19</v>
      </c>
      <c r="C1665" s="114" t="str" cm="1">
        <f t="array" ref="C1665">IFERROR(INDEX('03.Muestra'!$F$8:$F$42,SMALL(IF("Página Web"='03.Muestra'!$D$8:$D$42,ROW('03.Muestra'!$F$8:$F$42)-MIN(ROW('03.Muestra'!$D$8:$D$42))+1,""),ROW()-1652)),"")</f>
        <v>https://www.comunidad.madrid/hospital/elescorial/ciudadanos/informacion-covid-19</v>
      </c>
      <c r="D1665" s="130" t="s">
        <v>28</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Búsqueda</v>
      </c>
      <c r="C1666" s="114" t="str" cm="1">
        <f t="array" ref="C1666">IFERROR(INDEX('03.Muestra'!$F$8:$F$42,SMALL(IF("Página Web"='03.Muestra'!$D$8:$D$42,ROW('03.Muestra'!$F$8:$F$42)-MIN(ROW('03.Muestra'!$D$8:$D$42))+1,""),ROW()-1652)),"")</f>
        <v>https://www.comunidad.madrid/hospital/elescorial/buscar?search_api_fulltext=&amp;nombre=</v>
      </c>
      <c r="D1666" s="130" t="s">
        <v>28</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Accesibilidad</v>
      </c>
      <c r="C1667" s="114" t="str" cm="1">
        <f t="array" ref="C1667">IFERROR(INDEX('03.Muestra'!$F$8:$F$42,SMALL(IF("Página Web"='03.Muestra'!$D$8:$D$42,ROW('03.Muestra'!$F$8:$F$42)-MIN(ROW('03.Muestra'!$D$8:$D$42))+1,""),ROW()-1652)),"")</f>
        <v>https://www.comunidad.madrid/hospital/elescorial/declaracion-accesibilidad</v>
      </c>
      <c r="D1667" s="130" t="s">
        <v>28</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Aviso legal</v>
      </c>
      <c r="C1668" s="114" t="str" cm="1">
        <f t="array" ref="C1668">IFERROR(INDEX('03.Muestra'!$F$8:$F$42,SMALL(IF("Página Web"='03.Muestra'!$D$8:$D$42,ROW('03.Muestra'!$F$8:$F$42)-MIN(ROW('03.Muestra'!$D$8:$D$42))+1,""),ROW()-1652)),"")</f>
        <v>https://www.comunidad.madrid/hospital/elescorial/aviso-legal-privacidad</v>
      </c>
      <c r="D1668" s="130" t="s">
        <v>28</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ref="D1671:D1687" si="87">IF(AND(B1671&lt;&gt;"",C1671&lt;&gt;""),"N/T","")</f>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https://www.comunidad.madrid/hospital/elescorial/</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https://www.comunidad.madrid/hospital/elescorial/ciudadanos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16</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Profesionales</v>
      </c>
      <c r="C1693" s="114" t="str" cm="1">
        <f t="array" ref="C1693">IFERROR(INDEX('03.Muestra'!$F$8:$F$42,SMALL(IF("Página Web"='03.Muestra'!$D$8:$D$42,ROW('03.Muestra'!$F$8:$F$42)-MIN(ROW('03.Muestra'!$D$8:$D$42))+1,""),ROW()-1690)),"")</f>
        <v>https://www.comunidad.madrid/hospital/elescorial/profesionales</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Comunicación</v>
      </c>
      <c r="C1694" s="114" t="str" cm="1">
        <f t="array" ref="C1694">IFERROR(INDEX('03.Muestra'!$F$8:$F$42,SMALL(IF("Página Web"='03.Muestra'!$D$8:$D$42,ROW('03.Muestra'!$F$8:$F$42)-MIN(ROW('03.Muestra'!$D$8:$D$42))+1,""),ROW()-1690)),"")</f>
        <v>https://www.comunidad.madrid/hospital/elescorial/comunicacion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Nosotros</v>
      </c>
      <c r="C1695" s="114" t="str" cm="1">
        <f t="array" ref="C1695">IFERROR(INDEX('03.Muestra'!$F$8:$F$42,SMALL(IF("Página Web"='03.Muestra'!$D$8:$D$42,ROW('03.Muestra'!$F$8:$F$42)-MIN(ROW('03.Muestra'!$D$8:$D$42))+1,""),ROW()-1690)),"")</f>
        <v>https://www.comunidad.madrid/hospital/elescorial/nosotros</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Cómo llegar</v>
      </c>
      <c r="C1696" s="114" t="str" cm="1">
        <f t="array" ref="C1696">IFERROR(INDEX('03.Muestra'!$F$8:$F$42,SMALL(IF("Página Web"='03.Muestra'!$D$8:$D$42,ROW('03.Muestra'!$F$8:$F$42)-MIN(ROW('03.Muestra'!$D$8:$D$42))+1,""),ROW()-1690)),"")</f>
        <v>https://www.comunidad.madrid/hospital/elescorial/ciudadanos/llegar</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Lista espera</v>
      </c>
      <c r="C1697" s="114" t="str" cm="1">
        <f t="array" ref="C1697">IFERROR(INDEX('03.Muestra'!$F$8:$F$42,SMALL(IF("Página Web"='03.Muestra'!$D$8:$D$42,ROW('03.Muestra'!$F$8:$F$42)-MIN(ROW('03.Muestra'!$D$8:$D$42))+1,""),ROW()-1690)),"")</f>
        <v>https://www.comunidad.madrid/hospital/elescorial/ciudadanos/admision-citaciones-lista-espera-quirurgica</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Docencia</v>
      </c>
      <c r="C1698" s="114" t="str" cm="1">
        <f t="array" ref="C1698">IFERROR(INDEX('03.Muestra'!$F$8:$F$42,SMALL(IF("Página Web"='03.Muestra'!$D$8:$D$42,ROW('03.Muestra'!$F$8:$F$42)-MIN(ROW('03.Muestra'!$D$8:$D$42))+1,""),ROW()-1690)),"")</f>
        <v>https://www.comunidad.madrid/hospital/elescorial/profesionales/docencia</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Calidad</v>
      </c>
      <c r="C1699" s="114" t="str" cm="1">
        <f t="array" ref="C1699">IFERROR(INDEX('03.Muestra'!$F$8:$F$42,SMALL(IF("Página Web"='03.Muestra'!$D$8:$D$42,ROW('03.Muestra'!$F$8:$F$42)-MIN(ROW('03.Muestra'!$D$8:$D$42))+1,""),ROW()-1690)),"")</f>
        <v>https://www.comunidad.madrid/hospital/elescorial/profesionales/calidad</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Población referencia</v>
      </c>
      <c r="C1700" s="114" t="str" cm="1">
        <f t="array" ref="C1700">IFERROR(INDEX('03.Muestra'!$F$8:$F$42,SMALL(IF("Página Web"='03.Muestra'!$D$8:$D$42,ROW('03.Muestra'!$F$8:$F$42)-MIN(ROW('03.Muestra'!$D$8:$D$42))+1,""),ROW()-1690)),"")</f>
        <v>https://www.comunidad.madrid/hospital/elescorial/nosotros/poblacion-referencia</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Mapa web</v>
      </c>
      <c r="C1701" s="114" t="str" cm="1">
        <f t="array" ref="C1701">IFERROR(INDEX('03.Muestra'!$F$8:$F$42,SMALL(IF("Página Web"='03.Muestra'!$D$8:$D$42,ROW('03.Muestra'!$F$8:$F$42)-MIN(ROW('03.Muestra'!$D$8:$D$42))+1,""),ROW()-1690)),"")</f>
        <v>https://www.comunidad.madrid/hospital/elescorial/sitemap</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Noticias</v>
      </c>
      <c r="C1702" s="114" t="str" cm="1">
        <f t="array" ref="C1702">IFERROR(INDEX('03.Muestra'!$F$8:$F$42,SMALL(IF("Página Web"='03.Muestra'!$D$8:$D$42,ROW('03.Muestra'!$F$8:$F$42)-MIN(ROW('03.Muestra'!$D$8:$D$42))+1,""),ROW()-1690)),"")</f>
        <v>https://www.comunidad.madrid/hospital/elescorial/comunicacion/noticias</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Covid 19</v>
      </c>
      <c r="C1703" s="114" t="str" cm="1">
        <f t="array" ref="C1703">IFERROR(INDEX('03.Muestra'!$F$8:$F$42,SMALL(IF("Página Web"='03.Muestra'!$D$8:$D$42,ROW('03.Muestra'!$F$8:$F$42)-MIN(ROW('03.Muestra'!$D$8:$D$42))+1,""),ROW()-1690)),"")</f>
        <v>https://www.comunidad.madrid/hospital/elescorial/ciudadanos/informacion-covid-19</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Búsqueda</v>
      </c>
      <c r="C1704" s="114" t="str" cm="1">
        <f t="array" ref="C1704">IFERROR(INDEX('03.Muestra'!$F$8:$F$42,SMALL(IF("Página Web"='03.Muestra'!$D$8:$D$42,ROW('03.Muestra'!$F$8:$F$42)-MIN(ROW('03.Muestra'!$D$8:$D$42))+1,""),ROW()-1690)),"")</f>
        <v>https://www.comunidad.madrid/hospital/elescorial/buscar?search_api_fulltext=&amp;nombre=</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Accesibilidad</v>
      </c>
      <c r="C1705" s="114" t="str" cm="1">
        <f t="array" ref="C1705">IFERROR(INDEX('03.Muestra'!$F$8:$F$42,SMALL(IF("Página Web"='03.Muestra'!$D$8:$D$42,ROW('03.Muestra'!$F$8:$F$42)-MIN(ROW('03.Muestra'!$D$8:$D$42))+1,""),ROW()-1690)),"")</f>
        <v>https://www.comunidad.madrid/hospital/elescorial/declaracion-accesibilidad</v>
      </c>
      <c r="D1705" s="130" t="s">
        <v>35</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Aviso legal</v>
      </c>
      <c r="C1706" s="114" t="str" cm="1">
        <f t="array" ref="C1706">IFERROR(INDEX('03.Muestra'!$F$8:$F$42,SMALL(IF("Página Web"='03.Muestra'!$D$8:$D$42,ROW('03.Muestra'!$F$8:$F$42)-MIN(ROW('03.Muestra'!$D$8:$D$42))+1,""),ROW()-1690)),"")</f>
        <v>https://www.comunidad.madrid/hospital/elescorial/aviso-legal-privacidad</v>
      </c>
      <c r="D1706" s="130" t="s">
        <v>35</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ref="D1710:D1725" si="89">IF(AND(B1710&lt;&gt;"",C1710&lt;&gt;""),"N/T","")</f>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https://www.comunidad.madrid/hospital/elescorial/</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https://www.comunidad.madrid/hospital/elescorial/ciudadanos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16</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Profesionales</v>
      </c>
      <c r="C1731" s="114" t="str" cm="1">
        <f t="array" ref="C1731">IFERROR(INDEX('03.Muestra'!$F$8:$F$42,SMALL(IF("Página Web"='03.Muestra'!$D$8:$D$42,ROW('03.Muestra'!$F$8:$F$42)-MIN(ROW('03.Muestra'!$D$8:$D$42))+1,""),ROW()-1728)),"")</f>
        <v>https://www.comunidad.madrid/hospital/elescorial/profesionales</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Comunicación</v>
      </c>
      <c r="C1732" s="114" t="str" cm="1">
        <f t="array" ref="C1732">IFERROR(INDEX('03.Muestra'!$F$8:$F$42,SMALL(IF("Página Web"='03.Muestra'!$D$8:$D$42,ROW('03.Muestra'!$F$8:$F$42)-MIN(ROW('03.Muestra'!$D$8:$D$42))+1,""),ROW()-1728)),"")</f>
        <v>https://www.comunidad.madrid/hospital/elescorial/comunicacion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Nosotros</v>
      </c>
      <c r="C1733" s="114" t="str" cm="1">
        <f t="array" ref="C1733">IFERROR(INDEX('03.Muestra'!$F$8:$F$42,SMALL(IF("Página Web"='03.Muestra'!$D$8:$D$42,ROW('03.Muestra'!$F$8:$F$42)-MIN(ROW('03.Muestra'!$D$8:$D$42))+1,""),ROW()-1728)),"")</f>
        <v>https://www.comunidad.madrid/hospital/elescorial/nosotros</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Cómo llegar</v>
      </c>
      <c r="C1734" s="114" t="str" cm="1">
        <f t="array" ref="C1734">IFERROR(INDEX('03.Muestra'!$F$8:$F$42,SMALL(IF("Página Web"='03.Muestra'!$D$8:$D$42,ROW('03.Muestra'!$F$8:$F$42)-MIN(ROW('03.Muestra'!$D$8:$D$42))+1,""),ROW()-1728)),"")</f>
        <v>https://www.comunidad.madrid/hospital/elescorial/ciudadanos/llegar</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Lista espera</v>
      </c>
      <c r="C1735" s="114" t="str" cm="1">
        <f t="array" ref="C1735">IFERROR(INDEX('03.Muestra'!$F$8:$F$42,SMALL(IF("Página Web"='03.Muestra'!$D$8:$D$42,ROW('03.Muestra'!$F$8:$F$42)-MIN(ROW('03.Muestra'!$D$8:$D$42))+1,""),ROW()-1728)),"")</f>
        <v>https://www.comunidad.madrid/hospital/elescorial/ciudadanos/admision-citaciones-lista-espera-quirurgica</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Docencia</v>
      </c>
      <c r="C1736" s="114" t="str" cm="1">
        <f t="array" ref="C1736">IFERROR(INDEX('03.Muestra'!$F$8:$F$42,SMALL(IF("Página Web"='03.Muestra'!$D$8:$D$42,ROW('03.Muestra'!$F$8:$F$42)-MIN(ROW('03.Muestra'!$D$8:$D$42))+1,""),ROW()-1728)),"")</f>
        <v>https://www.comunidad.madrid/hospital/elescorial/profesionales/docencia</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Calidad</v>
      </c>
      <c r="C1737" s="114" t="str" cm="1">
        <f t="array" ref="C1737">IFERROR(INDEX('03.Muestra'!$F$8:$F$42,SMALL(IF("Página Web"='03.Muestra'!$D$8:$D$42,ROW('03.Muestra'!$F$8:$F$42)-MIN(ROW('03.Muestra'!$D$8:$D$42))+1,""),ROW()-1728)),"")</f>
        <v>https://www.comunidad.madrid/hospital/elescorial/profesionales/calidad</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Población referencia</v>
      </c>
      <c r="C1738" s="114" t="str" cm="1">
        <f t="array" ref="C1738">IFERROR(INDEX('03.Muestra'!$F$8:$F$42,SMALL(IF("Página Web"='03.Muestra'!$D$8:$D$42,ROW('03.Muestra'!$F$8:$F$42)-MIN(ROW('03.Muestra'!$D$8:$D$42))+1,""),ROW()-1728)),"")</f>
        <v>https://www.comunidad.madrid/hospital/elescorial/nosotros/poblacion-referencia</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Mapa web</v>
      </c>
      <c r="C1739" s="114" t="str" cm="1">
        <f t="array" ref="C1739">IFERROR(INDEX('03.Muestra'!$F$8:$F$42,SMALL(IF("Página Web"='03.Muestra'!$D$8:$D$42,ROW('03.Muestra'!$F$8:$F$42)-MIN(ROW('03.Muestra'!$D$8:$D$42))+1,""),ROW()-1728)),"")</f>
        <v>https://www.comunidad.madrid/hospital/elescorial/sitemap</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Noticias</v>
      </c>
      <c r="C1740" s="114" t="str" cm="1">
        <f t="array" ref="C1740">IFERROR(INDEX('03.Muestra'!$F$8:$F$42,SMALL(IF("Página Web"='03.Muestra'!$D$8:$D$42,ROW('03.Muestra'!$F$8:$F$42)-MIN(ROW('03.Muestra'!$D$8:$D$42))+1,""),ROW()-1728)),"")</f>
        <v>https://www.comunidad.madrid/hospital/elescorial/comunicacion/noticias</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Covid 19</v>
      </c>
      <c r="C1741" s="114" t="str" cm="1">
        <f t="array" ref="C1741">IFERROR(INDEX('03.Muestra'!$F$8:$F$42,SMALL(IF("Página Web"='03.Muestra'!$D$8:$D$42,ROW('03.Muestra'!$F$8:$F$42)-MIN(ROW('03.Muestra'!$D$8:$D$42))+1,""),ROW()-1728)),"")</f>
        <v>https://www.comunidad.madrid/hospital/elescorial/ciudadanos/informacion-covid-19</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Búsqueda</v>
      </c>
      <c r="C1742" s="114" t="str" cm="1">
        <f t="array" ref="C1742">IFERROR(INDEX('03.Muestra'!$F$8:$F$42,SMALL(IF("Página Web"='03.Muestra'!$D$8:$D$42,ROW('03.Muestra'!$F$8:$F$42)-MIN(ROW('03.Muestra'!$D$8:$D$42))+1,""),ROW()-1728)),"")</f>
        <v>https://www.comunidad.madrid/hospital/elescorial/buscar?search_api_fulltext=&amp;nombre=</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Accesibilidad</v>
      </c>
      <c r="C1743" s="114" t="str" cm="1">
        <f t="array" ref="C1743">IFERROR(INDEX('03.Muestra'!$F$8:$F$42,SMALL(IF("Página Web"='03.Muestra'!$D$8:$D$42,ROW('03.Muestra'!$F$8:$F$42)-MIN(ROW('03.Muestra'!$D$8:$D$42))+1,""),ROW()-1728)),"")</f>
        <v>https://www.comunidad.madrid/hospital/elescorial/declaracion-accesibilidad</v>
      </c>
      <c r="D1743" s="130" t="s">
        <v>35</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Aviso legal</v>
      </c>
      <c r="C1744" s="114" t="str" cm="1">
        <f t="array" ref="C1744">IFERROR(INDEX('03.Muestra'!$F$8:$F$42,SMALL(IF("Página Web"='03.Muestra'!$D$8:$D$42,ROW('03.Muestra'!$F$8:$F$42)-MIN(ROW('03.Muestra'!$D$8:$D$42))+1,""),ROW()-1728)),"")</f>
        <v>https://www.comunidad.madrid/hospital/elescorial/aviso-legal-privacidad</v>
      </c>
      <c r="D1744" s="130" t="s">
        <v>35</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ref="D1746:D1763" si="91">IF(AND(B1746&lt;&gt;"",C1746&lt;&gt;""),"N/T","")</f>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https://www.comunidad.madrid/hospital/elescorial/</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https://www.comunidad.madrid/hospital/elescorial/ciudadanos</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16</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Profesionales</v>
      </c>
      <c r="C1769" s="114" t="str" cm="1">
        <f t="array" ref="C1769">IFERROR(INDEX('03.Muestra'!$F$8:$F$42,SMALL(IF("Página Web"='03.Muestra'!$D$8:$D$42,ROW('03.Muestra'!$F$8:$F$42)-MIN(ROW('03.Muestra'!$D$8:$D$42))+1,""),ROW()-1766)),"")</f>
        <v>https://www.comunidad.madrid/hospital/elescorial/profesionales</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Comunicación</v>
      </c>
      <c r="C1770" s="114" t="str" cm="1">
        <f t="array" ref="C1770">IFERROR(INDEX('03.Muestra'!$F$8:$F$42,SMALL(IF("Página Web"='03.Muestra'!$D$8:$D$42,ROW('03.Muestra'!$F$8:$F$42)-MIN(ROW('03.Muestra'!$D$8:$D$42))+1,""),ROW()-1766)),"")</f>
        <v>https://www.comunidad.madrid/hospital/elescorial/comunicacion</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Nosotros</v>
      </c>
      <c r="C1771" s="114" t="str" cm="1">
        <f t="array" ref="C1771">IFERROR(INDEX('03.Muestra'!$F$8:$F$42,SMALL(IF("Página Web"='03.Muestra'!$D$8:$D$42,ROW('03.Muestra'!$F$8:$F$42)-MIN(ROW('03.Muestra'!$D$8:$D$42))+1,""),ROW()-1766)),"")</f>
        <v>https://www.comunidad.madrid/hospital/elescorial/nosotros</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Cómo llegar</v>
      </c>
      <c r="C1772" s="114" t="str" cm="1">
        <f t="array" ref="C1772">IFERROR(INDEX('03.Muestra'!$F$8:$F$42,SMALL(IF("Página Web"='03.Muestra'!$D$8:$D$42,ROW('03.Muestra'!$F$8:$F$42)-MIN(ROW('03.Muestra'!$D$8:$D$42))+1,""),ROW()-1766)),"")</f>
        <v>https://www.comunidad.madrid/hospital/elescorial/ciudadanos/llegar</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Lista espera</v>
      </c>
      <c r="C1773" s="114" t="str" cm="1">
        <f t="array" ref="C1773">IFERROR(INDEX('03.Muestra'!$F$8:$F$42,SMALL(IF("Página Web"='03.Muestra'!$D$8:$D$42,ROW('03.Muestra'!$F$8:$F$42)-MIN(ROW('03.Muestra'!$D$8:$D$42))+1,""),ROW()-1766)),"")</f>
        <v>https://www.comunidad.madrid/hospital/elescorial/ciudadanos/admision-citaciones-lista-espera-quirurgica</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Docencia</v>
      </c>
      <c r="C1774" s="114" t="str" cm="1">
        <f t="array" ref="C1774">IFERROR(INDEX('03.Muestra'!$F$8:$F$42,SMALL(IF("Página Web"='03.Muestra'!$D$8:$D$42,ROW('03.Muestra'!$F$8:$F$42)-MIN(ROW('03.Muestra'!$D$8:$D$42))+1,""),ROW()-1766)),"")</f>
        <v>https://www.comunidad.madrid/hospital/elescorial/profesionales/docencia</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Calidad</v>
      </c>
      <c r="C1775" s="114" t="str" cm="1">
        <f t="array" ref="C1775">IFERROR(INDEX('03.Muestra'!$F$8:$F$42,SMALL(IF("Página Web"='03.Muestra'!$D$8:$D$42,ROW('03.Muestra'!$F$8:$F$42)-MIN(ROW('03.Muestra'!$D$8:$D$42))+1,""),ROW()-1766)),"")</f>
        <v>https://www.comunidad.madrid/hospital/elescorial/profesionales/calidad</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Población referencia</v>
      </c>
      <c r="C1776" s="114" t="str" cm="1">
        <f t="array" ref="C1776">IFERROR(INDEX('03.Muestra'!$F$8:$F$42,SMALL(IF("Página Web"='03.Muestra'!$D$8:$D$42,ROW('03.Muestra'!$F$8:$F$42)-MIN(ROW('03.Muestra'!$D$8:$D$42))+1,""),ROW()-1766)),"")</f>
        <v>https://www.comunidad.madrid/hospital/elescorial/nosotros/poblacion-referencia</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Mapa web</v>
      </c>
      <c r="C1777" s="114" t="str" cm="1">
        <f t="array" ref="C1777">IFERROR(INDEX('03.Muestra'!$F$8:$F$42,SMALL(IF("Página Web"='03.Muestra'!$D$8:$D$42,ROW('03.Muestra'!$F$8:$F$42)-MIN(ROW('03.Muestra'!$D$8:$D$42))+1,""),ROW()-1766)),"")</f>
        <v>https://www.comunidad.madrid/hospital/elescorial/sitemap</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Noticias</v>
      </c>
      <c r="C1778" s="114" t="str" cm="1">
        <f t="array" ref="C1778">IFERROR(INDEX('03.Muestra'!$F$8:$F$42,SMALL(IF("Página Web"='03.Muestra'!$D$8:$D$42,ROW('03.Muestra'!$F$8:$F$42)-MIN(ROW('03.Muestra'!$D$8:$D$42))+1,""),ROW()-1766)),"")</f>
        <v>https://www.comunidad.madrid/hospital/elescorial/comunicacion/noticias</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Covid 19</v>
      </c>
      <c r="C1779" s="114" t="str" cm="1">
        <f t="array" ref="C1779">IFERROR(INDEX('03.Muestra'!$F$8:$F$42,SMALL(IF("Página Web"='03.Muestra'!$D$8:$D$42,ROW('03.Muestra'!$F$8:$F$42)-MIN(ROW('03.Muestra'!$D$8:$D$42))+1,""),ROW()-1766)),"")</f>
        <v>https://www.comunidad.madrid/hospital/elescorial/ciudadanos/informacion-covid-19</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Búsqueda</v>
      </c>
      <c r="C1780" s="114" t="str" cm="1">
        <f t="array" ref="C1780">IFERROR(INDEX('03.Muestra'!$F$8:$F$42,SMALL(IF("Página Web"='03.Muestra'!$D$8:$D$42,ROW('03.Muestra'!$F$8:$F$42)-MIN(ROW('03.Muestra'!$D$8:$D$42))+1,""),ROW()-1766)),"")</f>
        <v>https://www.comunidad.madrid/hospital/elescorial/buscar?search_api_fulltext=&amp;nombre=</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Accesibilidad</v>
      </c>
      <c r="C1781" s="114" t="str" cm="1">
        <f t="array" ref="C1781">IFERROR(INDEX('03.Muestra'!$F$8:$F$42,SMALL(IF("Página Web"='03.Muestra'!$D$8:$D$42,ROW('03.Muestra'!$F$8:$F$42)-MIN(ROW('03.Muestra'!$D$8:$D$42))+1,""),ROW()-1766)),"")</f>
        <v>https://www.comunidad.madrid/hospital/elescorial/declaracion-accesibilidad</v>
      </c>
      <c r="D1781" s="130" t="s">
        <v>26</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Aviso legal</v>
      </c>
      <c r="C1782" s="114" t="str" cm="1">
        <f t="array" ref="C1782">IFERROR(INDEX('03.Muestra'!$F$8:$F$42,SMALL(IF("Página Web"='03.Muestra'!$D$8:$D$42,ROW('03.Muestra'!$F$8:$F$42)-MIN(ROW('03.Muestra'!$D$8:$D$42))+1,""),ROW()-1766)),"")</f>
        <v>https://www.comunidad.madrid/hospital/elescorial/aviso-legal-privacidad</v>
      </c>
      <c r="D1782" s="130" t="s">
        <v>26</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ref="D1785:D1801" si="93">IF(AND(B1785&lt;&gt;"",C1785&lt;&gt;""),"N/T","")</f>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https://www.comunidad.madrid/hospital/elescorial/</v>
      </c>
      <c r="D1805" s="130" t="s">
        <v>26</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https://www.comunidad.madrid/hospital/elescorial/ciudadanos</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16</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Profesionales</v>
      </c>
      <c r="C1807" s="114" t="str" cm="1">
        <f t="array" ref="C1807">IFERROR(INDEX('03.Muestra'!$F$8:$F$42,SMALL(IF("Página Web"='03.Muestra'!$D$8:$D$42,ROW('03.Muestra'!$F$8:$F$42)-MIN(ROW('03.Muestra'!$D$8:$D$42))+1,""),ROW()-1804)),"")</f>
        <v>https://www.comunidad.madrid/hospital/elescorial/profesionales</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Comunicación</v>
      </c>
      <c r="C1808" s="114" t="str" cm="1">
        <f t="array" ref="C1808">IFERROR(INDEX('03.Muestra'!$F$8:$F$42,SMALL(IF("Página Web"='03.Muestra'!$D$8:$D$42,ROW('03.Muestra'!$F$8:$F$42)-MIN(ROW('03.Muestra'!$D$8:$D$42))+1,""),ROW()-1804)),"")</f>
        <v>https://www.comunidad.madrid/hospital/elescorial/comunicacion</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Nosotros</v>
      </c>
      <c r="C1809" s="114" t="str" cm="1">
        <f t="array" ref="C1809">IFERROR(INDEX('03.Muestra'!$F$8:$F$42,SMALL(IF("Página Web"='03.Muestra'!$D$8:$D$42,ROW('03.Muestra'!$F$8:$F$42)-MIN(ROW('03.Muestra'!$D$8:$D$42))+1,""),ROW()-1804)),"")</f>
        <v>https://www.comunidad.madrid/hospital/elescorial/nosotros</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Cómo llegar</v>
      </c>
      <c r="C1810" s="114" t="str" cm="1">
        <f t="array" ref="C1810">IFERROR(INDEX('03.Muestra'!$F$8:$F$42,SMALL(IF("Página Web"='03.Muestra'!$D$8:$D$42,ROW('03.Muestra'!$F$8:$F$42)-MIN(ROW('03.Muestra'!$D$8:$D$42))+1,""),ROW()-1804)),"")</f>
        <v>https://www.comunidad.madrid/hospital/elescorial/ciudadanos/llegar</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Lista espera</v>
      </c>
      <c r="C1811" s="114" t="str" cm="1">
        <f t="array" ref="C1811">IFERROR(INDEX('03.Muestra'!$F$8:$F$42,SMALL(IF("Página Web"='03.Muestra'!$D$8:$D$42,ROW('03.Muestra'!$F$8:$F$42)-MIN(ROW('03.Muestra'!$D$8:$D$42))+1,""),ROW()-1804)),"")</f>
        <v>https://www.comunidad.madrid/hospital/elescorial/ciudadanos/admision-citaciones-lista-espera-quirurgica</v>
      </c>
      <c r="D1811" s="130" t="s">
        <v>26</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Docencia</v>
      </c>
      <c r="C1812" s="114" t="str" cm="1">
        <f t="array" ref="C1812">IFERROR(INDEX('03.Muestra'!$F$8:$F$42,SMALL(IF("Página Web"='03.Muestra'!$D$8:$D$42,ROW('03.Muestra'!$F$8:$F$42)-MIN(ROW('03.Muestra'!$D$8:$D$42))+1,""),ROW()-1804)),"")</f>
        <v>https://www.comunidad.madrid/hospital/elescorial/profesionales/docencia</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Calidad</v>
      </c>
      <c r="C1813" s="114" t="str" cm="1">
        <f t="array" ref="C1813">IFERROR(INDEX('03.Muestra'!$F$8:$F$42,SMALL(IF("Página Web"='03.Muestra'!$D$8:$D$42,ROW('03.Muestra'!$F$8:$F$42)-MIN(ROW('03.Muestra'!$D$8:$D$42))+1,""),ROW()-1804)),"")</f>
        <v>https://www.comunidad.madrid/hospital/elescorial/profesionales/calidad</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Población referencia</v>
      </c>
      <c r="C1814" s="114" t="str" cm="1">
        <f t="array" ref="C1814">IFERROR(INDEX('03.Muestra'!$F$8:$F$42,SMALL(IF("Página Web"='03.Muestra'!$D$8:$D$42,ROW('03.Muestra'!$F$8:$F$42)-MIN(ROW('03.Muestra'!$D$8:$D$42))+1,""),ROW()-1804)),"")</f>
        <v>https://www.comunidad.madrid/hospital/elescorial/nosotros/poblacion-referencia</v>
      </c>
      <c r="D1814" s="130" t="s">
        <v>26</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Mapa web</v>
      </c>
      <c r="C1815" s="114" t="str" cm="1">
        <f t="array" ref="C1815">IFERROR(INDEX('03.Muestra'!$F$8:$F$42,SMALL(IF("Página Web"='03.Muestra'!$D$8:$D$42,ROW('03.Muestra'!$F$8:$F$42)-MIN(ROW('03.Muestra'!$D$8:$D$42))+1,""),ROW()-1804)),"")</f>
        <v>https://www.comunidad.madrid/hospital/elescorial/sitemap</v>
      </c>
      <c r="D1815" s="130" t="s">
        <v>26</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Noticias</v>
      </c>
      <c r="C1816" s="114" t="str" cm="1">
        <f t="array" ref="C1816">IFERROR(INDEX('03.Muestra'!$F$8:$F$42,SMALL(IF("Página Web"='03.Muestra'!$D$8:$D$42,ROW('03.Muestra'!$F$8:$F$42)-MIN(ROW('03.Muestra'!$D$8:$D$42))+1,""),ROW()-1804)),"")</f>
        <v>https://www.comunidad.madrid/hospital/elescorial/comunicacion/noticias</v>
      </c>
      <c r="D1816" s="130" t="s">
        <v>26</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Covid 19</v>
      </c>
      <c r="C1817" s="114" t="str" cm="1">
        <f t="array" ref="C1817">IFERROR(INDEX('03.Muestra'!$F$8:$F$42,SMALL(IF("Página Web"='03.Muestra'!$D$8:$D$42,ROW('03.Muestra'!$F$8:$F$42)-MIN(ROW('03.Muestra'!$D$8:$D$42))+1,""),ROW()-1804)),"")</f>
        <v>https://www.comunidad.madrid/hospital/elescorial/ciudadanos/informacion-covid-19</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Búsqueda</v>
      </c>
      <c r="C1818" s="114" t="str" cm="1">
        <f t="array" ref="C1818">IFERROR(INDEX('03.Muestra'!$F$8:$F$42,SMALL(IF("Página Web"='03.Muestra'!$D$8:$D$42,ROW('03.Muestra'!$F$8:$F$42)-MIN(ROW('03.Muestra'!$D$8:$D$42))+1,""),ROW()-1804)),"")</f>
        <v>https://www.comunidad.madrid/hospital/elescorial/buscar?search_api_fulltext=&amp;nombre=</v>
      </c>
      <c r="D1818" s="130" t="s">
        <v>26</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Accesibilidad</v>
      </c>
      <c r="C1819" s="114" t="str" cm="1">
        <f t="array" ref="C1819">IFERROR(INDEX('03.Muestra'!$F$8:$F$42,SMALL(IF("Página Web"='03.Muestra'!$D$8:$D$42,ROW('03.Muestra'!$F$8:$F$42)-MIN(ROW('03.Muestra'!$D$8:$D$42))+1,""),ROW()-1804)),"")</f>
        <v>https://www.comunidad.madrid/hospital/elescorial/declaracion-accesibilidad</v>
      </c>
      <c r="D1819" s="130" t="s">
        <v>26</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Aviso legal</v>
      </c>
      <c r="C1820" s="114" t="str" cm="1">
        <f t="array" ref="C1820">IFERROR(INDEX('03.Muestra'!$F$8:$F$42,SMALL(IF("Página Web"='03.Muestra'!$D$8:$D$42,ROW('03.Muestra'!$F$8:$F$42)-MIN(ROW('03.Muestra'!$D$8:$D$42))+1,""),ROW()-1804)),"")</f>
        <v>https://www.comunidad.madrid/hospital/elescorial/aviso-legal-privacidad</v>
      </c>
      <c r="D1820" s="130" t="s">
        <v>26</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ref="D1823:D1839" si="95">IF(AND(B1823&lt;&gt;"",C1823&lt;&gt;""),"N/T","")</f>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https://www.comunidad.madrid/hospital/elescorial/</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https://www.comunidad.madrid/hospital/elescorial/ciudadanos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16</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Profesionales</v>
      </c>
      <c r="C1845" s="114" t="str" cm="1">
        <f t="array" ref="C1845">IFERROR(INDEX('03.Muestra'!$F$8:$F$42,SMALL(IF("Página Web"='03.Muestra'!$D$8:$D$42,ROW('03.Muestra'!$F$8:$F$42)-MIN(ROW('03.Muestra'!$D$8:$D$42))+1,""),ROW()-1842)),"")</f>
        <v>https://www.comunidad.madrid/hospital/elescorial/profesionales</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Comunicación</v>
      </c>
      <c r="C1846" s="114" t="str" cm="1">
        <f t="array" ref="C1846">IFERROR(INDEX('03.Muestra'!$F$8:$F$42,SMALL(IF("Página Web"='03.Muestra'!$D$8:$D$42,ROW('03.Muestra'!$F$8:$F$42)-MIN(ROW('03.Muestra'!$D$8:$D$42))+1,""),ROW()-1842)),"")</f>
        <v>https://www.comunidad.madrid/hospital/elescorial/comunicacion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Nosotros</v>
      </c>
      <c r="C1847" s="114" t="str" cm="1">
        <f t="array" ref="C1847">IFERROR(INDEX('03.Muestra'!$F$8:$F$42,SMALL(IF("Página Web"='03.Muestra'!$D$8:$D$42,ROW('03.Muestra'!$F$8:$F$42)-MIN(ROW('03.Muestra'!$D$8:$D$42))+1,""),ROW()-1842)),"")</f>
        <v>https://www.comunidad.madrid/hospital/elescorial/nosotros</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Cómo llegar</v>
      </c>
      <c r="C1848" s="114" t="str" cm="1">
        <f t="array" ref="C1848">IFERROR(INDEX('03.Muestra'!$F$8:$F$42,SMALL(IF("Página Web"='03.Muestra'!$D$8:$D$42,ROW('03.Muestra'!$F$8:$F$42)-MIN(ROW('03.Muestra'!$D$8:$D$42))+1,""),ROW()-1842)),"")</f>
        <v>https://www.comunidad.madrid/hospital/elescorial/ciudadanos/llegar</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Lista espera</v>
      </c>
      <c r="C1849" s="114" t="str" cm="1">
        <f t="array" ref="C1849">IFERROR(INDEX('03.Muestra'!$F$8:$F$42,SMALL(IF("Página Web"='03.Muestra'!$D$8:$D$42,ROW('03.Muestra'!$F$8:$F$42)-MIN(ROW('03.Muestra'!$D$8:$D$42))+1,""),ROW()-1842)),"")</f>
        <v>https://www.comunidad.madrid/hospital/elescorial/ciudadanos/admision-citaciones-lista-espera-quirurgica</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Docencia</v>
      </c>
      <c r="C1850" s="114" t="str" cm="1">
        <f t="array" ref="C1850">IFERROR(INDEX('03.Muestra'!$F$8:$F$42,SMALL(IF("Página Web"='03.Muestra'!$D$8:$D$42,ROW('03.Muestra'!$F$8:$F$42)-MIN(ROW('03.Muestra'!$D$8:$D$42))+1,""),ROW()-1842)),"")</f>
        <v>https://www.comunidad.madrid/hospital/elescorial/profesionales/docencia</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Calidad</v>
      </c>
      <c r="C1851" s="114" t="str" cm="1">
        <f t="array" ref="C1851">IFERROR(INDEX('03.Muestra'!$F$8:$F$42,SMALL(IF("Página Web"='03.Muestra'!$D$8:$D$42,ROW('03.Muestra'!$F$8:$F$42)-MIN(ROW('03.Muestra'!$D$8:$D$42))+1,""),ROW()-1842)),"")</f>
        <v>https://www.comunidad.madrid/hospital/elescorial/profesionales/calidad</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Población referencia</v>
      </c>
      <c r="C1852" s="114" t="str" cm="1">
        <f t="array" ref="C1852">IFERROR(INDEX('03.Muestra'!$F$8:$F$42,SMALL(IF("Página Web"='03.Muestra'!$D$8:$D$42,ROW('03.Muestra'!$F$8:$F$42)-MIN(ROW('03.Muestra'!$D$8:$D$42))+1,""),ROW()-1842)),"")</f>
        <v>https://www.comunidad.madrid/hospital/elescorial/nosotros/poblacion-referencia</v>
      </c>
      <c r="D1852" s="130" t="s">
        <v>35</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Mapa web</v>
      </c>
      <c r="C1853" s="114" t="str" cm="1">
        <f t="array" ref="C1853">IFERROR(INDEX('03.Muestra'!$F$8:$F$42,SMALL(IF("Página Web"='03.Muestra'!$D$8:$D$42,ROW('03.Muestra'!$F$8:$F$42)-MIN(ROW('03.Muestra'!$D$8:$D$42))+1,""),ROW()-1842)),"")</f>
        <v>https://www.comunidad.madrid/hospital/elescorial/sitemap</v>
      </c>
      <c r="D1853" s="130" t="s">
        <v>35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Noticias</v>
      </c>
      <c r="C1854" s="114" t="str" cm="1">
        <f t="array" ref="C1854">IFERROR(INDEX('03.Muestra'!$F$8:$F$42,SMALL(IF("Página Web"='03.Muestra'!$D$8:$D$42,ROW('03.Muestra'!$F$8:$F$42)-MIN(ROW('03.Muestra'!$D$8:$D$42))+1,""),ROW()-1842)),"")</f>
        <v>https://www.comunidad.madrid/hospital/elescorial/comunicacion/noticias</v>
      </c>
      <c r="D1854" s="130" t="s">
        <v>35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Covid 19</v>
      </c>
      <c r="C1855" s="114" t="str" cm="1">
        <f t="array" ref="C1855">IFERROR(INDEX('03.Muestra'!$F$8:$F$42,SMALL(IF("Página Web"='03.Muestra'!$D$8:$D$42,ROW('03.Muestra'!$F$8:$F$42)-MIN(ROW('03.Muestra'!$D$8:$D$42))+1,""),ROW()-1842)),"")</f>
        <v>https://www.comunidad.madrid/hospital/elescorial/ciudadanos/informacion-covid-19</v>
      </c>
      <c r="D1855" s="130" t="s">
        <v>35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Búsqueda</v>
      </c>
      <c r="C1856" s="114" t="str" cm="1">
        <f t="array" ref="C1856">IFERROR(INDEX('03.Muestra'!$F$8:$F$42,SMALL(IF("Página Web"='03.Muestra'!$D$8:$D$42,ROW('03.Muestra'!$F$8:$F$42)-MIN(ROW('03.Muestra'!$D$8:$D$42))+1,""),ROW()-1842)),"")</f>
        <v>https://www.comunidad.madrid/hospital/elescorial/buscar?search_api_fulltext=&amp;nombre=</v>
      </c>
      <c r="D1856" s="130" t="s">
        <v>35</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Accesibilidad</v>
      </c>
      <c r="C1857" s="114" t="str" cm="1">
        <f t="array" ref="C1857">IFERROR(INDEX('03.Muestra'!$F$8:$F$42,SMALL(IF("Página Web"='03.Muestra'!$D$8:$D$42,ROW('03.Muestra'!$F$8:$F$42)-MIN(ROW('03.Muestra'!$D$8:$D$42))+1,""),ROW()-1842)),"")</f>
        <v>https://www.comunidad.madrid/hospital/elescorial/declaracion-accesibilidad</v>
      </c>
      <c r="D1857" s="130" t="s">
        <v>35</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Aviso legal</v>
      </c>
      <c r="C1858" s="114" t="str" cm="1">
        <f t="array" ref="C1858">IFERROR(INDEX('03.Muestra'!$F$8:$F$42,SMALL(IF("Página Web"='03.Muestra'!$D$8:$D$42,ROW('03.Muestra'!$F$8:$F$42)-MIN(ROW('03.Muestra'!$D$8:$D$42))+1,""),ROW()-1842)),"")</f>
        <v>https://www.comunidad.madrid/hospital/elescorial/aviso-legal-privacidad</v>
      </c>
      <c r="D1858" s="130" t="s">
        <v>35</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ref="D1861:D1877" si="97">IF(AND(B1861&lt;&gt;"",C1861&lt;&gt;""),"N/T","")</f>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https://www.comunidad.madrid/hospital/elescorial/</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https://www.comunidad.madrid/hospital/elescorial/ciudadanos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16</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Profesionales</v>
      </c>
      <c r="C1883" s="114" t="str" cm="1">
        <f t="array" ref="C1883">IFERROR(INDEX('03.Muestra'!$F$8:$F$42,SMALL(IF("Página Web"='03.Muestra'!$D$8:$D$42,ROW('03.Muestra'!$F$8:$F$42)-MIN(ROW('03.Muestra'!$D$8:$D$42))+1,""),ROW()-1880)),"")</f>
        <v>https://www.comunidad.madrid/hospital/elescorial/profesionales</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Comunicación</v>
      </c>
      <c r="C1884" s="114" t="str" cm="1">
        <f t="array" ref="C1884">IFERROR(INDEX('03.Muestra'!$F$8:$F$42,SMALL(IF("Página Web"='03.Muestra'!$D$8:$D$42,ROW('03.Muestra'!$F$8:$F$42)-MIN(ROW('03.Muestra'!$D$8:$D$42))+1,""),ROW()-1880)),"")</f>
        <v>https://www.comunidad.madrid/hospital/elescorial/comunicacion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Nosotros</v>
      </c>
      <c r="C1885" s="114" t="str" cm="1">
        <f t="array" ref="C1885">IFERROR(INDEX('03.Muestra'!$F$8:$F$42,SMALL(IF("Página Web"='03.Muestra'!$D$8:$D$42,ROW('03.Muestra'!$F$8:$F$42)-MIN(ROW('03.Muestra'!$D$8:$D$42))+1,""),ROW()-1880)),"")</f>
        <v>https://www.comunidad.madrid/hospital/elescorial/nosotros</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Cómo llegar</v>
      </c>
      <c r="C1886" s="114" t="str" cm="1">
        <f t="array" ref="C1886">IFERROR(INDEX('03.Muestra'!$F$8:$F$42,SMALL(IF("Página Web"='03.Muestra'!$D$8:$D$42,ROW('03.Muestra'!$F$8:$F$42)-MIN(ROW('03.Muestra'!$D$8:$D$42))+1,""),ROW()-1880)),"")</f>
        <v>https://www.comunidad.madrid/hospital/elescorial/ciudadanos/llegar</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Lista espera</v>
      </c>
      <c r="C1887" s="114" t="str" cm="1">
        <f t="array" ref="C1887">IFERROR(INDEX('03.Muestra'!$F$8:$F$42,SMALL(IF("Página Web"='03.Muestra'!$D$8:$D$42,ROW('03.Muestra'!$F$8:$F$42)-MIN(ROW('03.Muestra'!$D$8:$D$42))+1,""),ROW()-1880)),"")</f>
        <v>https://www.comunidad.madrid/hospital/elescorial/ciudadanos/admision-citaciones-lista-espera-quirurgica</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Docencia</v>
      </c>
      <c r="C1888" s="114" t="str" cm="1">
        <f t="array" ref="C1888">IFERROR(INDEX('03.Muestra'!$F$8:$F$42,SMALL(IF("Página Web"='03.Muestra'!$D$8:$D$42,ROW('03.Muestra'!$F$8:$F$42)-MIN(ROW('03.Muestra'!$D$8:$D$42))+1,""),ROW()-1880)),"")</f>
        <v>https://www.comunidad.madrid/hospital/elescorial/profesionales/docencia</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Calidad</v>
      </c>
      <c r="C1889" s="114" t="str" cm="1">
        <f t="array" ref="C1889">IFERROR(INDEX('03.Muestra'!$F$8:$F$42,SMALL(IF("Página Web"='03.Muestra'!$D$8:$D$42,ROW('03.Muestra'!$F$8:$F$42)-MIN(ROW('03.Muestra'!$D$8:$D$42))+1,""),ROW()-1880)),"")</f>
        <v>https://www.comunidad.madrid/hospital/elescorial/profesionales/calidad</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Población referencia</v>
      </c>
      <c r="C1890" s="114" t="str" cm="1">
        <f t="array" ref="C1890">IFERROR(INDEX('03.Muestra'!$F$8:$F$42,SMALL(IF("Página Web"='03.Muestra'!$D$8:$D$42,ROW('03.Muestra'!$F$8:$F$42)-MIN(ROW('03.Muestra'!$D$8:$D$42))+1,""),ROW()-1880)),"")</f>
        <v>https://www.comunidad.madrid/hospital/elescorial/nosotros/poblacion-referencia</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Mapa web</v>
      </c>
      <c r="C1891" s="114" t="str" cm="1">
        <f t="array" ref="C1891">IFERROR(INDEX('03.Muestra'!$F$8:$F$42,SMALL(IF("Página Web"='03.Muestra'!$D$8:$D$42,ROW('03.Muestra'!$F$8:$F$42)-MIN(ROW('03.Muestra'!$D$8:$D$42))+1,""),ROW()-1880)),"")</f>
        <v>https://www.comunidad.madrid/hospital/elescorial/sitemap</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Noticias</v>
      </c>
      <c r="C1892" s="114" t="str" cm="1">
        <f t="array" ref="C1892">IFERROR(INDEX('03.Muestra'!$F$8:$F$42,SMALL(IF("Página Web"='03.Muestra'!$D$8:$D$42,ROW('03.Muestra'!$F$8:$F$42)-MIN(ROW('03.Muestra'!$D$8:$D$42))+1,""),ROW()-1880)),"")</f>
        <v>https://www.comunidad.madrid/hospital/elescorial/comunicacion/noticias</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Covid 19</v>
      </c>
      <c r="C1893" s="114" t="str" cm="1">
        <f t="array" ref="C1893">IFERROR(INDEX('03.Muestra'!$F$8:$F$42,SMALL(IF("Página Web"='03.Muestra'!$D$8:$D$42,ROW('03.Muestra'!$F$8:$F$42)-MIN(ROW('03.Muestra'!$D$8:$D$42))+1,""),ROW()-1880)),"")</f>
        <v>https://www.comunidad.madrid/hospital/elescorial/ciudadanos/informacion-covid-19</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Búsqueda</v>
      </c>
      <c r="C1894" s="114" t="str" cm="1">
        <f t="array" ref="C1894">IFERROR(INDEX('03.Muestra'!$F$8:$F$42,SMALL(IF("Página Web"='03.Muestra'!$D$8:$D$42,ROW('03.Muestra'!$F$8:$F$42)-MIN(ROW('03.Muestra'!$D$8:$D$42))+1,""),ROW()-1880)),"")</f>
        <v>https://www.comunidad.madrid/hospital/elescorial/buscar?search_api_fulltext=&amp;nombre=</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Accesibilidad</v>
      </c>
      <c r="C1895" s="114" t="str" cm="1">
        <f t="array" ref="C1895">IFERROR(INDEX('03.Muestra'!$F$8:$F$42,SMALL(IF("Página Web"='03.Muestra'!$D$8:$D$42,ROW('03.Muestra'!$F$8:$F$42)-MIN(ROW('03.Muestra'!$D$8:$D$42))+1,""),ROW()-1880)),"")</f>
        <v>https://www.comunidad.madrid/hospital/elescorial/declaracion-accesibilidad</v>
      </c>
      <c r="D1895" s="130" t="s">
        <v>28</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Aviso legal</v>
      </c>
      <c r="C1896" s="114" t="str" cm="1">
        <f t="array" ref="C1896">IFERROR(INDEX('03.Muestra'!$F$8:$F$42,SMALL(IF("Página Web"='03.Muestra'!$D$8:$D$42,ROW('03.Muestra'!$F$8:$F$42)-MIN(ROW('03.Muestra'!$D$8:$D$42))+1,""),ROW()-1880)),"")</f>
        <v>https://www.comunidad.madrid/hospital/elescorial/aviso-legal-privacidad</v>
      </c>
      <c r="D1896" s="130" t="s">
        <v>28</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349" priority="1099"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348" priority="1093" stopIfTrue="1">
      <formula>ISBLANK(F19)</formula>
    </cfRule>
    <cfRule type="cellIs" dxfId="1347" priority="1094" stopIfTrue="1" operator="equal">
      <formula>"Pasa"</formula>
    </cfRule>
    <cfRule type="cellIs" dxfId="1346" priority="1095" stopIfTrue="1" operator="equal">
      <formula>"Falla"</formula>
    </cfRule>
    <cfRule type="cellIs" dxfId="1345" priority="1096" stopIfTrue="1" operator="equal">
      <formula>"N/A"</formula>
    </cfRule>
    <cfRule type="cellIs" dxfId="1344" priority="1097" stopIfTrue="1" operator="equal">
      <formula>"N/T"</formula>
    </cfRule>
    <cfRule type="cellIs" dxfId="1343" priority="1098" stopIfTrue="1" operator="equal">
      <formula>"N/D"</formula>
    </cfRule>
  </conditionalFormatting>
  <conditionalFormatting sqref="E741:E775 E779:E813 E817:E851 E855:E889 E893:E927 E931:E965 E1045:E1079 E1083:E1117 E1159:E1193 E1197:E1231 E1235:E1269 E1273:E1307 E1311:E1345 E1349:E1383">
    <cfRule type="cellIs" dxfId="1342" priority="978" stopIfTrue="1" operator="equal">
      <formula>"ERR"</formula>
    </cfRule>
  </conditionalFormatting>
  <conditionalFormatting sqref="E1387:E1421 E1463:E1497 E1501:E1535 E1615:E1649 E1653:E1687 E1691:E1725 E1729:E1763">
    <cfRule type="cellIs" dxfId="1341" priority="887" operator="equal">
      <formula>"ERR"</formula>
    </cfRule>
  </conditionalFormatting>
  <conditionalFormatting sqref="E1767:E1801 E1805:E1839">
    <cfRule type="cellIs" dxfId="1340" priority="838" stopIfTrue="1" operator="equal">
      <formula>"ERR"</formula>
    </cfRule>
  </conditionalFormatting>
  <conditionalFormatting sqref="E969:E1003 E1007:E1042">
    <cfRule type="cellIs" dxfId="1339" priority="819" stopIfTrue="1" operator="equal">
      <formula>"ERR"</formula>
    </cfRule>
  </conditionalFormatting>
  <conditionalFormatting sqref="D1042">
    <cfRule type="expression" dxfId="1338" priority="813" stopIfTrue="1">
      <formula>ISBLANK(D1042)</formula>
    </cfRule>
    <cfRule type="cellIs" dxfId="1337" priority="814" stopIfTrue="1" operator="equal">
      <formula>"Pasa"</formula>
    </cfRule>
    <cfRule type="cellIs" dxfId="1336" priority="815" stopIfTrue="1" operator="equal">
      <formula>"Falla"</formula>
    </cfRule>
    <cfRule type="cellIs" dxfId="1335" priority="816" stopIfTrue="1" operator="equal">
      <formula>"N/A"</formula>
    </cfRule>
    <cfRule type="cellIs" dxfId="1334" priority="817" stopIfTrue="1" operator="equal">
      <formula>"N/T"</formula>
    </cfRule>
    <cfRule type="cellIs" dxfId="1333" priority="818" stopIfTrue="1" operator="equal">
      <formula>"N/D"</formula>
    </cfRule>
  </conditionalFormatting>
  <conditionalFormatting sqref="E1121:E1155">
    <cfRule type="cellIs" dxfId="1332" priority="800" stopIfTrue="1" operator="equal">
      <formula>"ERR"</formula>
    </cfRule>
  </conditionalFormatting>
  <conditionalFormatting sqref="E1425:E1459">
    <cfRule type="cellIs" dxfId="1331" priority="787" operator="equal">
      <formula>"ERR"</formula>
    </cfRule>
  </conditionalFormatting>
  <conditionalFormatting sqref="E1539:E1573 E1577:E1611">
    <cfRule type="cellIs" dxfId="1330" priority="774" operator="equal">
      <formula>"ERR"</formula>
    </cfRule>
  </conditionalFormatting>
  <conditionalFormatting sqref="E1843:E1877">
    <cfRule type="cellIs" dxfId="1329" priority="755" stopIfTrue="1" operator="equal">
      <formula>"ERR"</formula>
    </cfRule>
  </conditionalFormatting>
  <conditionalFormatting sqref="D35:D53">
    <cfRule type="expression" dxfId="1328" priority="737" stopIfTrue="1">
      <formula>ISBLANK(D35)</formula>
    </cfRule>
    <cfRule type="cellIs" dxfId="1327" priority="738" stopIfTrue="1" operator="equal">
      <formula>"Pasa"</formula>
    </cfRule>
    <cfRule type="cellIs" dxfId="1326" priority="739" stopIfTrue="1" operator="equal">
      <formula>"Falla"</formula>
    </cfRule>
    <cfRule type="cellIs" dxfId="1325" priority="740" stopIfTrue="1" operator="equal">
      <formula>"N/A"</formula>
    </cfRule>
    <cfRule type="cellIs" dxfId="1324" priority="741" stopIfTrue="1" operator="equal">
      <formula>"N/T"</formula>
    </cfRule>
    <cfRule type="cellIs" dxfId="1323" priority="742" stopIfTrue="1" operator="equal">
      <formula>"N/D"</formula>
    </cfRule>
  </conditionalFormatting>
  <conditionalFormatting sqref="D35:D53">
    <cfRule type="cellIs" dxfId="1322" priority="736" stopIfTrue="1" operator="equal">
      <formula>"-"</formula>
    </cfRule>
  </conditionalFormatting>
  <conditionalFormatting sqref="D73:D91">
    <cfRule type="expression" dxfId="1321" priority="730" stopIfTrue="1">
      <formula>ISBLANK(D73)</formula>
    </cfRule>
    <cfRule type="cellIs" dxfId="1320" priority="731" stopIfTrue="1" operator="equal">
      <formula>"Pasa"</formula>
    </cfRule>
    <cfRule type="cellIs" dxfId="1319" priority="732" stopIfTrue="1" operator="equal">
      <formula>"Falla"</formula>
    </cfRule>
    <cfRule type="cellIs" dxfId="1318" priority="733" stopIfTrue="1" operator="equal">
      <formula>"N/A"</formula>
    </cfRule>
    <cfRule type="cellIs" dxfId="1317" priority="734" stopIfTrue="1" operator="equal">
      <formula>"N/T"</formula>
    </cfRule>
    <cfRule type="cellIs" dxfId="1316" priority="735" stopIfTrue="1" operator="equal">
      <formula>"N/D"</formula>
    </cfRule>
  </conditionalFormatting>
  <conditionalFormatting sqref="D73:D91">
    <cfRule type="cellIs" dxfId="1315" priority="729" stopIfTrue="1" operator="equal">
      <formula>"-"</formula>
    </cfRule>
  </conditionalFormatting>
  <conditionalFormatting sqref="D111:D129">
    <cfRule type="expression" dxfId="1314" priority="723" stopIfTrue="1">
      <formula>ISBLANK(D111)</formula>
    </cfRule>
    <cfRule type="cellIs" dxfId="1313" priority="724" stopIfTrue="1" operator="equal">
      <formula>"Pasa"</formula>
    </cfRule>
    <cfRule type="cellIs" dxfId="1312" priority="725" stopIfTrue="1" operator="equal">
      <formula>"Falla"</formula>
    </cfRule>
    <cfRule type="cellIs" dxfId="1311" priority="726" stopIfTrue="1" operator="equal">
      <formula>"N/A"</formula>
    </cfRule>
    <cfRule type="cellIs" dxfId="1310" priority="727" stopIfTrue="1" operator="equal">
      <formula>"N/T"</formula>
    </cfRule>
    <cfRule type="cellIs" dxfId="1309" priority="728" stopIfTrue="1" operator="equal">
      <formula>"N/D"</formula>
    </cfRule>
  </conditionalFormatting>
  <conditionalFormatting sqref="D111:D129">
    <cfRule type="cellIs" dxfId="1308" priority="722" stopIfTrue="1" operator="equal">
      <formula>"-"</formula>
    </cfRule>
  </conditionalFormatting>
  <conditionalFormatting sqref="D149:D167">
    <cfRule type="expression" dxfId="1307" priority="716" stopIfTrue="1">
      <formula>ISBLANK(D149)</formula>
    </cfRule>
    <cfRule type="cellIs" dxfId="1306" priority="717" stopIfTrue="1" operator="equal">
      <formula>"Pasa"</formula>
    </cfRule>
    <cfRule type="cellIs" dxfId="1305" priority="718" stopIfTrue="1" operator="equal">
      <formula>"Falla"</formula>
    </cfRule>
    <cfRule type="cellIs" dxfId="1304" priority="719" stopIfTrue="1" operator="equal">
      <formula>"N/A"</formula>
    </cfRule>
    <cfRule type="cellIs" dxfId="1303" priority="720" stopIfTrue="1" operator="equal">
      <formula>"N/T"</formula>
    </cfRule>
    <cfRule type="cellIs" dxfId="1302" priority="721" stopIfTrue="1" operator="equal">
      <formula>"N/D"</formula>
    </cfRule>
  </conditionalFormatting>
  <conditionalFormatting sqref="D149:D167">
    <cfRule type="cellIs" dxfId="1301" priority="715" stopIfTrue="1" operator="equal">
      <formula>"-"</formula>
    </cfRule>
  </conditionalFormatting>
  <conditionalFormatting sqref="D187:D205">
    <cfRule type="expression" dxfId="1300" priority="702" stopIfTrue="1">
      <formula>ISBLANK(D187)</formula>
    </cfRule>
    <cfRule type="cellIs" dxfId="1299" priority="703" stopIfTrue="1" operator="equal">
      <formula>"Pasa"</formula>
    </cfRule>
    <cfRule type="cellIs" dxfId="1298" priority="704" stopIfTrue="1" operator="equal">
      <formula>"Falla"</formula>
    </cfRule>
    <cfRule type="cellIs" dxfId="1297" priority="705" stopIfTrue="1" operator="equal">
      <formula>"N/A"</formula>
    </cfRule>
    <cfRule type="cellIs" dxfId="1296" priority="706" stopIfTrue="1" operator="equal">
      <formula>"N/T"</formula>
    </cfRule>
    <cfRule type="cellIs" dxfId="1295" priority="707" stopIfTrue="1" operator="equal">
      <formula>"N/D"</formula>
    </cfRule>
  </conditionalFormatting>
  <conditionalFormatting sqref="D187:D205">
    <cfRule type="cellIs" dxfId="1294" priority="701" stopIfTrue="1" operator="equal">
      <formula>"-"</formula>
    </cfRule>
  </conditionalFormatting>
  <conditionalFormatting sqref="D209 D225:D243">
    <cfRule type="expression" dxfId="1293" priority="695" stopIfTrue="1">
      <formula>ISBLANK(D209)</formula>
    </cfRule>
    <cfRule type="cellIs" dxfId="1292" priority="696" stopIfTrue="1" operator="equal">
      <formula>"Pasa"</formula>
    </cfRule>
    <cfRule type="cellIs" dxfId="1291" priority="697" stopIfTrue="1" operator="equal">
      <formula>"Falla"</formula>
    </cfRule>
    <cfRule type="cellIs" dxfId="1290" priority="698" stopIfTrue="1" operator="equal">
      <formula>"N/A"</formula>
    </cfRule>
    <cfRule type="cellIs" dxfId="1289" priority="699" stopIfTrue="1" operator="equal">
      <formula>"N/T"</formula>
    </cfRule>
    <cfRule type="cellIs" dxfId="1288" priority="700" stopIfTrue="1" operator="equal">
      <formula>"N/D"</formula>
    </cfRule>
  </conditionalFormatting>
  <conditionalFormatting sqref="D209 D225:D243">
    <cfRule type="cellIs" dxfId="1287" priority="694" stopIfTrue="1" operator="equal">
      <formula>"-"</formula>
    </cfRule>
  </conditionalFormatting>
  <conditionalFormatting sqref="D247:D281">
    <cfRule type="expression" dxfId="1286" priority="688" stopIfTrue="1">
      <formula>ISBLANK(D247)</formula>
    </cfRule>
    <cfRule type="cellIs" dxfId="1285" priority="689" stopIfTrue="1" operator="equal">
      <formula>"Pasa"</formula>
    </cfRule>
    <cfRule type="cellIs" dxfId="1284" priority="690" stopIfTrue="1" operator="equal">
      <formula>"Falla"</formula>
    </cfRule>
    <cfRule type="cellIs" dxfId="1283" priority="691" stopIfTrue="1" operator="equal">
      <formula>"N/A"</formula>
    </cfRule>
    <cfRule type="cellIs" dxfId="1282" priority="692" stopIfTrue="1" operator="equal">
      <formula>"N/T"</formula>
    </cfRule>
    <cfRule type="cellIs" dxfId="1281" priority="693" stopIfTrue="1" operator="equal">
      <formula>"N/D"</formula>
    </cfRule>
  </conditionalFormatting>
  <conditionalFormatting sqref="D247:D281">
    <cfRule type="cellIs" dxfId="1280" priority="687" stopIfTrue="1" operator="equal">
      <formula>"-"</formula>
    </cfRule>
  </conditionalFormatting>
  <conditionalFormatting sqref="D285:D319">
    <cfRule type="expression" dxfId="1279" priority="681" stopIfTrue="1">
      <formula>ISBLANK(D285)</formula>
    </cfRule>
    <cfRule type="cellIs" dxfId="1278" priority="682" stopIfTrue="1" operator="equal">
      <formula>"Pasa"</formula>
    </cfRule>
    <cfRule type="cellIs" dxfId="1277" priority="683" stopIfTrue="1" operator="equal">
      <formula>"Falla"</formula>
    </cfRule>
    <cfRule type="cellIs" dxfId="1276" priority="684" stopIfTrue="1" operator="equal">
      <formula>"N/A"</formula>
    </cfRule>
    <cfRule type="cellIs" dxfId="1275" priority="685" stopIfTrue="1" operator="equal">
      <formula>"N/T"</formula>
    </cfRule>
    <cfRule type="cellIs" dxfId="1274" priority="686" stopIfTrue="1" operator="equal">
      <formula>"N/D"</formula>
    </cfRule>
  </conditionalFormatting>
  <conditionalFormatting sqref="D285:D319">
    <cfRule type="cellIs" dxfId="1273" priority="680" stopIfTrue="1" operator="equal">
      <formula>"-"</formula>
    </cfRule>
  </conditionalFormatting>
  <conditionalFormatting sqref="D339:D357">
    <cfRule type="expression" dxfId="1272" priority="674" stopIfTrue="1">
      <formula>ISBLANK(D339)</formula>
    </cfRule>
    <cfRule type="cellIs" dxfId="1271" priority="675" stopIfTrue="1" operator="equal">
      <formula>"Pasa"</formula>
    </cfRule>
    <cfRule type="cellIs" dxfId="1270" priority="676" stopIfTrue="1" operator="equal">
      <formula>"Falla"</formula>
    </cfRule>
    <cfRule type="cellIs" dxfId="1269" priority="677" stopIfTrue="1" operator="equal">
      <formula>"N/A"</formula>
    </cfRule>
    <cfRule type="cellIs" dxfId="1268" priority="678" stopIfTrue="1" operator="equal">
      <formula>"N/T"</formula>
    </cfRule>
    <cfRule type="cellIs" dxfId="1267" priority="679" stopIfTrue="1" operator="equal">
      <formula>"N/D"</formula>
    </cfRule>
  </conditionalFormatting>
  <conditionalFormatting sqref="D339:D357">
    <cfRule type="cellIs" dxfId="1266" priority="673" stopIfTrue="1" operator="equal">
      <formula>"-"</formula>
    </cfRule>
  </conditionalFormatting>
  <conditionalFormatting sqref="D377:D395">
    <cfRule type="expression" dxfId="1265" priority="667" stopIfTrue="1">
      <formula>ISBLANK(D377)</formula>
    </cfRule>
    <cfRule type="cellIs" dxfId="1264" priority="668" stopIfTrue="1" operator="equal">
      <formula>"Pasa"</formula>
    </cfRule>
    <cfRule type="cellIs" dxfId="1263" priority="669" stopIfTrue="1" operator="equal">
      <formula>"Falla"</formula>
    </cfRule>
    <cfRule type="cellIs" dxfId="1262" priority="670" stopIfTrue="1" operator="equal">
      <formula>"N/A"</formula>
    </cfRule>
    <cfRule type="cellIs" dxfId="1261" priority="671" stopIfTrue="1" operator="equal">
      <formula>"N/T"</formula>
    </cfRule>
    <cfRule type="cellIs" dxfId="1260" priority="672" stopIfTrue="1" operator="equal">
      <formula>"N/D"</formula>
    </cfRule>
  </conditionalFormatting>
  <conditionalFormatting sqref="D377:D395">
    <cfRule type="cellIs" dxfId="1259" priority="666" stopIfTrue="1" operator="equal">
      <formula>"-"</formula>
    </cfRule>
  </conditionalFormatting>
  <conditionalFormatting sqref="D399:D433">
    <cfRule type="expression" dxfId="1258" priority="660" stopIfTrue="1">
      <formula>ISBLANK(D399)</formula>
    </cfRule>
    <cfRule type="cellIs" dxfId="1257" priority="661" stopIfTrue="1" operator="equal">
      <formula>"Pasa"</formula>
    </cfRule>
    <cfRule type="cellIs" dxfId="1256" priority="662" stopIfTrue="1" operator="equal">
      <formula>"Falla"</formula>
    </cfRule>
    <cfRule type="cellIs" dxfId="1255" priority="663" stopIfTrue="1" operator="equal">
      <formula>"N/A"</formula>
    </cfRule>
    <cfRule type="cellIs" dxfId="1254" priority="664" stopIfTrue="1" operator="equal">
      <formula>"N/T"</formula>
    </cfRule>
    <cfRule type="cellIs" dxfId="1253" priority="665" stopIfTrue="1" operator="equal">
      <formula>"N/D"</formula>
    </cfRule>
  </conditionalFormatting>
  <conditionalFormatting sqref="D399:D433">
    <cfRule type="cellIs" dxfId="1252" priority="659" stopIfTrue="1" operator="equal">
      <formula>"-"</formula>
    </cfRule>
  </conditionalFormatting>
  <conditionalFormatting sqref="D437:D471">
    <cfRule type="expression" dxfId="1251" priority="653" stopIfTrue="1">
      <formula>ISBLANK(D437)</formula>
    </cfRule>
    <cfRule type="cellIs" dxfId="1250" priority="654" stopIfTrue="1" operator="equal">
      <formula>"Pasa"</formula>
    </cfRule>
    <cfRule type="cellIs" dxfId="1249" priority="655" stopIfTrue="1" operator="equal">
      <formula>"Falla"</formula>
    </cfRule>
    <cfRule type="cellIs" dxfId="1248" priority="656" stopIfTrue="1" operator="equal">
      <formula>"N/A"</formula>
    </cfRule>
    <cfRule type="cellIs" dxfId="1247" priority="657" stopIfTrue="1" operator="equal">
      <formula>"N/T"</formula>
    </cfRule>
    <cfRule type="cellIs" dxfId="1246" priority="658" stopIfTrue="1" operator="equal">
      <formula>"N/D"</formula>
    </cfRule>
  </conditionalFormatting>
  <conditionalFormatting sqref="D437:D471">
    <cfRule type="cellIs" dxfId="1245" priority="652" stopIfTrue="1" operator="equal">
      <formula>"-"</formula>
    </cfRule>
  </conditionalFormatting>
  <conditionalFormatting sqref="D487:D509">
    <cfRule type="expression" dxfId="1244" priority="646" stopIfTrue="1">
      <formula>ISBLANK(D487)</formula>
    </cfRule>
    <cfRule type="cellIs" dxfId="1243" priority="647" stopIfTrue="1" operator="equal">
      <formula>"Pasa"</formula>
    </cfRule>
    <cfRule type="cellIs" dxfId="1242" priority="648" stopIfTrue="1" operator="equal">
      <formula>"Falla"</formula>
    </cfRule>
    <cfRule type="cellIs" dxfId="1241" priority="649" stopIfTrue="1" operator="equal">
      <formula>"N/A"</formula>
    </cfRule>
    <cfRule type="cellIs" dxfId="1240" priority="650" stopIfTrue="1" operator="equal">
      <formula>"N/T"</formula>
    </cfRule>
    <cfRule type="cellIs" dxfId="1239" priority="651" stopIfTrue="1" operator="equal">
      <formula>"N/D"</formula>
    </cfRule>
  </conditionalFormatting>
  <conditionalFormatting sqref="D487:D509">
    <cfRule type="cellIs" dxfId="1238" priority="645" stopIfTrue="1" operator="equal">
      <formula>"-"</formula>
    </cfRule>
  </conditionalFormatting>
  <conditionalFormatting sqref="D513:D547">
    <cfRule type="expression" dxfId="1237" priority="639" stopIfTrue="1">
      <formula>ISBLANK(D513)</formula>
    </cfRule>
    <cfRule type="cellIs" dxfId="1236" priority="640" stopIfTrue="1" operator="equal">
      <formula>"Pasa"</formula>
    </cfRule>
    <cfRule type="cellIs" dxfId="1235" priority="641" stopIfTrue="1" operator="equal">
      <formula>"Falla"</formula>
    </cfRule>
    <cfRule type="cellIs" dxfId="1234" priority="642" stopIfTrue="1" operator="equal">
      <formula>"N/A"</formula>
    </cfRule>
    <cfRule type="cellIs" dxfId="1233" priority="643" stopIfTrue="1" operator="equal">
      <formula>"N/T"</formula>
    </cfRule>
    <cfRule type="cellIs" dxfId="1232" priority="644" stopIfTrue="1" operator="equal">
      <formula>"N/D"</formula>
    </cfRule>
  </conditionalFormatting>
  <conditionalFormatting sqref="D513:D547">
    <cfRule type="cellIs" dxfId="1231" priority="638" stopIfTrue="1" operator="equal">
      <formula>"-"</formula>
    </cfRule>
  </conditionalFormatting>
  <conditionalFormatting sqref="D551:D585">
    <cfRule type="expression" dxfId="1230" priority="632" stopIfTrue="1">
      <formula>ISBLANK(D551)</formula>
    </cfRule>
    <cfRule type="cellIs" dxfId="1229" priority="633" stopIfTrue="1" operator="equal">
      <formula>"Pasa"</formula>
    </cfRule>
    <cfRule type="cellIs" dxfId="1228" priority="634" stopIfTrue="1" operator="equal">
      <formula>"Falla"</formula>
    </cfRule>
    <cfRule type="cellIs" dxfId="1227" priority="635" stopIfTrue="1" operator="equal">
      <formula>"N/A"</formula>
    </cfRule>
    <cfRule type="cellIs" dxfId="1226" priority="636" stopIfTrue="1" operator="equal">
      <formula>"N/T"</formula>
    </cfRule>
    <cfRule type="cellIs" dxfId="1225" priority="637" stopIfTrue="1" operator="equal">
      <formula>"N/D"</formula>
    </cfRule>
  </conditionalFormatting>
  <conditionalFormatting sqref="D551:D585">
    <cfRule type="cellIs" dxfId="1224" priority="631" stopIfTrue="1" operator="equal">
      <formula>"-"</formula>
    </cfRule>
  </conditionalFormatting>
  <conditionalFormatting sqref="D589:D623">
    <cfRule type="expression" dxfId="1223" priority="625" stopIfTrue="1">
      <formula>ISBLANK(D589)</formula>
    </cfRule>
    <cfRule type="cellIs" dxfId="1222" priority="626" stopIfTrue="1" operator="equal">
      <formula>"Pasa"</formula>
    </cfRule>
    <cfRule type="cellIs" dxfId="1221" priority="627" stopIfTrue="1" operator="equal">
      <formula>"Falla"</formula>
    </cfRule>
    <cfRule type="cellIs" dxfId="1220" priority="628" stopIfTrue="1" operator="equal">
      <formula>"N/A"</formula>
    </cfRule>
    <cfRule type="cellIs" dxfId="1219" priority="629" stopIfTrue="1" operator="equal">
      <formula>"N/T"</formula>
    </cfRule>
    <cfRule type="cellIs" dxfId="1218" priority="630" stopIfTrue="1" operator="equal">
      <formula>"N/D"</formula>
    </cfRule>
  </conditionalFormatting>
  <conditionalFormatting sqref="D589:D623">
    <cfRule type="cellIs" dxfId="1217" priority="624" stopIfTrue="1" operator="equal">
      <formula>"-"</formula>
    </cfRule>
  </conditionalFormatting>
  <conditionalFormatting sqref="D627:D661">
    <cfRule type="expression" dxfId="1216" priority="618" stopIfTrue="1">
      <formula>ISBLANK(D627)</formula>
    </cfRule>
    <cfRule type="cellIs" dxfId="1215" priority="619" stopIfTrue="1" operator="equal">
      <formula>"Pasa"</formula>
    </cfRule>
    <cfRule type="cellIs" dxfId="1214" priority="620" stopIfTrue="1" operator="equal">
      <formula>"Falla"</formula>
    </cfRule>
    <cfRule type="cellIs" dxfId="1213" priority="621" stopIfTrue="1" operator="equal">
      <formula>"N/A"</formula>
    </cfRule>
    <cfRule type="cellIs" dxfId="1212" priority="622" stopIfTrue="1" operator="equal">
      <formula>"N/T"</formula>
    </cfRule>
    <cfRule type="cellIs" dxfId="1211" priority="623" stopIfTrue="1" operator="equal">
      <formula>"N/D"</formula>
    </cfRule>
  </conditionalFormatting>
  <conditionalFormatting sqref="D627:D661">
    <cfRule type="cellIs" dxfId="1210" priority="617" stopIfTrue="1" operator="equal">
      <formula>"-"</formula>
    </cfRule>
  </conditionalFormatting>
  <conditionalFormatting sqref="D665:D699">
    <cfRule type="expression" dxfId="1209" priority="611" stopIfTrue="1">
      <formula>ISBLANK(D665)</formula>
    </cfRule>
    <cfRule type="cellIs" dxfId="1208" priority="612" stopIfTrue="1" operator="equal">
      <formula>"Pasa"</formula>
    </cfRule>
    <cfRule type="cellIs" dxfId="1207" priority="613" stopIfTrue="1" operator="equal">
      <formula>"Falla"</formula>
    </cfRule>
    <cfRule type="cellIs" dxfId="1206" priority="614" stopIfTrue="1" operator="equal">
      <formula>"N/A"</formula>
    </cfRule>
    <cfRule type="cellIs" dxfId="1205" priority="615" stopIfTrue="1" operator="equal">
      <formula>"N/T"</formula>
    </cfRule>
    <cfRule type="cellIs" dxfId="1204" priority="616" stopIfTrue="1" operator="equal">
      <formula>"N/D"</formula>
    </cfRule>
  </conditionalFormatting>
  <conditionalFormatting sqref="D665:D699">
    <cfRule type="cellIs" dxfId="1203" priority="610" stopIfTrue="1" operator="equal">
      <formula>"-"</formula>
    </cfRule>
  </conditionalFormatting>
  <conditionalFormatting sqref="D719:D737">
    <cfRule type="expression" dxfId="1202" priority="604" stopIfTrue="1">
      <formula>ISBLANK(D719)</formula>
    </cfRule>
    <cfRule type="cellIs" dxfId="1201" priority="605" stopIfTrue="1" operator="equal">
      <formula>"Pasa"</formula>
    </cfRule>
    <cfRule type="cellIs" dxfId="1200" priority="606" stopIfTrue="1" operator="equal">
      <formula>"Falla"</formula>
    </cfRule>
    <cfRule type="cellIs" dxfId="1199" priority="607" stopIfTrue="1" operator="equal">
      <formula>"N/A"</formula>
    </cfRule>
    <cfRule type="cellIs" dxfId="1198" priority="608" stopIfTrue="1" operator="equal">
      <formula>"N/T"</formula>
    </cfRule>
    <cfRule type="cellIs" dxfId="1197" priority="609" stopIfTrue="1" operator="equal">
      <formula>"N/D"</formula>
    </cfRule>
  </conditionalFormatting>
  <conditionalFormatting sqref="D719:D737">
    <cfRule type="cellIs" dxfId="1196" priority="603" stopIfTrue="1" operator="equal">
      <formula>"-"</formula>
    </cfRule>
  </conditionalFormatting>
  <conditionalFormatting sqref="D757:D775">
    <cfRule type="expression" dxfId="1195" priority="597" stopIfTrue="1">
      <formula>ISBLANK(D757)</formula>
    </cfRule>
    <cfRule type="cellIs" dxfId="1194" priority="598" stopIfTrue="1" operator="equal">
      <formula>"Pasa"</formula>
    </cfRule>
    <cfRule type="cellIs" dxfId="1193" priority="599" stopIfTrue="1" operator="equal">
      <formula>"Falla"</formula>
    </cfRule>
    <cfRule type="cellIs" dxfId="1192" priority="600" stopIfTrue="1" operator="equal">
      <formula>"N/A"</formula>
    </cfRule>
    <cfRule type="cellIs" dxfId="1191" priority="601" stopIfTrue="1" operator="equal">
      <formula>"N/T"</formula>
    </cfRule>
    <cfRule type="cellIs" dxfId="1190" priority="602" stopIfTrue="1" operator="equal">
      <formula>"N/D"</formula>
    </cfRule>
  </conditionalFormatting>
  <conditionalFormatting sqref="D757:D775">
    <cfRule type="cellIs" dxfId="1189" priority="596" stopIfTrue="1" operator="equal">
      <formula>"-"</formula>
    </cfRule>
  </conditionalFormatting>
  <conditionalFormatting sqref="D795:D813">
    <cfRule type="expression" dxfId="1188" priority="590" stopIfTrue="1">
      <formula>ISBLANK(D795)</formula>
    </cfRule>
    <cfRule type="cellIs" dxfId="1187" priority="591" stopIfTrue="1" operator="equal">
      <formula>"Pasa"</formula>
    </cfRule>
    <cfRule type="cellIs" dxfId="1186" priority="592" stopIfTrue="1" operator="equal">
      <formula>"Falla"</formula>
    </cfRule>
    <cfRule type="cellIs" dxfId="1185" priority="593" stopIfTrue="1" operator="equal">
      <formula>"N/A"</formula>
    </cfRule>
    <cfRule type="cellIs" dxfId="1184" priority="594" stopIfTrue="1" operator="equal">
      <formula>"N/T"</formula>
    </cfRule>
    <cfRule type="cellIs" dxfId="1183" priority="595" stopIfTrue="1" operator="equal">
      <formula>"N/D"</formula>
    </cfRule>
  </conditionalFormatting>
  <conditionalFormatting sqref="D795:D813">
    <cfRule type="cellIs" dxfId="1182" priority="589" stopIfTrue="1" operator="equal">
      <formula>"-"</formula>
    </cfRule>
  </conditionalFormatting>
  <conditionalFormatting sqref="D817:D851">
    <cfRule type="expression" dxfId="1181" priority="583" stopIfTrue="1">
      <formula>ISBLANK(D817)</formula>
    </cfRule>
    <cfRule type="cellIs" dxfId="1180" priority="584" stopIfTrue="1" operator="equal">
      <formula>"Pasa"</formula>
    </cfRule>
    <cfRule type="cellIs" dxfId="1179" priority="585" stopIfTrue="1" operator="equal">
      <formula>"Falla"</formula>
    </cfRule>
    <cfRule type="cellIs" dxfId="1178" priority="586" stopIfTrue="1" operator="equal">
      <formula>"N/A"</formula>
    </cfRule>
    <cfRule type="cellIs" dxfId="1177" priority="587" stopIfTrue="1" operator="equal">
      <formula>"N/T"</formula>
    </cfRule>
    <cfRule type="cellIs" dxfId="1176" priority="588" stopIfTrue="1" operator="equal">
      <formula>"N/D"</formula>
    </cfRule>
  </conditionalFormatting>
  <conditionalFormatting sqref="D817:D851">
    <cfRule type="cellIs" dxfId="1175" priority="582" stopIfTrue="1" operator="equal">
      <formula>"-"</formula>
    </cfRule>
  </conditionalFormatting>
  <conditionalFormatting sqref="D871:D889">
    <cfRule type="expression" dxfId="1174" priority="576" stopIfTrue="1">
      <formula>ISBLANK(D871)</formula>
    </cfRule>
    <cfRule type="cellIs" dxfId="1173" priority="577" stopIfTrue="1" operator="equal">
      <formula>"Pasa"</formula>
    </cfRule>
    <cfRule type="cellIs" dxfId="1172" priority="578" stopIfTrue="1" operator="equal">
      <formula>"Falla"</formula>
    </cfRule>
    <cfRule type="cellIs" dxfId="1171" priority="579" stopIfTrue="1" operator="equal">
      <formula>"N/A"</formula>
    </cfRule>
    <cfRule type="cellIs" dxfId="1170" priority="580" stopIfTrue="1" operator="equal">
      <formula>"N/T"</formula>
    </cfRule>
    <cfRule type="cellIs" dxfId="1169" priority="581" stopIfTrue="1" operator="equal">
      <formula>"N/D"</formula>
    </cfRule>
  </conditionalFormatting>
  <conditionalFormatting sqref="D871:D889">
    <cfRule type="cellIs" dxfId="1168" priority="575" stopIfTrue="1" operator="equal">
      <formula>"-"</formula>
    </cfRule>
  </conditionalFormatting>
  <conditionalFormatting sqref="D893:D927">
    <cfRule type="expression" dxfId="1167" priority="569" stopIfTrue="1">
      <formula>ISBLANK(D893)</formula>
    </cfRule>
    <cfRule type="cellIs" dxfId="1166" priority="570" stopIfTrue="1" operator="equal">
      <formula>"Pasa"</formula>
    </cfRule>
    <cfRule type="cellIs" dxfId="1165" priority="571" stopIfTrue="1" operator="equal">
      <formula>"Falla"</formula>
    </cfRule>
    <cfRule type="cellIs" dxfId="1164" priority="572" stopIfTrue="1" operator="equal">
      <formula>"N/A"</formula>
    </cfRule>
    <cfRule type="cellIs" dxfId="1163" priority="573" stopIfTrue="1" operator="equal">
      <formula>"N/T"</formula>
    </cfRule>
    <cfRule type="cellIs" dxfId="1162" priority="574" stopIfTrue="1" operator="equal">
      <formula>"N/D"</formula>
    </cfRule>
  </conditionalFormatting>
  <conditionalFormatting sqref="D893:D927">
    <cfRule type="cellIs" dxfId="1161" priority="568" stopIfTrue="1" operator="equal">
      <formula>"-"</formula>
    </cfRule>
  </conditionalFormatting>
  <conditionalFormatting sqref="D947:D965">
    <cfRule type="expression" dxfId="1160" priority="562" stopIfTrue="1">
      <formula>ISBLANK(D947)</formula>
    </cfRule>
    <cfRule type="cellIs" dxfId="1159" priority="563" stopIfTrue="1" operator="equal">
      <formula>"Pasa"</formula>
    </cfRule>
    <cfRule type="cellIs" dxfId="1158" priority="564" stopIfTrue="1" operator="equal">
      <formula>"Falla"</formula>
    </cfRule>
    <cfRule type="cellIs" dxfId="1157" priority="565" stopIfTrue="1" operator="equal">
      <formula>"N/A"</formula>
    </cfRule>
    <cfRule type="cellIs" dxfId="1156" priority="566" stopIfTrue="1" operator="equal">
      <formula>"N/T"</formula>
    </cfRule>
    <cfRule type="cellIs" dxfId="1155" priority="567" stopIfTrue="1" operator="equal">
      <formula>"N/D"</formula>
    </cfRule>
  </conditionalFormatting>
  <conditionalFormatting sqref="D947:D965">
    <cfRule type="cellIs" dxfId="1154" priority="561" stopIfTrue="1" operator="equal">
      <formula>"-"</formula>
    </cfRule>
  </conditionalFormatting>
  <conditionalFormatting sqref="D985:D1003">
    <cfRule type="expression" dxfId="1153" priority="555" stopIfTrue="1">
      <formula>ISBLANK(D985)</formula>
    </cfRule>
    <cfRule type="cellIs" dxfId="1152" priority="556" stopIfTrue="1" operator="equal">
      <formula>"Pasa"</formula>
    </cfRule>
    <cfRule type="cellIs" dxfId="1151" priority="557" stopIfTrue="1" operator="equal">
      <formula>"Falla"</formula>
    </cfRule>
    <cfRule type="cellIs" dxfId="1150" priority="558" stopIfTrue="1" operator="equal">
      <formula>"N/A"</formula>
    </cfRule>
    <cfRule type="cellIs" dxfId="1149" priority="559" stopIfTrue="1" operator="equal">
      <formula>"N/T"</formula>
    </cfRule>
    <cfRule type="cellIs" dxfId="1148" priority="560" stopIfTrue="1" operator="equal">
      <formula>"N/D"</formula>
    </cfRule>
  </conditionalFormatting>
  <conditionalFormatting sqref="D985:D1003">
    <cfRule type="cellIs" dxfId="1147" priority="554" stopIfTrue="1" operator="equal">
      <formula>"-"</formula>
    </cfRule>
  </conditionalFormatting>
  <conditionalFormatting sqref="D1007:D1041">
    <cfRule type="expression" dxfId="1146" priority="548" stopIfTrue="1">
      <formula>ISBLANK(D1007)</formula>
    </cfRule>
    <cfRule type="cellIs" dxfId="1145" priority="549" stopIfTrue="1" operator="equal">
      <formula>"Pasa"</formula>
    </cfRule>
    <cfRule type="cellIs" dxfId="1144" priority="550" stopIfTrue="1" operator="equal">
      <formula>"Falla"</formula>
    </cfRule>
    <cfRule type="cellIs" dxfId="1143" priority="551" stopIfTrue="1" operator="equal">
      <formula>"N/A"</formula>
    </cfRule>
    <cfRule type="cellIs" dxfId="1142" priority="552" stopIfTrue="1" operator="equal">
      <formula>"N/T"</formula>
    </cfRule>
    <cfRule type="cellIs" dxfId="1141" priority="553" stopIfTrue="1" operator="equal">
      <formula>"N/D"</formula>
    </cfRule>
  </conditionalFormatting>
  <conditionalFormatting sqref="D1007:D1041">
    <cfRule type="cellIs" dxfId="1140" priority="547" stopIfTrue="1" operator="equal">
      <formula>"-"</formula>
    </cfRule>
  </conditionalFormatting>
  <conditionalFormatting sqref="D1045:D1079">
    <cfRule type="expression" dxfId="1139" priority="541" stopIfTrue="1">
      <formula>ISBLANK(D1045)</formula>
    </cfRule>
    <cfRule type="cellIs" dxfId="1138" priority="542" stopIfTrue="1" operator="equal">
      <formula>"Pasa"</formula>
    </cfRule>
    <cfRule type="cellIs" dxfId="1137" priority="543" stopIfTrue="1" operator="equal">
      <formula>"Falla"</formula>
    </cfRule>
    <cfRule type="cellIs" dxfId="1136" priority="544" stopIfTrue="1" operator="equal">
      <formula>"N/A"</formula>
    </cfRule>
    <cfRule type="cellIs" dxfId="1135" priority="545" stopIfTrue="1" operator="equal">
      <formula>"N/T"</formula>
    </cfRule>
    <cfRule type="cellIs" dxfId="1134" priority="546" stopIfTrue="1" operator="equal">
      <formula>"N/D"</formula>
    </cfRule>
  </conditionalFormatting>
  <conditionalFormatting sqref="D1045:D1079">
    <cfRule type="cellIs" dxfId="1133" priority="540" stopIfTrue="1" operator="equal">
      <formula>"-"</formula>
    </cfRule>
  </conditionalFormatting>
  <conditionalFormatting sqref="D1083:D1117">
    <cfRule type="expression" dxfId="1132" priority="534" stopIfTrue="1">
      <formula>ISBLANK(D1083)</formula>
    </cfRule>
    <cfRule type="cellIs" dxfId="1131" priority="535" stopIfTrue="1" operator="equal">
      <formula>"Pasa"</formula>
    </cfRule>
    <cfRule type="cellIs" dxfId="1130" priority="536" stopIfTrue="1" operator="equal">
      <formula>"Falla"</formula>
    </cfRule>
    <cfRule type="cellIs" dxfId="1129" priority="537" stopIfTrue="1" operator="equal">
      <formula>"N/A"</formula>
    </cfRule>
    <cfRule type="cellIs" dxfId="1128" priority="538" stopIfTrue="1" operator="equal">
      <formula>"N/T"</formula>
    </cfRule>
    <cfRule type="cellIs" dxfId="1127" priority="539" stopIfTrue="1" operator="equal">
      <formula>"N/D"</formula>
    </cfRule>
  </conditionalFormatting>
  <conditionalFormatting sqref="D1083:D1117">
    <cfRule type="cellIs" dxfId="1126" priority="533" stopIfTrue="1" operator="equal">
      <formula>"-"</formula>
    </cfRule>
  </conditionalFormatting>
  <conditionalFormatting sqref="D1137:D1155">
    <cfRule type="expression" dxfId="1125" priority="527" stopIfTrue="1">
      <formula>ISBLANK(D1137)</formula>
    </cfRule>
    <cfRule type="cellIs" dxfId="1124" priority="528" stopIfTrue="1" operator="equal">
      <formula>"Pasa"</formula>
    </cfRule>
    <cfRule type="cellIs" dxfId="1123" priority="529" stopIfTrue="1" operator="equal">
      <formula>"Falla"</formula>
    </cfRule>
    <cfRule type="cellIs" dxfId="1122" priority="530" stopIfTrue="1" operator="equal">
      <formula>"N/A"</formula>
    </cfRule>
    <cfRule type="cellIs" dxfId="1121" priority="531" stopIfTrue="1" operator="equal">
      <formula>"N/T"</formula>
    </cfRule>
    <cfRule type="cellIs" dxfId="1120" priority="532" stopIfTrue="1" operator="equal">
      <formula>"N/D"</formula>
    </cfRule>
  </conditionalFormatting>
  <conditionalFormatting sqref="D1137:D1155">
    <cfRule type="cellIs" dxfId="1119" priority="526" stopIfTrue="1" operator="equal">
      <formula>"-"</formula>
    </cfRule>
  </conditionalFormatting>
  <conditionalFormatting sqref="D1175:D1193">
    <cfRule type="expression" dxfId="1118" priority="520" stopIfTrue="1">
      <formula>ISBLANK(D1175)</formula>
    </cfRule>
    <cfRule type="cellIs" dxfId="1117" priority="521" stopIfTrue="1" operator="equal">
      <formula>"Pasa"</formula>
    </cfRule>
    <cfRule type="cellIs" dxfId="1116" priority="522" stopIfTrue="1" operator="equal">
      <formula>"Falla"</formula>
    </cfRule>
    <cfRule type="cellIs" dxfId="1115" priority="523" stopIfTrue="1" operator="equal">
      <formula>"N/A"</formula>
    </cfRule>
    <cfRule type="cellIs" dxfId="1114" priority="524" stopIfTrue="1" operator="equal">
      <formula>"N/T"</formula>
    </cfRule>
    <cfRule type="cellIs" dxfId="1113" priority="525" stopIfTrue="1" operator="equal">
      <formula>"N/D"</formula>
    </cfRule>
  </conditionalFormatting>
  <conditionalFormatting sqref="D1175:D1193">
    <cfRule type="cellIs" dxfId="1112" priority="519" stopIfTrue="1" operator="equal">
      <formula>"-"</formula>
    </cfRule>
  </conditionalFormatting>
  <conditionalFormatting sqref="D1197:D1231">
    <cfRule type="expression" dxfId="1111" priority="513" stopIfTrue="1">
      <formula>ISBLANK(D1197)</formula>
    </cfRule>
    <cfRule type="cellIs" dxfId="1110" priority="514" stopIfTrue="1" operator="equal">
      <formula>"Pasa"</formula>
    </cfRule>
    <cfRule type="cellIs" dxfId="1109" priority="515" stopIfTrue="1" operator="equal">
      <formula>"Falla"</formula>
    </cfRule>
    <cfRule type="cellIs" dxfId="1108" priority="516" stopIfTrue="1" operator="equal">
      <formula>"N/A"</formula>
    </cfRule>
    <cfRule type="cellIs" dxfId="1107" priority="517" stopIfTrue="1" operator="equal">
      <formula>"N/T"</formula>
    </cfRule>
    <cfRule type="cellIs" dxfId="1106" priority="518" stopIfTrue="1" operator="equal">
      <formula>"N/D"</formula>
    </cfRule>
  </conditionalFormatting>
  <conditionalFormatting sqref="D1197:D1231">
    <cfRule type="cellIs" dxfId="1105" priority="512" stopIfTrue="1" operator="equal">
      <formula>"-"</formula>
    </cfRule>
  </conditionalFormatting>
  <conditionalFormatting sqref="D1235:D1269">
    <cfRule type="expression" dxfId="1104" priority="506" stopIfTrue="1">
      <formula>ISBLANK(D1235)</formula>
    </cfRule>
    <cfRule type="cellIs" dxfId="1103" priority="507" stopIfTrue="1" operator="equal">
      <formula>"Pasa"</formula>
    </cfRule>
    <cfRule type="cellIs" dxfId="1102" priority="508" stopIfTrue="1" operator="equal">
      <formula>"Falla"</formula>
    </cfRule>
    <cfRule type="cellIs" dxfId="1101" priority="509" stopIfTrue="1" operator="equal">
      <formula>"N/A"</formula>
    </cfRule>
    <cfRule type="cellIs" dxfId="1100" priority="510" stopIfTrue="1" operator="equal">
      <formula>"N/T"</formula>
    </cfRule>
    <cfRule type="cellIs" dxfId="1099" priority="511" stopIfTrue="1" operator="equal">
      <formula>"N/D"</formula>
    </cfRule>
  </conditionalFormatting>
  <conditionalFormatting sqref="D1235:D1269">
    <cfRule type="cellIs" dxfId="1098" priority="505" stopIfTrue="1" operator="equal">
      <formula>"-"</formula>
    </cfRule>
  </conditionalFormatting>
  <conditionalFormatting sqref="D1289:D1307">
    <cfRule type="expression" dxfId="1097" priority="499" stopIfTrue="1">
      <formula>ISBLANK(D1289)</formula>
    </cfRule>
    <cfRule type="cellIs" dxfId="1096" priority="500" stopIfTrue="1" operator="equal">
      <formula>"Pasa"</formula>
    </cfRule>
    <cfRule type="cellIs" dxfId="1095" priority="501" stopIfTrue="1" operator="equal">
      <formula>"Falla"</formula>
    </cfRule>
    <cfRule type="cellIs" dxfId="1094" priority="502" stopIfTrue="1" operator="equal">
      <formula>"N/A"</formula>
    </cfRule>
    <cfRule type="cellIs" dxfId="1093" priority="503" stopIfTrue="1" operator="equal">
      <formula>"N/T"</formula>
    </cfRule>
    <cfRule type="cellIs" dxfId="1092" priority="504" stopIfTrue="1" operator="equal">
      <formula>"N/D"</formula>
    </cfRule>
  </conditionalFormatting>
  <conditionalFormatting sqref="D1289:D1307">
    <cfRule type="cellIs" dxfId="1091" priority="498" stopIfTrue="1" operator="equal">
      <formula>"-"</formula>
    </cfRule>
  </conditionalFormatting>
  <conditionalFormatting sqref="D1327:D1345">
    <cfRule type="expression" dxfId="1090" priority="492" stopIfTrue="1">
      <formula>ISBLANK(D1327)</formula>
    </cfRule>
    <cfRule type="cellIs" dxfId="1089" priority="493" stopIfTrue="1" operator="equal">
      <formula>"Pasa"</formula>
    </cfRule>
    <cfRule type="cellIs" dxfId="1088" priority="494" stopIfTrue="1" operator="equal">
      <formula>"Falla"</formula>
    </cfRule>
    <cfRule type="cellIs" dxfId="1087" priority="495" stopIfTrue="1" operator="equal">
      <formula>"N/A"</formula>
    </cfRule>
    <cfRule type="cellIs" dxfId="1086" priority="496" stopIfTrue="1" operator="equal">
      <formula>"N/T"</formula>
    </cfRule>
    <cfRule type="cellIs" dxfId="1085" priority="497" stopIfTrue="1" operator="equal">
      <formula>"N/D"</formula>
    </cfRule>
  </conditionalFormatting>
  <conditionalFormatting sqref="D1327:D1345">
    <cfRule type="cellIs" dxfId="1084" priority="491" stopIfTrue="1" operator="equal">
      <formula>"-"</formula>
    </cfRule>
  </conditionalFormatting>
  <conditionalFormatting sqref="D1349:D1383">
    <cfRule type="expression" dxfId="1083" priority="485" stopIfTrue="1">
      <formula>ISBLANK(D1349)</formula>
    </cfRule>
    <cfRule type="cellIs" dxfId="1082" priority="486" stopIfTrue="1" operator="equal">
      <formula>"Pasa"</formula>
    </cfRule>
    <cfRule type="cellIs" dxfId="1081" priority="487" stopIfTrue="1" operator="equal">
      <formula>"Falla"</formula>
    </cfRule>
    <cfRule type="cellIs" dxfId="1080" priority="488" stopIfTrue="1" operator="equal">
      <formula>"N/A"</formula>
    </cfRule>
    <cfRule type="cellIs" dxfId="1079" priority="489" stopIfTrue="1" operator="equal">
      <formula>"N/T"</formula>
    </cfRule>
    <cfRule type="cellIs" dxfId="1078" priority="490" stopIfTrue="1" operator="equal">
      <formula>"N/D"</formula>
    </cfRule>
  </conditionalFormatting>
  <conditionalFormatting sqref="D1349:D1383">
    <cfRule type="cellIs" dxfId="1077" priority="484" stopIfTrue="1" operator="equal">
      <formula>"-"</formula>
    </cfRule>
  </conditionalFormatting>
  <conditionalFormatting sqref="D1387:D1421">
    <cfRule type="expression" dxfId="1076" priority="478" stopIfTrue="1">
      <formula>ISBLANK(D1387)</formula>
    </cfRule>
    <cfRule type="cellIs" dxfId="1075" priority="479" stopIfTrue="1" operator="equal">
      <formula>"Pasa"</formula>
    </cfRule>
    <cfRule type="cellIs" dxfId="1074" priority="480" stopIfTrue="1" operator="equal">
      <formula>"Falla"</formula>
    </cfRule>
    <cfRule type="cellIs" dxfId="1073" priority="481" stopIfTrue="1" operator="equal">
      <formula>"N/A"</formula>
    </cfRule>
    <cfRule type="cellIs" dxfId="1072" priority="482" stopIfTrue="1" operator="equal">
      <formula>"N/T"</formula>
    </cfRule>
    <cfRule type="cellIs" dxfId="1071" priority="483" stopIfTrue="1" operator="equal">
      <formula>"N/D"</formula>
    </cfRule>
  </conditionalFormatting>
  <conditionalFormatting sqref="D1387:D1421">
    <cfRule type="cellIs" dxfId="1070" priority="477" stopIfTrue="1" operator="equal">
      <formula>"-"</formula>
    </cfRule>
  </conditionalFormatting>
  <conditionalFormatting sqref="D1425:D1459">
    <cfRule type="expression" dxfId="1069" priority="471" stopIfTrue="1">
      <formula>ISBLANK(D1425)</formula>
    </cfRule>
    <cfRule type="cellIs" dxfId="1068" priority="472" stopIfTrue="1" operator="equal">
      <formula>"Pasa"</formula>
    </cfRule>
    <cfRule type="cellIs" dxfId="1067" priority="473" stopIfTrue="1" operator="equal">
      <formula>"Falla"</formula>
    </cfRule>
    <cfRule type="cellIs" dxfId="1066" priority="474" stopIfTrue="1" operator="equal">
      <formula>"N/A"</formula>
    </cfRule>
    <cfRule type="cellIs" dxfId="1065" priority="475" stopIfTrue="1" operator="equal">
      <formula>"N/T"</formula>
    </cfRule>
    <cfRule type="cellIs" dxfId="1064" priority="476" stopIfTrue="1" operator="equal">
      <formula>"N/D"</formula>
    </cfRule>
  </conditionalFormatting>
  <conditionalFormatting sqref="D1425:D1459">
    <cfRule type="cellIs" dxfId="1063" priority="470" stopIfTrue="1" operator="equal">
      <formula>"-"</formula>
    </cfRule>
  </conditionalFormatting>
  <conditionalFormatting sqref="D1463:D1497">
    <cfRule type="expression" dxfId="1062" priority="464" stopIfTrue="1">
      <formula>ISBLANK(D1463)</formula>
    </cfRule>
    <cfRule type="cellIs" dxfId="1061" priority="465" stopIfTrue="1" operator="equal">
      <formula>"Pasa"</formula>
    </cfRule>
    <cfRule type="cellIs" dxfId="1060" priority="466" stopIfTrue="1" operator="equal">
      <formula>"Falla"</formula>
    </cfRule>
    <cfRule type="cellIs" dxfId="1059" priority="467" stopIfTrue="1" operator="equal">
      <formula>"N/A"</formula>
    </cfRule>
    <cfRule type="cellIs" dxfId="1058" priority="468" stopIfTrue="1" operator="equal">
      <formula>"N/T"</formula>
    </cfRule>
    <cfRule type="cellIs" dxfId="1057" priority="469" stopIfTrue="1" operator="equal">
      <formula>"N/D"</formula>
    </cfRule>
  </conditionalFormatting>
  <conditionalFormatting sqref="D1463:D1497">
    <cfRule type="cellIs" dxfId="1056" priority="463" stopIfTrue="1" operator="equal">
      <formula>"-"</formula>
    </cfRule>
  </conditionalFormatting>
  <conditionalFormatting sqref="D1501:D1535">
    <cfRule type="expression" dxfId="1055" priority="457" stopIfTrue="1">
      <formula>ISBLANK(D1501)</formula>
    </cfRule>
    <cfRule type="cellIs" dxfId="1054" priority="458" stopIfTrue="1" operator="equal">
      <formula>"Pasa"</formula>
    </cfRule>
    <cfRule type="cellIs" dxfId="1053" priority="459" stopIfTrue="1" operator="equal">
      <formula>"Falla"</formula>
    </cfRule>
    <cfRule type="cellIs" dxfId="1052" priority="460" stopIfTrue="1" operator="equal">
      <formula>"N/A"</formula>
    </cfRule>
    <cfRule type="cellIs" dxfId="1051" priority="461" stopIfTrue="1" operator="equal">
      <formula>"N/T"</formula>
    </cfRule>
    <cfRule type="cellIs" dxfId="1050" priority="462" stopIfTrue="1" operator="equal">
      <formula>"N/D"</formula>
    </cfRule>
  </conditionalFormatting>
  <conditionalFormatting sqref="D1501:D1535">
    <cfRule type="cellIs" dxfId="1049" priority="456" stopIfTrue="1" operator="equal">
      <formula>"-"</formula>
    </cfRule>
  </conditionalFormatting>
  <conditionalFormatting sqref="D1539:D1573">
    <cfRule type="expression" dxfId="1048" priority="450" stopIfTrue="1">
      <formula>ISBLANK(D1539)</formula>
    </cfRule>
    <cfRule type="cellIs" dxfId="1047" priority="451" stopIfTrue="1" operator="equal">
      <formula>"Pasa"</formula>
    </cfRule>
    <cfRule type="cellIs" dxfId="1046" priority="452" stopIfTrue="1" operator="equal">
      <formula>"Falla"</formula>
    </cfRule>
    <cfRule type="cellIs" dxfId="1045" priority="453" stopIfTrue="1" operator="equal">
      <formula>"N/A"</formula>
    </cfRule>
    <cfRule type="cellIs" dxfId="1044" priority="454" stopIfTrue="1" operator="equal">
      <formula>"N/T"</formula>
    </cfRule>
    <cfRule type="cellIs" dxfId="1043" priority="455" stopIfTrue="1" operator="equal">
      <formula>"N/D"</formula>
    </cfRule>
  </conditionalFormatting>
  <conditionalFormatting sqref="D1539:D1573">
    <cfRule type="cellIs" dxfId="1042" priority="449" stopIfTrue="1" operator="equal">
      <formula>"-"</formula>
    </cfRule>
  </conditionalFormatting>
  <conditionalFormatting sqref="D1593:D1611">
    <cfRule type="expression" dxfId="1041" priority="443" stopIfTrue="1">
      <formula>ISBLANK(D1593)</formula>
    </cfRule>
    <cfRule type="cellIs" dxfId="1040" priority="444" stopIfTrue="1" operator="equal">
      <formula>"Pasa"</formula>
    </cfRule>
    <cfRule type="cellIs" dxfId="1039" priority="445" stopIfTrue="1" operator="equal">
      <formula>"Falla"</formula>
    </cfRule>
    <cfRule type="cellIs" dxfId="1038" priority="446" stopIfTrue="1" operator="equal">
      <formula>"N/A"</formula>
    </cfRule>
    <cfRule type="cellIs" dxfId="1037" priority="447" stopIfTrue="1" operator="equal">
      <formula>"N/T"</formula>
    </cfRule>
    <cfRule type="cellIs" dxfId="1036" priority="448" stopIfTrue="1" operator="equal">
      <formula>"N/D"</formula>
    </cfRule>
  </conditionalFormatting>
  <conditionalFormatting sqref="D1593:D1611">
    <cfRule type="cellIs" dxfId="1035" priority="442" stopIfTrue="1" operator="equal">
      <formula>"-"</formula>
    </cfRule>
  </conditionalFormatting>
  <conditionalFormatting sqref="D1615:D1649">
    <cfRule type="expression" dxfId="1034" priority="436" stopIfTrue="1">
      <formula>ISBLANK(D1615)</formula>
    </cfRule>
    <cfRule type="cellIs" dxfId="1033" priority="437" stopIfTrue="1" operator="equal">
      <formula>"Pasa"</formula>
    </cfRule>
    <cfRule type="cellIs" dxfId="1032" priority="438" stopIfTrue="1" operator="equal">
      <formula>"Falla"</formula>
    </cfRule>
    <cfRule type="cellIs" dxfId="1031" priority="439" stopIfTrue="1" operator="equal">
      <formula>"N/A"</formula>
    </cfRule>
    <cfRule type="cellIs" dxfId="1030" priority="440" stopIfTrue="1" operator="equal">
      <formula>"N/T"</formula>
    </cfRule>
    <cfRule type="cellIs" dxfId="1029" priority="441" stopIfTrue="1" operator="equal">
      <formula>"N/D"</formula>
    </cfRule>
  </conditionalFormatting>
  <conditionalFormatting sqref="D1615:D1649">
    <cfRule type="cellIs" dxfId="1028" priority="435" stopIfTrue="1" operator="equal">
      <formula>"-"</formula>
    </cfRule>
  </conditionalFormatting>
  <conditionalFormatting sqref="D1671:D1687">
    <cfRule type="expression" dxfId="1027" priority="429" stopIfTrue="1">
      <formula>ISBLANK(D1671)</formula>
    </cfRule>
    <cfRule type="cellIs" dxfId="1026" priority="430" stopIfTrue="1" operator="equal">
      <formula>"Pasa"</formula>
    </cfRule>
    <cfRule type="cellIs" dxfId="1025" priority="431" stopIfTrue="1" operator="equal">
      <formula>"Falla"</formula>
    </cfRule>
    <cfRule type="cellIs" dxfId="1024" priority="432" stopIfTrue="1" operator="equal">
      <formula>"N/A"</formula>
    </cfRule>
    <cfRule type="cellIs" dxfId="1023" priority="433" stopIfTrue="1" operator="equal">
      <formula>"N/T"</formula>
    </cfRule>
    <cfRule type="cellIs" dxfId="1022" priority="434" stopIfTrue="1" operator="equal">
      <formula>"N/D"</formula>
    </cfRule>
  </conditionalFormatting>
  <conditionalFormatting sqref="D1671:D1687">
    <cfRule type="cellIs" dxfId="1021" priority="428" stopIfTrue="1" operator="equal">
      <formula>"-"</formula>
    </cfRule>
  </conditionalFormatting>
  <conditionalFormatting sqref="D1691:D1725">
    <cfRule type="expression" dxfId="1020" priority="422" stopIfTrue="1">
      <formula>ISBLANK(D1691)</formula>
    </cfRule>
    <cfRule type="cellIs" dxfId="1019" priority="423" stopIfTrue="1" operator="equal">
      <formula>"Pasa"</formula>
    </cfRule>
    <cfRule type="cellIs" dxfId="1018" priority="424" stopIfTrue="1" operator="equal">
      <formula>"Falla"</formula>
    </cfRule>
    <cfRule type="cellIs" dxfId="1017" priority="425" stopIfTrue="1" operator="equal">
      <formula>"N/A"</formula>
    </cfRule>
    <cfRule type="cellIs" dxfId="1016" priority="426" stopIfTrue="1" operator="equal">
      <formula>"N/T"</formula>
    </cfRule>
    <cfRule type="cellIs" dxfId="1015" priority="427" stopIfTrue="1" operator="equal">
      <formula>"N/D"</formula>
    </cfRule>
  </conditionalFormatting>
  <conditionalFormatting sqref="D1691:D1725">
    <cfRule type="cellIs" dxfId="1014" priority="421" stopIfTrue="1" operator="equal">
      <formula>"-"</formula>
    </cfRule>
  </conditionalFormatting>
  <conditionalFormatting sqref="D1745:D1763">
    <cfRule type="expression" dxfId="1013" priority="415" stopIfTrue="1">
      <formula>ISBLANK(D1745)</formula>
    </cfRule>
    <cfRule type="cellIs" dxfId="1012" priority="416" stopIfTrue="1" operator="equal">
      <formula>"Pasa"</formula>
    </cfRule>
    <cfRule type="cellIs" dxfId="1011" priority="417" stopIfTrue="1" operator="equal">
      <formula>"Falla"</formula>
    </cfRule>
    <cfRule type="cellIs" dxfId="1010" priority="418" stopIfTrue="1" operator="equal">
      <formula>"N/A"</formula>
    </cfRule>
    <cfRule type="cellIs" dxfId="1009" priority="419" stopIfTrue="1" operator="equal">
      <formula>"N/T"</formula>
    </cfRule>
    <cfRule type="cellIs" dxfId="1008" priority="420" stopIfTrue="1" operator="equal">
      <formula>"N/D"</formula>
    </cfRule>
  </conditionalFormatting>
  <conditionalFormatting sqref="D1745:D1763">
    <cfRule type="cellIs" dxfId="1007" priority="414" stopIfTrue="1" operator="equal">
      <formula>"-"</formula>
    </cfRule>
  </conditionalFormatting>
  <conditionalFormatting sqref="D1767:D1801">
    <cfRule type="expression" dxfId="1006" priority="408" stopIfTrue="1">
      <formula>ISBLANK(D1767)</formula>
    </cfRule>
    <cfRule type="cellIs" dxfId="1005" priority="409" stopIfTrue="1" operator="equal">
      <formula>"Pasa"</formula>
    </cfRule>
    <cfRule type="cellIs" dxfId="1004" priority="410" stopIfTrue="1" operator="equal">
      <formula>"Falla"</formula>
    </cfRule>
    <cfRule type="cellIs" dxfId="1003" priority="411" stopIfTrue="1" operator="equal">
      <formula>"N/A"</formula>
    </cfRule>
    <cfRule type="cellIs" dxfId="1002" priority="412" stopIfTrue="1" operator="equal">
      <formula>"N/T"</formula>
    </cfRule>
    <cfRule type="cellIs" dxfId="1001" priority="413" stopIfTrue="1" operator="equal">
      <formula>"N/D"</formula>
    </cfRule>
  </conditionalFormatting>
  <conditionalFormatting sqref="D1767:D1801">
    <cfRule type="cellIs" dxfId="1000" priority="407" stopIfTrue="1" operator="equal">
      <formula>"-"</formula>
    </cfRule>
  </conditionalFormatting>
  <conditionalFormatting sqref="D1821:D1839">
    <cfRule type="expression" dxfId="999" priority="401" stopIfTrue="1">
      <formula>ISBLANK(D1821)</formula>
    </cfRule>
    <cfRule type="cellIs" dxfId="998" priority="402" stopIfTrue="1" operator="equal">
      <formula>"Pasa"</formula>
    </cfRule>
    <cfRule type="cellIs" dxfId="997" priority="403" stopIfTrue="1" operator="equal">
      <formula>"Falla"</formula>
    </cfRule>
    <cfRule type="cellIs" dxfId="996" priority="404" stopIfTrue="1" operator="equal">
      <formula>"N/A"</formula>
    </cfRule>
    <cfRule type="cellIs" dxfId="995" priority="405" stopIfTrue="1" operator="equal">
      <formula>"N/T"</formula>
    </cfRule>
    <cfRule type="cellIs" dxfId="994" priority="406" stopIfTrue="1" operator="equal">
      <formula>"N/D"</formula>
    </cfRule>
  </conditionalFormatting>
  <conditionalFormatting sqref="D1821:D1839">
    <cfRule type="cellIs" dxfId="993" priority="400" stopIfTrue="1" operator="equal">
      <formula>"-"</formula>
    </cfRule>
  </conditionalFormatting>
  <conditionalFormatting sqref="D1843:D1877">
    <cfRule type="expression" dxfId="992" priority="394" stopIfTrue="1">
      <formula>ISBLANK(D1843)</formula>
    </cfRule>
    <cfRule type="cellIs" dxfId="991" priority="395" stopIfTrue="1" operator="equal">
      <formula>"Pasa"</formula>
    </cfRule>
    <cfRule type="cellIs" dxfId="990" priority="396" stopIfTrue="1" operator="equal">
      <formula>"Falla"</formula>
    </cfRule>
    <cfRule type="cellIs" dxfId="989" priority="397" stopIfTrue="1" operator="equal">
      <formula>"N/A"</formula>
    </cfRule>
    <cfRule type="cellIs" dxfId="988" priority="398" stopIfTrue="1" operator="equal">
      <formula>"N/T"</formula>
    </cfRule>
    <cfRule type="cellIs" dxfId="987" priority="399" stopIfTrue="1" operator="equal">
      <formula>"N/D"</formula>
    </cfRule>
  </conditionalFormatting>
  <conditionalFormatting sqref="D1843:D1877">
    <cfRule type="cellIs" dxfId="986" priority="393" stopIfTrue="1" operator="equal">
      <formula>"-"</formula>
    </cfRule>
  </conditionalFormatting>
  <conditionalFormatting sqref="K23">
    <cfRule type="expression" dxfId="985" priority="387" stopIfTrue="1">
      <formula>ISBLANK(K23)</formula>
    </cfRule>
    <cfRule type="cellIs" dxfId="984" priority="388" stopIfTrue="1" operator="equal">
      <formula>"Pasa"</formula>
    </cfRule>
    <cfRule type="cellIs" dxfId="983" priority="389" stopIfTrue="1" operator="equal">
      <formula>"Falla"</formula>
    </cfRule>
    <cfRule type="cellIs" dxfId="982" priority="390" stopIfTrue="1" operator="equal">
      <formula>"N/A"</formula>
    </cfRule>
    <cfRule type="cellIs" dxfId="981" priority="391" stopIfTrue="1" operator="equal">
      <formula>"N/T"</formula>
    </cfRule>
    <cfRule type="cellIs" dxfId="980" priority="392" stopIfTrue="1" operator="equal">
      <formula>"N/D"</formula>
    </cfRule>
  </conditionalFormatting>
  <conditionalFormatting sqref="K24">
    <cfRule type="expression" dxfId="979" priority="381" stopIfTrue="1">
      <formula>ISBLANK(K24)</formula>
    </cfRule>
    <cfRule type="cellIs" dxfId="978" priority="382" stopIfTrue="1" operator="equal">
      <formula>"Pasa"</formula>
    </cfRule>
    <cfRule type="cellIs" dxfId="977" priority="383" stopIfTrue="1" operator="equal">
      <formula>"Falla"</formula>
    </cfRule>
    <cfRule type="cellIs" dxfId="976" priority="384" stopIfTrue="1" operator="equal">
      <formula>"N/A"</formula>
    </cfRule>
    <cfRule type="cellIs" dxfId="975" priority="385" stopIfTrue="1" operator="equal">
      <formula>"N/T"</formula>
    </cfRule>
    <cfRule type="cellIs" dxfId="974" priority="386" stopIfTrue="1" operator="equal">
      <formula>"N/D"</formula>
    </cfRule>
  </conditionalFormatting>
  <conditionalFormatting sqref="E1881:E1915">
    <cfRule type="cellIs" dxfId="973" priority="374" stopIfTrue="1" operator="equal">
      <formula>"ERR"</formula>
    </cfRule>
  </conditionalFormatting>
  <conditionalFormatting sqref="D1881:D1915">
    <cfRule type="expression" dxfId="972" priority="368" stopIfTrue="1">
      <formula>ISBLANK(D1881)</formula>
    </cfRule>
    <cfRule type="cellIs" dxfId="971" priority="369" stopIfTrue="1" operator="equal">
      <formula>"Pasa"</formula>
    </cfRule>
    <cfRule type="cellIs" dxfId="970" priority="370" stopIfTrue="1" operator="equal">
      <formula>"Falla"</formula>
    </cfRule>
    <cfRule type="cellIs" dxfId="969" priority="371" stopIfTrue="1" operator="equal">
      <formula>"N/A"</formula>
    </cfRule>
    <cfRule type="cellIs" dxfId="968" priority="372" stopIfTrue="1" operator="equal">
      <formula>"N/T"</formula>
    </cfRule>
    <cfRule type="cellIs" dxfId="967" priority="373" stopIfTrue="1" operator="equal">
      <formula>"N/D"</formula>
    </cfRule>
  </conditionalFormatting>
  <conditionalFormatting sqref="D1881:D1915">
    <cfRule type="cellIs" dxfId="966" priority="367" stopIfTrue="1" operator="equal">
      <formula>"-"</formula>
    </cfRule>
  </conditionalFormatting>
  <conditionalFormatting sqref="D323:D326">
    <cfRule type="expression" dxfId="965" priority="333" stopIfTrue="1">
      <formula>ISBLANK(D323)</formula>
    </cfRule>
    <cfRule type="cellIs" dxfId="964" priority="334" stopIfTrue="1" operator="equal">
      <formula>"Pasa"</formula>
    </cfRule>
    <cfRule type="cellIs" dxfId="963" priority="335" stopIfTrue="1" operator="equal">
      <formula>"Falla"</formula>
    </cfRule>
    <cfRule type="cellIs" dxfId="962" priority="336" stopIfTrue="1" operator="equal">
      <formula>"N/A"</formula>
    </cfRule>
    <cfRule type="cellIs" dxfId="961" priority="337" stopIfTrue="1" operator="equal">
      <formula>"N/T"</formula>
    </cfRule>
    <cfRule type="cellIs" dxfId="960" priority="338" stopIfTrue="1" operator="equal">
      <formula>"N/D"</formula>
    </cfRule>
  </conditionalFormatting>
  <conditionalFormatting sqref="D323:D326">
    <cfRule type="cellIs" dxfId="959" priority="332" stopIfTrue="1" operator="equal">
      <formula>"-"</formula>
    </cfRule>
  </conditionalFormatting>
  <conditionalFormatting sqref="D361:D376">
    <cfRule type="expression" dxfId="958" priority="326" stopIfTrue="1">
      <formula>ISBLANK(D361)</formula>
    </cfRule>
    <cfRule type="cellIs" dxfId="957" priority="327" stopIfTrue="1" operator="equal">
      <formula>"Pasa"</formula>
    </cfRule>
    <cfRule type="cellIs" dxfId="956" priority="328" stopIfTrue="1" operator="equal">
      <formula>"Falla"</formula>
    </cfRule>
    <cfRule type="cellIs" dxfId="955" priority="329" stopIfTrue="1" operator="equal">
      <formula>"N/A"</formula>
    </cfRule>
    <cfRule type="cellIs" dxfId="954" priority="330" stopIfTrue="1" operator="equal">
      <formula>"N/T"</formula>
    </cfRule>
    <cfRule type="cellIs" dxfId="953" priority="331" stopIfTrue="1" operator="equal">
      <formula>"N/D"</formula>
    </cfRule>
  </conditionalFormatting>
  <conditionalFormatting sqref="D361:D376">
    <cfRule type="cellIs" dxfId="952" priority="325" stopIfTrue="1" operator="equal">
      <formula>"-"</formula>
    </cfRule>
  </conditionalFormatting>
  <conditionalFormatting sqref="D703:D718">
    <cfRule type="expression" dxfId="951" priority="319" stopIfTrue="1">
      <formula>ISBLANK(D703)</formula>
    </cfRule>
    <cfRule type="cellIs" dxfId="950" priority="320" stopIfTrue="1" operator="equal">
      <formula>"Pasa"</formula>
    </cfRule>
    <cfRule type="cellIs" dxfId="949" priority="321" stopIfTrue="1" operator="equal">
      <formula>"Falla"</formula>
    </cfRule>
    <cfRule type="cellIs" dxfId="948" priority="322" stopIfTrue="1" operator="equal">
      <formula>"N/A"</formula>
    </cfRule>
    <cfRule type="cellIs" dxfId="947" priority="323" stopIfTrue="1" operator="equal">
      <formula>"N/T"</formula>
    </cfRule>
    <cfRule type="cellIs" dxfId="946" priority="324" stopIfTrue="1" operator="equal">
      <formula>"N/D"</formula>
    </cfRule>
  </conditionalFormatting>
  <conditionalFormatting sqref="D703:D718">
    <cfRule type="cellIs" dxfId="945" priority="318" stopIfTrue="1" operator="equal">
      <formula>"-"</formula>
    </cfRule>
  </conditionalFormatting>
  <conditionalFormatting sqref="D779:D794">
    <cfRule type="expression" dxfId="944" priority="312" stopIfTrue="1">
      <formula>ISBLANK(D779)</formula>
    </cfRule>
    <cfRule type="cellIs" dxfId="943" priority="313" stopIfTrue="1" operator="equal">
      <formula>"Pasa"</formula>
    </cfRule>
    <cfRule type="cellIs" dxfId="942" priority="314" stopIfTrue="1" operator="equal">
      <formula>"Falla"</formula>
    </cfRule>
    <cfRule type="cellIs" dxfId="941" priority="315" stopIfTrue="1" operator="equal">
      <formula>"N/A"</formula>
    </cfRule>
    <cfRule type="cellIs" dxfId="940" priority="316" stopIfTrue="1" operator="equal">
      <formula>"N/T"</formula>
    </cfRule>
    <cfRule type="cellIs" dxfId="939" priority="317" stopIfTrue="1" operator="equal">
      <formula>"N/D"</formula>
    </cfRule>
  </conditionalFormatting>
  <conditionalFormatting sqref="D779:D794">
    <cfRule type="cellIs" dxfId="938" priority="311" stopIfTrue="1" operator="equal">
      <formula>"-"</formula>
    </cfRule>
  </conditionalFormatting>
  <conditionalFormatting sqref="D855:D870">
    <cfRule type="expression" dxfId="937" priority="305" stopIfTrue="1">
      <formula>ISBLANK(D855)</formula>
    </cfRule>
    <cfRule type="cellIs" dxfId="936" priority="306" stopIfTrue="1" operator="equal">
      <formula>"Pasa"</formula>
    </cfRule>
    <cfRule type="cellIs" dxfId="935" priority="307" stopIfTrue="1" operator="equal">
      <formula>"Falla"</formula>
    </cfRule>
    <cfRule type="cellIs" dxfId="934" priority="308" stopIfTrue="1" operator="equal">
      <formula>"N/A"</formula>
    </cfRule>
    <cfRule type="cellIs" dxfId="933" priority="309" stopIfTrue="1" operator="equal">
      <formula>"N/T"</formula>
    </cfRule>
    <cfRule type="cellIs" dxfId="932" priority="310" stopIfTrue="1" operator="equal">
      <formula>"N/D"</formula>
    </cfRule>
  </conditionalFormatting>
  <conditionalFormatting sqref="D855:D870">
    <cfRule type="cellIs" dxfId="931" priority="304" stopIfTrue="1" operator="equal">
      <formula>"-"</formula>
    </cfRule>
  </conditionalFormatting>
  <conditionalFormatting sqref="D931:D946">
    <cfRule type="expression" dxfId="930" priority="298" stopIfTrue="1">
      <formula>ISBLANK(D931)</formula>
    </cfRule>
    <cfRule type="cellIs" dxfId="929" priority="299" stopIfTrue="1" operator="equal">
      <formula>"Pasa"</formula>
    </cfRule>
    <cfRule type="cellIs" dxfId="928" priority="300" stopIfTrue="1" operator="equal">
      <formula>"Falla"</formula>
    </cfRule>
    <cfRule type="cellIs" dxfId="927" priority="301" stopIfTrue="1" operator="equal">
      <formula>"N/A"</formula>
    </cfRule>
    <cfRule type="cellIs" dxfId="926" priority="302" stopIfTrue="1" operator="equal">
      <formula>"N/T"</formula>
    </cfRule>
    <cfRule type="cellIs" dxfId="925" priority="303" stopIfTrue="1" operator="equal">
      <formula>"N/D"</formula>
    </cfRule>
  </conditionalFormatting>
  <conditionalFormatting sqref="D931:D946">
    <cfRule type="cellIs" dxfId="924" priority="297" stopIfTrue="1" operator="equal">
      <formula>"-"</formula>
    </cfRule>
  </conditionalFormatting>
  <conditionalFormatting sqref="D969:D976">
    <cfRule type="expression" dxfId="923" priority="291" stopIfTrue="1">
      <formula>ISBLANK(D969)</formula>
    </cfRule>
    <cfRule type="cellIs" dxfId="922" priority="292" stopIfTrue="1" operator="equal">
      <formula>"Pasa"</formula>
    </cfRule>
    <cfRule type="cellIs" dxfId="921" priority="293" stopIfTrue="1" operator="equal">
      <formula>"Falla"</formula>
    </cfRule>
    <cfRule type="cellIs" dxfId="920" priority="294" stopIfTrue="1" operator="equal">
      <formula>"N/A"</formula>
    </cfRule>
    <cfRule type="cellIs" dxfId="919" priority="295" stopIfTrue="1" operator="equal">
      <formula>"N/T"</formula>
    </cfRule>
    <cfRule type="cellIs" dxfId="918" priority="296" stopIfTrue="1" operator="equal">
      <formula>"N/D"</formula>
    </cfRule>
  </conditionalFormatting>
  <conditionalFormatting sqref="D969:D976">
    <cfRule type="cellIs" dxfId="917" priority="290" stopIfTrue="1" operator="equal">
      <formula>"-"</formula>
    </cfRule>
  </conditionalFormatting>
  <conditionalFormatting sqref="D1273:D1288">
    <cfRule type="expression" dxfId="916" priority="277" stopIfTrue="1">
      <formula>ISBLANK(D1273)</formula>
    </cfRule>
    <cfRule type="cellIs" dxfId="915" priority="278" stopIfTrue="1" operator="equal">
      <formula>"Pasa"</formula>
    </cfRule>
    <cfRule type="cellIs" dxfId="914" priority="279" stopIfTrue="1" operator="equal">
      <formula>"Falla"</formula>
    </cfRule>
    <cfRule type="cellIs" dxfId="913" priority="280" stopIfTrue="1" operator="equal">
      <formula>"N/A"</formula>
    </cfRule>
    <cfRule type="cellIs" dxfId="912" priority="281" stopIfTrue="1" operator="equal">
      <formula>"N/T"</formula>
    </cfRule>
    <cfRule type="cellIs" dxfId="911" priority="282" stopIfTrue="1" operator="equal">
      <formula>"N/D"</formula>
    </cfRule>
  </conditionalFormatting>
  <conditionalFormatting sqref="D1273:D1288">
    <cfRule type="cellIs" dxfId="910" priority="276" stopIfTrue="1" operator="equal">
      <formula>"-"</formula>
    </cfRule>
  </conditionalFormatting>
  <conditionalFormatting sqref="D1577:D1589">
    <cfRule type="expression" dxfId="909" priority="270" stopIfTrue="1">
      <formula>ISBLANK(D1577)</formula>
    </cfRule>
    <cfRule type="cellIs" dxfId="908" priority="271" stopIfTrue="1" operator="equal">
      <formula>"Pasa"</formula>
    </cfRule>
    <cfRule type="cellIs" dxfId="907" priority="272" stopIfTrue="1" operator="equal">
      <formula>"Falla"</formula>
    </cfRule>
    <cfRule type="cellIs" dxfId="906" priority="273" stopIfTrue="1" operator="equal">
      <formula>"N/A"</formula>
    </cfRule>
    <cfRule type="cellIs" dxfId="905" priority="274" stopIfTrue="1" operator="equal">
      <formula>"N/T"</formula>
    </cfRule>
    <cfRule type="cellIs" dxfId="904" priority="275" stopIfTrue="1" operator="equal">
      <formula>"N/D"</formula>
    </cfRule>
  </conditionalFormatting>
  <conditionalFormatting sqref="D1577:D1589">
    <cfRule type="cellIs" dxfId="903" priority="269" stopIfTrue="1" operator="equal">
      <formula>"-"</formula>
    </cfRule>
  </conditionalFormatting>
  <conditionalFormatting sqref="D1729:D1744">
    <cfRule type="expression" dxfId="902" priority="263" stopIfTrue="1">
      <formula>ISBLANK(D1729)</formula>
    </cfRule>
    <cfRule type="cellIs" dxfId="901" priority="264" stopIfTrue="1" operator="equal">
      <formula>"Pasa"</formula>
    </cfRule>
    <cfRule type="cellIs" dxfId="900" priority="265" stopIfTrue="1" operator="equal">
      <formula>"Falla"</formula>
    </cfRule>
    <cfRule type="cellIs" dxfId="899" priority="266" stopIfTrue="1" operator="equal">
      <formula>"N/A"</formula>
    </cfRule>
    <cfRule type="cellIs" dxfId="898" priority="267" stopIfTrue="1" operator="equal">
      <formula>"N/T"</formula>
    </cfRule>
    <cfRule type="cellIs" dxfId="897" priority="268" stopIfTrue="1" operator="equal">
      <formula>"N/D"</formula>
    </cfRule>
  </conditionalFormatting>
  <conditionalFormatting sqref="D1729:D1744">
    <cfRule type="cellIs" dxfId="896" priority="262" stopIfTrue="1" operator="equal">
      <formula>"-"</formula>
    </cfRule>
  </conditionalFormatting>
  <conditionalFormatting sqref="D19:D21 D23:D24">
    <cfRule type="expression" dxfId="895" priority="249" stopIfTrue="1">
      <formula>ISBLANK(D19)</formula>
    </cfRule>
    <cfRule type="cellIs" dxfId="894" priority="250" stopIfTrue="1" operator="equal">
      <formula>"Pasa"</formula>
    </cfRule>
    <cfRule type="cellIs" dxfId="893" priority="251" stopIfTrue="1" operator="equal">
      <formula>"Falla"</formula>
    </cfRule>
    <cfRule type="cellIs" dxfId="892" priority="252" stopIfTrue="1" operator="equal">
      <formula>"N/A"</formula>
    </cfRule>
    <cfRule type="cellIs" dxfId="891" priority="253" stopIfTrue="1" operator="equal">
      <formula>"N/T"</formula>
    </cfRule>
    <cfRule type="cellIs" dxfId="890" priority="254" stopIfTrue="1" operator="equal">
      <formula>"N/D"</formula>
    </cfRule>
  </conditionalFormatting>
  <conditionalFormatting sqref="D27:D31">
    <cfRule type="expression" dxfId="889" priority="243" stopIfTrue="1">
      <formula>ISBLANK(D27)</formula>
    </cfRule>
    <cfRule type="cellIs" dxfId="888" priority="244" stopIfTrue="1" operator="equal">
      <formula>"Pasa"</formula>
    </cfRule>
    <cfRule type="cellIs" dxfId="887" priority="245" stopIfTrue="1" operator="equal">
      <formula>"Falla"</formula>
    </cfRule>
    <cfRule type="cellIs" dxfId="886" priority="246" stopIfTrue="1" operator="equal">
      <formula>"N/A"</formula>
    </cfRule>
    <cfRule type="cellIs" dxfId="885" priority="247" stopIfTrue="1" operator="equal">
      <formula>"N/T"</formula>
    </cfRule>
    <cfRule type="cellIs" dxfId="884" priority="248" stopIfTrue="1" operator="equal">
      <formula>"N/D"</formula>
    </cfRule>
  </conditionalFormatting>
  <conditionalFormatting sqref="D210:D221">
    <cfRule type="expression" dxfId="883" priority="237" stopIfTrue="1">
      <formula>ISBLANK(D210)</formula>
    </cfRule>
    <cfRule type="cellIs" dxfId="882" priority="238" stopIfTrue="1" operator="equal">
      <formula>"Pasa"</formula>
    </cfRule>
    <cfRule type="cellIs" dxfId="881" priority="239" stopIfTrue="1" operator="equal">
      <formula>"Falla"</formula>
    </cfRule>
    <cfRule type="cellIs" dxfId="880" priority="240" stopIfTrue="1" operator="equal">
      <formula>"N/A"</formula>
    </cfRule>
    <cfRule type="cellIs" dxfId="879" priority="241" stopIfTrue="1" operator="equal">
      <formula>"N/T"</formula>
    </cfRule>
    <cfRule type="cellIs" dxfId="878" priority="242" stopIfTrue="1" operator="equal">
      <formula>"N/D"</formula>
    </cfRule>
  </conditionalFormatting>
  <conditionalFormatting sqref="D210:D221">
    <cfRule type="cellIs" dxfId="877" priority="236" stopIfTrue="1" operator="equal">
      <formula>"-"</formula>
    </cfRule>
  </conditionalFormatting>
  <conditionalFormatting sqref="D475:D485">
    <cfRule type="expression" dxfId="876" priority="224" stopIfTrue="1">
      <formula>ISBLANK(D475)</formula>
    </cfRule>
    <cfRule type="cellIs" dxfId="875" priority="225" stopIfTrue="1" operator="equal">
      <formula>"Pasa"</formula>
    </cfRule>
    <cfRule type="cellIs" dxfId="874" priority="226" stopIfTrue="1" operator="equal">
      <formula>"Falla"</formula>
    </cfRule>
    <cfRule type="cellIs" dxfId="873" priority="227" stopIfTrue="1" operator="equal">
      <formula>"N/A"</formula>
    </cfRule>
    <cfRule type="cellIs" dxfId="872" priority="228" stopIfTrue="1" operator="equal">
      <formula>"N/T"</formula>
    </cfRule>
    <cfRule type="cellIs" dxfId="871" priority="229" stopIfTrue="1" operator="equal">
      <formula>"N/D"</formula>
    </cfRule>
  </conditionalFormatting>
  <conditionalFormatting sqref="D741:D748">
    <cfRule type="expression" dxfId="870" priority="218" stopIfTrue="1">
      <formula>ISBLANK(D741)</formula>
    </cfRule>
    <cfRule type="cellIs" dxfId="869" priority="219" stopIfTrue="1" operator="equal">
      <formula>"Pasa"</formula>
    </cfRule>
    <cfRule type="cellIs" dxfId="868" priority="220" stopIfTrue="1" operator="equal">
      <formula>"Falla"</formula>
    </cfRule>
    <cfRule type="cellIs" dxfId="867" priority="221" stopIfTrue="1" operator="equal">
      <formula>"N/A"</formula>
    </cfRule>
    <cfRule type="cellIs" dxfId="866" priority="222" stopIfTrue="1" operator="equal">
      <formula>"N/T"</formula>
    </cfRule>
    <cfRule type="cellIs" dxfId="865" priority="223" stopIfTrue="1" operator="equal">
      <formula>"N/D"</formula>
    </cfRule>
  </conditionalFormatting>
  <conditionalFormatting sqref="D1159">
    <cfRule type="expression" dxfId="864" priority="200" stopIfTrue="1">
      <formula>ISBLANK(D1159)</formula>
    </cfRule>
    <cfRule type="cellIs" dxfId="863" priority="201" stopIfTrue="1" operator="equal">
      <formula>"Pasa"</formula>
    </cfRule>
    <cfRule type="cellIs" dxfId="862" priority="202" stopIfTrue="1" operator="equal">
      <formula>"Falla"</formula>
    </cfRule>
    <cfRule type="cellIs" dxfId="861" priority="203" stopIfTrue="1" operator="equal">
      <formula>"N/A"</formula>
    </cfRule>
    <cfRule type="cellIs" dxfId="860" priority="204" stopIfTrue="1" operator="equal">
      <formula>"N/T"</formula>
    </cfRule>
    <cfRule type="cellIs" dxfId="859" priority="205" stopIfTrue="1" operator="equal">
      <formula>"N/D"</formula>
    </cfRule>
  </conditionalFormatting>
  <conditionalFormatting sqref="D1311">
    <cfRule type="expression" dxfId="858" priority="188" stopIfTrue="1">
      <formula>ISBLANK(D1311)</formula>
    </cfRule>
    <cfRule type="cellIs" dxfId="857" priority="189" stopIfTrue="1" operator="equal">
      <formula>"Pasa"</formula>
    </cfRule>
    <cfRule type="cellIs" dxfId="856" priority="190" stopIfTrue="1" operator="equal">
      <formula>"Falla"</formula>
    </cfRule>
    <cfRule type="cellIs" dxfId="855" priority="191" stopIfTrue="1" operator="equal">
      <formula>"N/A"</formula>
    </cfRule>
    <cfRule type="cellIs" dxfId="854" priority="192" stopIfTrue="1" operator="equal">
      <formula>"N/T"</formula>
    </cfRule>
    <cfRule type="cellIs" dxfId="853" priority="193" stopIfTrue="1" operator="equal">
      <formula>"N/D"</formula>
    </cfRule>
  </conditionalFormatting>
  <conditionalFormatting sqref="D1653">
    <cfRule type="expression" dxfId="852" priority="176" stopIfTrue="1">
      <formula>ISBLANK(D1653)</formula>
    </cfRule>
    <cfRule type="cellIs" dxfId="851" priority="177" stopIfTrue="1" operator="equal">
      <formula>"Pasa"</formula>
    </cfRule>
    <cfRule type="cellIs" dxfId="850" priority="178" stopIfTrue="1" operator="equal">
      <formula>"Falla"</formula>
    </cfRule>
    <cfRule type="cellIs" dxfId="849" priority="179" stopIfTrue="1" operator="equal">
      <formula>"N/A"</formula>
    </cfRule>
    <cfRule type="cellIs" dxfId="848" priority="180" stopIfTrue="1" operator="equal">
      <formula>"N/T"</formula>
    </cfRule>
    <cfRule type="cellIs" dxfId="847" priority="181" stopIfTrue="1" operator="equal">
      <formula>"N/D"</formula>
    </cfRule>
  </conditionalFormatting>
  <conditionalFormatting sqref="D1669:D1670">
    <cfRule type="expression" dxfId="846" priority="170" stopIfTrue="1">
      <formula>ISBLANK(D1669)</formula>
    </cfRule>
    <cfRule type="cellIs" dxfId="845" priority="171" stopIfTrue="1" operator="equal">
      <formula>"Pasa"</formula>
    </cfRule>
    <cfRule type="cellIs" dxfId="844" priority="172" stopIfTrue="1" operator="equal">
      <formula>"Falla"</formula>
    </cfRule>
    <cfRule type="cellIs" dxfId="843" priority="173" stopIfTrue="1" operator="equal">
      <formula>"N/A"</formula>
    </cfRule>
    <cfRule type="cellIs" dxfId="842" priority="174" stopIfTrue="1" operator="equal">
      <formula>"N/T"</formula>
    </cfRule>
    <cfRule type="cellIs" dxfId="841" priority="175" stopIfTrue="1" operator="equal">
      <formula>"N/D"</formula>
    </cfRule>
  </conditionalFormatting>
  <conditionalFormatting sqref="D22">
    <cfRule type="expression" dxfId="840" priority="164" stopIfTrue="1">
      <formula>ISBLANK(D22)</formula>
    </cfRule>
    <cfRule type="cellIs" dxfId="839" priority="165" stopIfTrue="1" operator="equal">
      <formula>"Pasa"</formula>
    </cfRule>
    <cfRule type="cellIs" dxfId="838" priority="166" stopIfTrue="1" operator="equal">
      <formula>"Falla"</formula>
    </cfRule>
    <cfRule type="cellIs" dxfId="837" priority="167" stopIfTrue="1" operator="equal">
      <formula>"N/A"</formula>
    </cfRule>
    <cfRule type="cellIs" dxfId="836" priority="168" stopIfTrue="1" operator="equal">
      <formula>"N/T"</formula>
    </cfRule>
    <cfRule type="cellIs" dxfId="835" priority="169" stopIfTrue="1" operator="equal">
      <formula>"N/D"</formula>
    </cfRule>
  </conditionalFormatting>
  <conditionalFormatting sqref="D22">
    <cfRule type="cellIs" dxfId="834" priority="163" stopIfTrue="1" operator="equal">
      <formula>"-"</formula>
    </cfRule>
  </conditionalFormatting>
  <conditionalFormatting sqref="D25">
    <cfRule type="expression" dxfId="833" priority="157" stopIfTrue="1">
      <formula>ISBLANK(D25)</formula>
    </cfRule>
    <cfRule type="cellIs" dxfId="832" priority="158" stopIfTrue="1" operator="equal">
      <formula>"Pasa"</formula>
    </cfRule>
    <cfRule type="cellIs" dxfId="831" priority="159" stopIfTrue="1" operator="equal">
      <formula>"Falla"</formula>
    </cfRule>
    <cfRule type="cellIs" dxfId="830" priority="160" stopIfTrue="1" operator="equal">
      <formula>"N/A"</formula>
    </cfRule>
    <cfRule type="cellIs" dxfId="829" priority="161" stopIfTrue="1" operator="equal">
      <formula>"N/T"</formula>
    </cfRule>
    <cfRule type="cellIs" dxfId="828" priority="162" stopIfTrue="1" operator="equal">
      <formula>"N/D"</formula>
    </cfRule>
  </conditionalFormatting>
  <conditionalFormatting sqref="D26">
    <cfRule type="expression" dxfId="827" priority="151" stopIfTrue="1">
      <formula>ISBLANK(D26)</formula>
    </cfRule>
    <cfRule type="cellIs" dxfId="826" priority="152" stopIfTrue="1" operator="equal">
      <formula>"Pasa"</formula>
    </cfRule>
    <cfRule type="cellIs" dxfId="825" priority="153" stopIfTrue="1" operator="equal">
      <formula>"Falla"</formula>
    </cfRule>
    <cfRule type="cellIs" dxfId="824" priority="154" stopIfTrue="1" operator="equal">
      <formula>"N/A"</formula>
    </cfRule>
    <cfRule type="cellIs" dxfId="823" priority="155" stopIfTrue="1" operator="equal">
      <formula>"N/T"</formula>
    </cfRule>
    <cfRule type="cellIs" dxfId="822" priority="156" stopIfTrue="1" operator="equal">
      <formula>"N/D"</formula>
    </cfRule>
  </conditionalFormatting>
  <conditionalFormatting sqref="D32">
    <cfRule type="expression" dxfId="821" priority="145" stopIfTrue="1">
      <formula>ISBLANK(D32)</formula>
    </cfRule>
    <cfRule type="cellIs" dxfId="820" priority="146" stopIfTrue="1" operator="equal">
      <formula>"Pasa"</formula>
    </cfRule>
    <cfRule type="cellIs" dxfId="819" priority="147" stopIfTrue="1" operator="equal">
      <formula>"Falla"</formula>
    </cfRule>
    <cfRule type="cellIs" dxfId="818" priority="148" stopIfTrue="1" operator="equal">
      <formula>"N/A"</formula>
    </cfRule>
    <cfRule type="cellIs" dxfId="817" priority="149" stopIfTrue="1" operator="equal">
      <formula>"N/T"</formula>
    </cfRule>
    <cfRule type="cellIs" dxfId="816" priority="150" stopIfTrue="1" operator="equal">
      <formula>"N/D"</formula>
    </cfRule>
  </conditionalFormatting>
  <conditionalFormatting sqref="D222">
    <cfRule type="expression" dxfId="815" priority="139" stopIfTrue="1">
      <formula>ISBLANK(D222)</formula>
    </cfRule>
    <cfRule type="cellIs" dxfId="814" priority="140" stopIfTrue="1" operator="equal">
      <formula>"Pasa"</formula>
    </cfRule>
    <cfRule type="cellIs" dxfId="813" priority="141" stopIfTrue="1" operator="equal">
      <formula>"Falla"</formula>
    </cfRule>
    <cfRule type="cellIs" dxfId="812" priority="142" stopIfTrue="1" operator="equal">
      <formula>"N/A"</formula>
    </cfRule>
    <cfRule type="cellIs" dxfId="811" priority="143" stopIfTrue="1" operator="equal">
      <formula>"N/T"</formula>
    </cfRule>
    <cfRule type="cellIs" dxfId="810" priority="144" stopIfTrue="1" operator="equal">
      <formula>"N/D"</formula>
    </cfRule>
  </conditionalFormatting>
  <conditionalFormatting sqref="D222">
    <cfRule type="cellIs" dxfId="809" priority="138" stopIfTrue="1" operator="equal">
      <formula>"-"</formula>
    </cfRule>
  </conditionalFormatting>
  <conditionalFormatting sqref="D33">
    <cfRule type="expression" dxfId="808" priority="132" stopIfTrue="1">
      <formula>ISBLANK(D33)</formula>
    </cfRule>
    <cfRule type="cellIs" dxfId="807" priority="133" stopIfTrue="1" operator="equal">
      <formula>"Pasa"</formula>
    </cfRule>
    <cfRule type="cellIs" dxfId="806" priority="134" stopIfTrue="1" operator="equal">
      <formula>"Falla"</formula>
    </cfRule>
    <cfRule type="cellIs" dxfId="805" priority="135" stopIfTrue="1" operator="equal">
      <formula>"N/A"</formula>
    </cfRule>
    <cfRule type="cellIs" dxfId="804" priority="136" stopIfTrue="1" operator="equal">
      <formula>"N/T"</formula>
    </cfRule>
    <cfRule type="cellIs" dxfId="803" priority="137" stopIfTrue="1" operator="equal">
      <formula>"N/D"</formula>
    </cfRule>
  </conditionalFormatting>
  <conditionalFormatting sqref="D223">
    <cfRule type="expression" dxfId="802" priority="126" stopIfTrue="1">
      <formula>ISBLANK(D223)</formula>
    </cfRule>
    <cfRule type="cellIs" dxfId="801" priority="127" stopIfTrue="1" operator="equal">
      <formula>"Pasa"</formula>
    </cfRule>
    <cfRule type="cellIs" dxfId="800" priority="128" stopIfTrue="1" operator="equal">
      <formula>"Falla"</formula>
    </cfRule>
    <cfRule type="cellIs" dxfId="799" priority="129" stopIfTrue="1" operator="equal">
      <formula>"N/A"</formula>
    </cfRule>
    <cfRule type="cellIs" dxfId="798" priority="130" stopIfTrue="1" operator="equal">
      <formula>"N/T"</formula>
    </cfRule>
    <cfRule type="cellIs" dxfId="797" priority="131" stopIfTrue="1" operator="equal">
      <formula>"N/D"</formula>
    </cfRule>
  </conditionalFormatting>
  <conditionalFormatting sqref="D223">
    <cfRule type="cellIs" dxfId="796" priority="125" stopIfTrue="1" operator="equal">
      <formula>"-"</formula>
    </cfRule>
  </conditionalFormatting>
  <conditionalFormatting sqref="D224">
    <cfRule type="expression" dxfId="795" priority="119" stopIfTrue="1">
      <formula>ISBLANK(D224)</formula>
    </cfRule>
    <cfRule type="cellIs" dxfId="794" priority="120" stopIfTrue="1" operator="equal">
      <formula>"Pasa"</formula>
    </cfRule>
    <cfRule type="cellIs" dxfId="793" priority="121" stopIfTrue="1" operator="equal">
      <formula>"Falla"</formula>
    </cfRule>
    <cfRule type="cellIs" dxfId="792" priority="122" stopIfTrue="1" operator="equal">
      <formula>"N/A"</formula>
    </cfRule>
    <cfRule type="cellIs" dxfId="791" priority="123" stopIfTrue="1" operator="equal">
      <formula>"N/T"</formula>
    </cfRule>
    <cfRule type="cellIs" dxfId="790" priority="124" stopIfTrue="1" operator="equal">
      <formula>"N/D"</formula>
    </cfRule>
  </conditionalFormatting>
  <conditionalFormatting sqref="D224">
    <cfRule type="cellIs" dxfId="789" priority="118" stopIfTrue="1" operator="equal">
      <formula>"-"</formula>
    </cfRule>
  </conditionalFormatting>
  <conditionalFormatting sqref="D34">
    <cfRule type="expression" dxfId="788" priority="112" stopIfTrue="1">
      <formula>ISBLANK(D34)</formula>
    </cfRule>
    <cfRule type="cellIs" dxfId="787" priority="113" stopIfTrue="1" operator="equal">
      <formula>"Pasa"</formula>
    </cfRule>
    <cfRule type="cellIs" dxfId="786" priority="114" stopIfTrue="1" operator="equal">
      <formula>"Falla"</formula>
    </cfRule>
    <cfRule type="cellIs" dxfId="785" priority="115" stopIfTrue="1" operator="equal">
      <formula>"N/A"</formula>
    </cfRule>
    <cfRule type="cellIs" dxfId="784" priority="116" stopIfTrue="1" operator="equal">
      <formula>"N/T"</formula>
    </cfRule>
    <cfRule type="cellIs" dxfId="783" priority="117" stopIfTrue="1" operator="equal">
      <formula>"N/D"</formula>
    </cfRule>
  </conditionalFormatting>
  <conditionalFormatting sqref="D57:D72">
    <cfRule type="expression" dxfId="782" priority="106" stopIfTrue="1">
      <formula>ISBLANK(D57)</formula>
    </cfRule>
    <cfRule type="cellIs" dxfId="781" priority="107" stopIfTrue="1" operator="equal">
      <formula>"Pasa"</formula>
    </cfRule>
    <cfRule type="cellIs" dxfId="780" priority="108" stopIfTrue="1" operator="equal">
      <formula>"Falla"</formula>
    </cfRule>
    <cfRule type="cellIs" dxfId="779" priority="109" stopIfTrue="1" operator="equal">
      <formula>"N/A"</formula>
    </cfRule>
    <cfRule type="cellIs" dxfId="778" priority="110" stopIfTrue="1" operator="equal">
      <formula>"N/T"</formula>
    </cfRule>
    <cfRule type="cellIs" dxfId="777" priority="111" stopIfTrue="1" operator="equal">
      <formula>"N/D"</formula>
    </cfRule>
  </conditionalFormatting>
  <conditionalFormatting sqref="D57:D72">
    <cfRule type="cellIs" dxfId="776" priority="105" stopIfTrue="1" operator="equal">
      <formula>"-"</formula>
    </cfRule>
  </conditionalFormatting>
  <conditionalFormatting sqref="D95:D110">
    <cfRule type="expression" dxfId="775" priority="99" stopIfTrue="1">
      <formula>ISBLANK(D95)</formula>
    </cfRule>
    <cfRule type="cellIs" dxfId="774" priority="100" stopIfTrue="1" operator="equal">
      <formula>"Pasa"</formula>
    </cfRule>
    <cfRule type="cellIs" dxfId="773" priority="101" stopIfTrue="1" operator="equal">
      <formula>"Falla"</formula>
    </cfRule>
    <cfRule type="cellIs" dxfId="772" priority="102" stopIfTrue="1" operator="equal">
      <formula>"N/A"</formula>
    </cfRule>
    <cfRule type="cellIs" dxfId="771" priority="103" stopIfTrue="1" operator="equal">
      <formula>"N/T"</formula>
    </cfRule>
    <cfRule type="cellIs" dxfId="770" priority="104" stopIfTrue="1" operator="equal">
      <formula>"N/D"</formula>
    </cfRule>
  </conditionalFormatting>
  <conditionalFormatting sqref="D95:D110">
    <cfRule type="cellIs" dxfId="769" priority="98" stopIfTrue="1" operator="equal">
      <formula>"-"</formula>
    </cfRule>
  </conditionalFormatting>
  <conditionalFormatting sqref="D133:D148">
    <cfRule type="expression" dxfId="768" priority="92" stopIfTrue="1">
      <formula>ISBLANK(D133)</formula>
    </cfRule>
    <cfRule type="cellIs" dxfId="767" priority="93" stopIfTrue="1" operator="equal">
      <formula>"Pasa"</formula>
    </cfRule>
    <cfRule type="cellIs" dxfId="766" priority="94" stopIfTrue="1" operator="equal">
      <formula>"Falla"</formula>
    </cfRule>
    <cfRule type="cellIs" dxfId="765" priority="95" stopIfTrue="1" operator="equal">
      <formula>"N/A"</formula>
    </cfRule>
    <cfRule type="cellIs" dxfId="764" priority="96" stopIfTrue="1" operator="equal">
      <formula>"N/T"</formula>
    </cfRule>
    <cfRule type="cellIs" dxfId="763" priority="97" stopIfTrue="1" operator="equal">
      <formula>"N/D"</formula>
    </cfRule>
  </conditionalFormatting>
  <conditionalFormatting sqref="D133:D148">
    <cfRule type="cellIs" dxfId="762" priority="91" stopIfTrue="1" operator="equal">
      <formula>"-"</formula>
    </cfRule>
  </conditionalFormatting>
  <conditionalFormatting sqref="D171:D186">
    <cfRule type="expression" dxfId="761" priority="85" stopIfTrue="1">
      <formula>ISBLANK(D171)</formula>
    </cfRule>
    <cfRule type="cellIs" dxfId="760" priority="86" stopIfTrue="1" operator="equal">
      <formula>"Pasa"</formula>
    </cfRule>
    <cfRule type="cellIs" dxfId="759" priority="87" stopIfTrue="1" operator="equal">
      <formula>"Falla"</formula>
    </cfRule>
    <cfRule type="cellIs" dxfId="758" priority="88" stopIfTrue="1" operator="equal">
      <formula>"N/A"</formula>
    </cfRule>
    <cfRule type="cellIs" dxfId="757" priority="89" stopIfTrue="1" operator="equal">
      <formula>"N/T"</formula>
    </cfRule>
    <cfRule type="cellIs" dxfId="756" priority="90" stopIfTrue="1" operator="equal">
      <formula>"N/D"</formula>
    </cfRule>
  </conditionalFormatting>
  <conditionalFormatting sqref="D171:D186">
    <cfRule type="cellIs" dxfId="755" priority="84" stopIfTrue="1" operator="equal">
      <formula>"-"</formula>
    </cfRule>
  </conditionalFormatting>
  <conditionalFormatting sqref="D327:D338">
    <cfRule type="expression" dxfId="754" priority="78" stopIfTrue="1">
      <formula>ISBLANK(D327)</formula>
    </cfRule>
    <cfRule type="cellIs" dxfId="753" priority="79" stopIfTrue="1" operator="equal">
      <formula>"Pasa"</formula>
    </cfRule>
    <cfRule type="cellIs" dxfId="752" priority="80" stopIfTrue="1" operator="equal">
      <formula>"Falla"</formula>
    </cfRule>
    <cfRule type="cellIs" dxfId="751" priority="81" stopIfTrue="1" operator="equal">
      <formula>"N/A"</formula>
    </cfRule>
    <cfRule type="cellIs" dxfId="750" priority="82" stopIfTrue="1" operator="equal">
      <formula>"N/T"</formula>
    </cfRule>
    <cfRule type="cellIs" dxfId="749" priority="83" stopIfTrue="1" operator="equal">
      <formula>"N/D"</formula>
    </cfRule>
  </conditionalFormatting>
  <conditionalFormatting sqref="D327:D338">
    <cfRule type="cellIs" dxfId="748" priority="77" stopIfTrue="1" operator="equal">
      <formula>"-"</formula>
    </cfRule>
  </conditionalFormatting>
  <conditionalFormatting sqref="D486">
    <cfRule type="expression" dxfId="747" priority="71" stopIfTrue="1">
      <formula>ISBLANK(D486)</formula>
    </cfRule>
    <cfRule type="cellIs" dxfId="746" priority="72" stopIfTrue="1" operator="equal">
      <formula>"Pasa"</formula>
    </cfRule>
    <cfRule type="cellIs" dxfId="745" priority="73" stopIfTrue="1" operator="equal">
      <formula>"Falla"</formula>
    </cfRule>
    <cfRule type="cellIs" dxfId="744" priority="74" stopIfTrue="1" operator="equal">
      <formula>"N/A"</formula>
    </cfRule>
    <cfRule type="cellIs" dxfId="743" priority="75" stopIfTrue="1" operator="equal">
      <formula>"N/T"</formula>
    </cfRule>
    <cfRule type="cellIs" dxfId="742" priority="76" stopIfTrue="1" operator="equal">
      <formula>"N/D"</formula>
    </cfRule>
  </conditionalFormatting>
  <conditionalFormatting sqref="D749:D756">
    <cfRule type="expression" dxfId="741" priority="65" stopIfTrue="1">
      <formula>ISBLANK(D749)</formula>
    </cfRule>
    <cfRule type="cellIs" dxfId="740" priority="66" stopIfTrue="1" operator="equal">
      <formula>"Pasa"</formula>
    </cfRule>
    <cfRule type="cellIs" dxfId="739" priority="67" stopIfTrue="1" operator="equal">
      <formula>"Falla"</formula>
    </cfRule>
    <cfRule type="cellIs" dxfId="738" priority="68" stopIfTrue="1" operator="equal">
      <formula>"N/A"</formula>
    </cfRule>
    <cfRule type="cellIs" dxfId="737" priority="69" stopIfTrue="1" operator="equal">
      <formula>"N/T"</formula>
    </cfRule>
    <cfRule type="cellIs" dxfId="736" priority="70" stopIfTrue="1" operator="equal">
      <formula>"N/D"</formula>
    </cfRule>
  </conditionalFormatting>
  <conditionalFormatting sqref="D977:D984">
    <cfRule type="expression" dxfId="735" priority="59" stopIfTrue="1">
      <formula>ISBLANK(D977)</formula>
    </cfRule>
    <cfRule type="cellIs" dxfId="734" priority="60" stopIfTrue="1" operator="equal">
      <formula>"Pasa"</formula>
    </cfRule>
    <cfRule type="cellIs" dxfId="733" priority="61" stopIfTrue="1" operator="equal">
      <formula>"Falla"</formula>
    </cfRule>
    <cfRule type="cellIs" dxfId="732" priority="62" stopIfTrue="1" operator="equal">
      <formula>"N/A"</formula>
    </cfRule>
    <cfRule type="cellIs" dxfId="731" priority="63" stopIfTrue="1" operator="equal">
      <formula>"N/T"</formula>
    </cfRule>
    <cfRule type="cellIs" dxfId="730" priority="64" stopIfTrue="1" operator="equal">
      <formula>"N/D"</formula>
    </cfRule>
  </conditionalFormatting>
  <conditionalFormatting sqref="D977:D984">
    <cfRule type="cellIs" dxfId="729" priority="58" stopIfTrue="1" operator="equal">
      <formula>"-"</formula>
    </cfRule>
  </conditionalFormatting>
  <conditionalFormatting sqref="D1121:D1136">
    <cfRule type="expression" dxfId="728" priority="52" stopIfTrue="1">
      <formula>ISBLANK(D1121)</formula>
    </cfRule>
    <cfRule type="cellIs" dxfId="727" priority="53" stopIfTrue="1" operator="equal">
      <formula>"Pasa"</formula>
    </cfRule>
    <cfRule type="cellIs" dxfId="726" priority="54" stopIfTrue="1" operator="equal">
      <formula>"Falla"</formula>
    </cfRule>
    <cfRule type="cellIs" dxfId="725" priority="55" stopIfTrue="1" operator="equal">
      <formula>"N/A"</formula>
    </cfRule>
    <cfRule type="cellIs" dxfId="724" priority="56" stopIfTrue="1" operator="equal">
      <formula>"N/T"</formula>
    </cfRule>
    <cfRule type="cellIs" dxfId="723" priority="57" stopIfTrue="1" operator="equal">
      <formula>"N/D"</formula>
    </cfRule>
  </conditionalFormatting>
  <conditionalFormatting sqref="D1121:D1136">
    <cfRule type="cellIs" dxfId="722" priority="51" stopIfTrue="1" operator="equal">
      <formula>"-"</formula>
    </cfRule>
  </conditionalFormatting>
  <conditionalFormatting sqref="D1160:D1174">
    <cfRule type="expression" dxfId="721" priority="45" stopIfTrue="1">
      <formula>ISBLANK(D1160)</formula>
    </cfRule>
    <cfRule type="cellIs" dxfId="720" priority="46" stopIfTrue="1" operator="equal">
      <formula>"Pasa"</formula>
    </cfRule>
    <cfRule type="cellIs" dxfId="719" priority="47" stopIfTrue="1" operator="equal">
      <formula>"Falla"</formula>
    </cfRule>
    <cfRule type="cellIs" dxfId="718" priority="48" stopIfTrue="1" operator="equal">
      <formula>"N/A"</formula>
    </cfRule>
    <cfRule type="cellIs" dxfId="717" priority="49" stopIfTrue="1" operator="equal">
      <formula>"N/T"</formula>
    </cfRule>
    <cfRule type="cellIs" dxfId="716" priority="50" stopIfTrue="1" operator="equal">
      <formula>"N/D"</formula>
    </cfRule>
  </conditionalFormatting>
  <conditionalFormatting sqref="D1590:D1592">
    <cfRule type="expression" dxfId="715" priority="33" stopIfTrue="1">
      <formula>ISBLANK(D1590)</formula>
    </cfRule>
    <cfRule type="cellIs" dxfId="714" priority="34" stopIfTrue="1" operator="equal">
      <formula>"Pasa"</formula>
    </cfRule>
    <cfRule type="cellIs" dxfId="713" priority="35" stopIfTrue="1" operator="equal">
      <formula>"Falla"</formula>
    </cfRule>
    <cfRule type="cellIs" dxfId="712" priority="36" stopIfTrue="1" operator="equal">
      <formula>"N/A"</formula>
    </cfRule>
    <cfRule type="cellIs" dxfId="711" priority="37" stopIfTrue="1" operator="equal">
      <formula>"N/T"</formula>
    </cfRule>
    <cfRule type="cellIs" dxfId="710" priority="38" stopIfTrue="1" operator="equal">
      <formula>"N/D"</formula>
    </cfRule>
  </conditionalFormatting>
  <conditionalFormatting sqref="D1590:D1592">
    <cfRule type="cellIs" dxfId="709" priority="32" stopIfTrue="1" operator="equal">
      <formula>"-"</formula>
    </cfRule>
  </conditionalFormatting>
  <conditionalFormatting sqref="D1654:D1668">
    <cfRule type="expression" dxfId="708" priority="20" stopIfTrue="1">
      <formula>ISBLANK(D1654)</formula>
    </cfRule>
    <cfRule type="cellIs" dxfId="707" priority="21" stopIfTrue="1" operator="equal">
      <formula>"Pasa"</formula>
    </cfRule>
    <cfRule type="cellIs" dxfId="706" priority="22" stopIfTrue="1" operator="equal">
      <formula>"Falla"</formula>
    </cfRule>
    <cfRule type="cellIs" dxfId="705" priority="23" stopIfTrue="1" operator="equal">
      <formula>"N/A"</formula>
    </cfRule>
    <cfRule type="cellIs" dxfId="704" priority="24" stopIfTrue="1" operator="equal">
      <formula>"N/T"</formula>
    </cfRule>
    <cfRule type="cellIs" dxfId="703" priority="25" stopIfTrue="1" operator="equal">
      <formula>"N/D"</formula>
    </cfRule>
  </conditionalFormatting>
  <conditionalFormatting sqref="D1805:D1820">
    <cfRule type="expression" dxfId="702" priority="14" stopIfTrue="1">
      <formula>ISBLANK(D1805)</formula>
    </cfRule>
    <cfRule type="cellIs" dxfId="701" priority="15" stopIfTrue="1" operator="equal">
      <formula>"Pasa"</formula>
    </cfRule>
    <cfRule type="cellIs" dxfId="700" priority="16" stopIfTrue="1" operator="equal">
      <formula>"Falla"</formula>
    </cfRule>
    <cfRule type="cellIs" dxfId="699" priority="17" stopIfTrue="1" operator="equal">
      <formula>"N/A"</formula>
    </cfRule>
    <cfRule type="cellIs" dxfId="698" priority="18" stopIfTrue="1" operator="equal">
      <formula>"N/T"</formula>
    </cfRule>
    <cfRule type="cellIs" dxfId="697" priority="19" stopIfTrue="1" operator="equal">
      <formula>"N/D"</formula>
    </cfRule>
  </conditionalFormatting>
  <conditionalFormatting sqref="D1805:D1820">
    <cfRule type="cellIs" dxfId="696" priority="13" stopIfTrue="1" operator="equal">
      <formula>"-"</formula>
    </cfRule>
  </conditionalFormatting>
  <conditionalFormatting sqref="D1312:D1326">
    <cfRule type="expression" dxfId="695" priority="1" stopIfTrue="1">
      <formula>ISBLANK(D1312)</formula>
    </cfRule>
    <cfRule type="cellIs" dxfId="694" priority="2" stopIfTrue="1" operator="equal">
      <formula>"Pasa"</formula>
    </cfRule>
    <cfRule type="cellIs" dxfId="693" priority="3" stopIfTrue="1" operator="equal">
      <formula>"Falla"</formula>
    </cfRule>
    <cfRule type="cellIs" dxfId="692" priority="4" stopIfTrue="1" operator="equal">
      <formula>"N/A"</formula>
    </cfRule>
    <cfRule type="cellIs" dxfId="691" priority="5" stopIfTrue="1" operator="equal">
      <formula>"N/T"</formula>
    </cfRule>
    <cfRule type="cellIs" dxfId="6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topLeftCell="A10" zoomScale="90" zoomScaleNormal="9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7" t="s">
        <v>271</v>
      </c>
      <c r="C8" s="267"/>
      <c r="D8" s="267"/>
      <c r="E8" s="267"/>
      <c r="F8" s="267"/>
      <c r="G8" s="267"/>
      <c r="H8" s="267"/>
      <c r="I8" s="267"/>
      <c r="J8" s="267"/>
      <c r="K8" s="267"/>
      <c r="L8" s="267"/>
      <c r="M8" s="267"/>
      <c r="N8" s="19"/>
      <c r="O8" s="19"/>
    </row>
    <row r="9" spans="1:64" ht="24" customHeight="1">
      <c r="B9" s="266" t="s">
        <v>472</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268</v>
      </c>
      <c r="B1614" s="24" t="s">
        <v>90</v>
      </c>
      <c r="C1614" s="25" t="s">
        <v>464</v>
      </c>
      <c r="D1614" s="26" t="s">
        <v>32</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268</v>
      </c>
      <c r="B1652" s="24" t="s">
        <v>90</v>
      </c>
      <c r="C1652" s="25" t="s">
        <v>465</v>
      </c>
      <c r="D1652" s="26" t="s">
        <v>32</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268</v>
      </c>
      <c r="B1690" s="24" t="s">
        <v>90</v>
      </c>
      <c r="C1690" s="25" t="s">
        <v>466</v>
      </c>
      <c r="D1690" s="26" t="s">
        <v>32</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8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88" priority="681" stopIfTrue="1">
      <formula>ISBLANK(F19)</formula>
    </cfRule>
    <cfRule type="cellIs" dxfId="687" priority="682" stopIfTrue="1" operator="equal">
      <formula>"Pasa"</formula>
    </cfRule>
    <cfRule type="cellIs" dxfId="686" priority="683" stopIfTrue="1" operator="equal">
      <formula>"Falla"</formula>
    </cfRule>
    <cfRule type="cellIs" dxfId="685" priority="684" stopIfTrue="1" operator="equal">
      <formula>"N/A"</formula>
    </cfRule>
    <cfRule type="cellIs" dxfId="684" priority="685" stopIfTrue="1" operator="equal">
      <formula>"N/T"</formula>
    </cfRule>
    <cfRule type="cellIs" dxfId="683" priority="686" stopIfTrue="1" operator="equal">
      <formula>"N/D"</formula>
    </cfRule>
  </conditionalFormatting>
  <conditionalFormatting sqref="E741:E775 E779:E813 E817:E851 E855:E889 E893:E927 E931:E965 E1007:E1041 E1045:E1079 E1083:E1117 E1121:E1155 E1159:E1193 E1197:E1231 E1235:E1269 E1273:E1307">
    <cfRule type="cellIs" dxfId="682" priority="566" stopIfTrue="1" operator="equal">
      <formula>"ERR"</formula>
    </cfRule>
  </conditionalFormatting>
  <conditionalFormatting sqref="E1311:E1345 E1387:E1421 E1425:E1459 E1463:E1497 E1501:E1535 E1539:E1573 E1577:E1611">
    <cfRule type="cellIs" dxfId="681" priority="475" operator="equal">
      <formula>"ERR"</formula>
    </cfRule>
  </conditionalFormatting>
  <conditionalFormatting sqref="E1615:E1649 E1653:E1687">
    <cfRule type="cellIs" dxfId="680" priority="426" stopIfTrue="1" operator="equal">
      <formula>"ERR"</formula>
    </cfRule>
  </conditionalFormatting>
  <conditionalFormatting sqref="E969:E1004">
    <cfRule type="cellIs" dxfId="679" priority="407" stopIfTrue="1" operator="equal">
      <formula>"ERR"</formula>
    </cfRule>
  </conditionalFormatting>
  <conditionalFormatting sqref="E1349:E1383">
    <cfRule type="cellIs" dxfId="678" priority="394" operator="equal">
      <formula>"ERR"</formula>
    </cfRule>
  </conditionalFormatting>
  <conditionalFormatting sqref="D19:D53">
    <cfRule type="expression" dxfId="677" priority="350" stopIfTrue="1">
      <formula>ISBLANK(D19)</formula>
    </cfRule>
    <cfRule type="cellIs" dxfId="676" priority="351" stopIfTrue="1" operator="equal">
      <formula>"Pasa"</formula>
    </cfRule>
    <cfRule type="cellIs" dxfId="675" priority="352" stopIfTrue="1" operator="equal">
      <formula>"Falla"</formula>
    </cfRule>
    <cfRule type="cellIs" dxfId="674" priority="353" stopIfTrue="1" operator="equal">
      <formula>"N/A"</formula>
    </cfRule>
    <cfRule type="cellIs" dxfId="673" priority="354" stopIfTrue="1" operator="equal">
      <formula>"N/T"</formula>
    </cfRule>
    <cfRule type="cellIs" dxfId="672" priority="355" stopIfTrue="1" operator="equal">
      <formula>"N/D"</formula>
    </cfRule>
  </conditionalFormatting>
  <conditionalFormatting sqref="D19:D53">
    <cfRule type="cellIs" dxfId="671" priority="349" stopIfTrue="1" operator="equal">
      <formula>"-"</formula>
    </cfRule>
  </conditionalFormatting>
  <conditionalFormatting sqref="D57:D91">
    <cfRule type="expression" dxfId="670" priority="343" stopIfTrue="1">
      <formula>ISBLANK(D57)</formula>
    </cfRule>
    <cfRule type="cellIs" dxfId="669" priority="344" stopIfTrue="1" operator="equal">
      <formula>"Pasa"</formula>
    </cfRule>
    <cfRule type="cellIs" dxfId="668" priority="345" stopIfTrue="1" operator="equal">
      <formula>"Falla"</formula>
    </cfRule>
    <cfRule type="cellIs" dxfId="667" priority="346" stopIfTrue="1" operator="equal">
      <formula>"N/A"</formula>
    </cfRule>
    <cfRule type="cellIs" dxfId="666" priority="347" stopIfTrue="1" operator="equal">
      <formula>"N/T"</formula>
    </cfRule>
    <cfRule type="cellIs" dxfId="665" priority="348" stopIfTrue="1" operator="equal">
      <formula>"N/D"</formula>
    </cfRule>
  </conditionalFormatting>
  <conditionalFormatting sqref="D57:D91">
    <cfRule type="cellIs" dxfId="664" priority="342" stopIfTrue="1" operator="equal">
      <formula>"-"</formula>
    </cfRule>
  </conditionalFormatting>
  <conditionalFormatting sqref="D95:D129">
    <cfRule type="expression" dxfId="663" priority="336" stopIfTrue="1">
      <formula>ISBLANK(D95)</formula>
    </cfRule>
    <cfRule type="cellIs" dxfId="662" priority="337" stopIfTrue="1" operator="equal">
      <formula>"Pasa"</formula>
    </cfRule>
    <cfRule type="cellIs" dxfId="661" priority="338" stopIfTrue="1" operator="equal">
      <formula>"Falla"</formula>
    </cfRule>
    <cfRule type="cellIs" dxfId="660" priority="339" stopIfTrue="1" operator="equal">
      <formula>"N/A"</formula>
    </cfRule>
    <cfRule type="cellIs" dxfId="659" priority="340" stopIfTrue="1" operator="equal">
      <formula>"N/T"</formula>
    </cfRule>
    <cfRule type="cellIs" dxfId="658" priority="341" stopIfTrue="1" operator="equal">
      <formula>"N/D"</formula>
    </cfRule>
  </conditionalFormatting>
  <conditionalFormatting sqref="D95:D129">
    <cfRule type="cellIs" dxfId="657" priority="335" stopIfTrue="1" operator="equal">
      <formula>"-"</formula>
    </cfRule>
  </conditionalFormatting>
  <conditionalFormatting sqref="D133:D167">
    <cfRule type="expression" dxfId="656" priority="329" stopIfTrue="1">
      <formula>ISBLANK(D133)</formula>
    </cfRule>
    <cfRule type="cellIs" dxfId="655" priority="330" stopIfTrue="1" operator="equal">
      <formula>"Pasa"</formula>
    </cfRule>
    <cfRule type="cellIs" dxfId="654" priority="331" stopIfTrue="1" operator="equal">
      <formula>"Falla"</formula>
    </cfRule>
    <cfRule type="cellIs" dxfId="653" priority="332" stopIfTrue="1" operator="equal">
      <formula>"N/A"</formula>
    </cfRule>
    <cfRule type="cellIs" dxfId="652" priority="333" stopIfTrue="1" operator="equal">
      <formula>"N/T"</formula>
    </cfRule>
    <cfRule type="cellIs" dxfId="651" priority="334" stopIfTrue="1" operator="equal">
      <formula>"N/D"</formula>
    </cfRule>
  </conditionalFormatting>
  <conditionalFormatting sqref="D133:D167">
    <cfRule type="cellIs" dxfId="650" priority="328" stopIfTrue="1" operator="equal">
      <formula>"-"</formula>
    </cfRule>
  </conditionalFormatting>
  <conditionalFormatting sqref="D171:D205">
    <cfRule type="expression" dxfId="649" priority="315" stopIfTrue="1">
      <formula>ISBLANK(D171)</formula>
    </cfRule>
    <cfRule type="cellIs" dxfId="648" priority="316" stopIfTrue="1" operator="equal">
      <formula>"Pasa"</formula>
    </cfRule>
    <cfRule type="cellIs" dxfId="647" priority="317" stopIfTrue="1" operator="equal">
      <formula>"Falla"</formula>
    </cfRule>
    <cfRule type="cellIs" dxfId="646" priority="318" stopIfTrue="1" operator="equal">
      <formula>"N/A"</formula>
    </cfRule>
    <cfRule type="cellIs" dxfId="645" priority="319" stopIfTrue="1" operator="equal">
      <formula>"N/T"</formula>
    </cfRule>
    <cfRule type="cellIs" dxfId="644" priority="320" stopIfTrue="1" operator="equal">
      <formula>"N/D"</formula>
    </cfRule>
  </conditionalFormatting>
  <conditionalFormatting sqref="D171:D205">
    <cfRule type="cellIs" dxfId="643" priority="314" stopIfTrue="1" operator="equal">
      <formula>"-"</formula>
    </cfRule>
  </conditionalFormatting>
  <conditionalFormatting sqref="D209:D243">
    <cfRule type="expression" dxfId="642" priority="308" stopIfTrue="1">
      <formula>ISBLANK(D209)</formula>
    </cfRule>
    <cfRule type="cellIs" dxfId="641" priority="309" stopIfTrue="1" operator="equal">
      <formula>"Pasa"</formula>
    </cfRule>
    <cfRule type="cellIs" dxfId="640" priority="310" stopIfTrue="1" operator="equal">
      <formula>"Falla"</formula>
    </cfRule>
    <cfRule type="cellIs" dxfId="639" priority="311" stopIfTrue="1" operator="equal">
      <formula>"N/A"</formula>
    </cfRule>
    <cfRule type="cellIs" dxfId="638" priority="312" stopIfTrue="1" operator="equal">
      <formula>"N/T"</formula>
    </cfRule>
    <cfRule type="cellIs" dxfId="637" priority="313" stopIfTrue="1" operator="equal">
      <formula>"N/D"</formula>
    </cfRule>
  </conditionalFormatting>
  <conditionalFormatting sqref="D209:D243">
    <cfRule type="cellIs" dxfId="636" priority="307" stopIfTrue="1" operator="equal">
      <formula>"-"</formula>
    </cfRule>
  </conditionalFormatting>
  <conditionalFormatting sqref="D247:D281">
    <cfRule type="expression" dxfId="635" priority="301" stopIfTrue="1">
      <formula>ISBLANK(D247)</formula>
    </cfRule>
    <cfRule type="cellIs" dxfId="634" priority="302" stopIfTrue="1" operator="equal">
      <formula>"Pasa"</formula>
    </cfRule>
    <cfRule type="cellIs" dxfId="633" priority="303" stopIfTrue="1" operator="equal">
      <formula>"Falla"</formula>
    </cfRule>
    <cfRule type="cellIs" dxfId="632" priority="304" stopIfTrue="1" operator="equal">
      <formula>"N/A"</formula>
    </cfRule>
    <cfRule type="cellIs" dxfId="631" priority="305" stopIfTrue="1" operator="equal">
      <formula>"N/T"</formula>
    </cfRule>
    <cfRule type="cellIs" dxfId="630" priority="306" stopIfTrue="1" operator="equal">
      <formula>"N/D"</formula>
    </cfRule>
  </conditionalFormatting>
  <conditionalFormatting sqref="D247:D281">
    <cfRule type="cellIs" dxfId="629" priority="300" stopIfTrue="1" operator="equal">
      <formula>"-"</formula>
    </cfRule>
  </conditionalFormatting>
  <conditionalFormatting sqref="D285:D319">
    <cfRule type="expression" dxfId="628" priority="294" stopIfTrue="1">
      <formula>ISBLANK(D285)</formula>
    </cfRule>
    <cfRule type="cellIs" dxfId="627" priority="295" stopIfTrue="1" operator="equal">
      <formula>"Pasa"</formula>
    </cfRule>
    <cfRule type="cellIs" dxfId="626" priority="296" stopIfTrue="1" operator="equal">
      <formula>"Falla"</formula>
    </cfRule>
    <cfRule type="cellIs" dxfId="625" priority="297" stopIfTrue="1" operator="equal">
      <formula>"N/A"</formula>
    </cfRule>
    <cfRule type="cellIs" dxfId="624" priority="298" stopIfTrue="1" operator="equal">
      <formula>"N/T"</formula>
    </cfRule>
    <cfRule type="cellIs" dxfId="623" priority="299" stopIfTrue="1" operator="equal">
      <formula>"N/D"</formula>
    </cfRule>
  </conditionalFormatting>
  <conditionalFormatting sqref="D285:D319">
    <cfRule type="cellIs" dxfId="622" priority="293" stopIfTrue="1" operator="equal">
      <formula>"-"</formula>
    </cfRule>
  </conditionalFormatting>
  <conditionalFormatting sqref="D323:D357">
    <cfRule type="expression" dxfId="621" priority="287" stopIfTrue="1">
      <formula>ISBLANK(D323)</formula>
    </cfRule>
    <cfRule type="cellIs" dxfId="620" priority="288" stopIfTrue="1" operator="equal">
      <formula>"Pasa"</formula>
    </cfRule>
    <cfRule type="cellIs" dxfId="619" priority="289" stopIfTrue="1" operator="equal">
      <formula>"Falla"</formula>
    </cfRule>
    <cfRule type="cellIs" dxfId="618" priority="290" stopIfTrue="1" operator="equal">
      <formula>"N/A"</formula>
    </cfRule>
    <cfRule type="cellIs" dxfId="617" priority="291" stopIfTrue="1" operator="equal">
      <formula>"N/T"</formula>
    </cfRule>
    <cfRule type="cellIs" dxfId="616" priority="292" stopIfTrue="1" operator="equal">
      <formula>"N/D"</formula>
    </cfRule>
  </conditionalFormatting>
  <conditionalFormatting sqref="D323:D357">
    <cfRule type="cellIs" dxfId="615" priority="286" stopIfTrue="1" operator="equal">
      <formula>"-"</formula>
    </cfRule>
  </conditionalFormatting>
  <conditionalFormatting sqref="D361:D395">
    <cfRule type="expression" dxfId="614" priority="280" stopIfTrue="1">
      <formula>ISBLANK(D361)</formula>
    </cfRule>
    <cfRule type="cellIs" dxfId="613" priority="281" stopIfTrue="1" operator="equal">
      <formula>"Pasa"</formula>
    </cfRule>
    <cfRule type="cellIs" dxfId="612" priority="282" stopIfTrue="1" operator="equal">
      <formula>"Falla"</formula>
    </cfRule>
    <cfRule type="cellIs" dxfId="611" priority="283" stopIfTrue="1" operator="equal">
      <formula>"N/A"</formula>
    </cfRule>
    <cfRule type="cellIs" dxfId="610" priority="284" stopIfTrue="1" operator="equal">
      <formula>"N/T"</formula>
    </cfRule>
    <cfRule type="cellIs" dxfId="609" priority="285" stopIfTrue="1" operator="equal">
      <formula>"N/D"</formula>
    </cfRule>
  </conditionalFormatting>
  <conditionalFormatting sqref="D361:D395">
    <cfRule type="cellIs" dxfId="608" priority="279" stopIfTrue="1" operator="equal">
      <formula>"-"</formula>
    </cfRule>
  </conditionalFormatting>
  <conditionalFormatting sqref="D399:D433">
    <cfRule type="expression" dxfId="607" priority="273" stopIfTrue="1">
      <formula>ISBLANK(D399)</formula>
    </cfRule>
    <cfRule type="cellIs" dxfId="606" priority="274" stopIfTrue="1" operator="equal">
      <formula>"Pasa"</formula>
    </cfRule>
    <cfRule type="cellIs" dxfId="605" priority="275" stopIfTrue="1" operator="equal">
      <formula>"Falla"</formula>
    </cfRule>
    <cfRule type="cellIs" dxfId="604" priority="276" stopIfTrue="1" operator="equal">
      <formula>"N/A"</formula>
    </cfRule>
    <cfRule type="cellIs" dxfId="603" priority="277" stopIfTrue="1" operator="equal">
      <formula>"N/T"</formula>
    </cfRule>
    <cfRule type="cellIs" dxfId="602" priority="278" stopIfTrue="1" operator="equal">
      <formula>"N/D"</formula>
    </cfRule>
  </conditionalFormatting>
  <conditionalFormatting sqref="D399:D433">
    <cfRule type="cellIs" dxfId="601" priority="272" stopIfTrue="1" operator="equal">
      <formula>"-"</formula>
    </cfRule>
  </conditionalFormatting>
  <conditionalFormatting sqref="D437:D471">
    <cfRule type="expression" dxfId="600" priority="266" stopIfTrue="1">
      <formula>ISBLANK(D437)</formula>
    </cfRule>
    <cfRule type="cellIs" dxfId="599" priority="267" stopIfTrue="1" operator="equal">
      <formula>"Pasa"</formula>
    </cfRule>
    <cfRule type="cellIs" dxfId="598" priority="268" stopIfTrue="1" operator="equal">
      <formula>"Falla"</formula>
    </cfRule>
    <cfRule type="cellIs" dxfId="597" priority="269" stopIfTrue="1" operator="equal">
      <formula>"N/A"</formula>
    </cfRule>
    <cfRule type="cellIs" dxfId="596" priority="270" stopIfTrue="1" operator="equal">
      <formula>"N/T"</formula>
    </cfRule>
    <cfRule type="cellIs" dxfId="595" priority="271" stopIfTrue="1" operator="equal">
      <formula>"N/D"</formula>
    </cfRule>
  </conditionalFormatting>
  <conditionalFormatting sqref="D437:D471">
    <cfRule type="cellIs" dxfId="594" priority="265" stopIfTrue="1" operator="equal">
      <formula>"-"</formula>
    </cfRule>
  </conditionalFormatting>
  <conditionalFormatting sqref="D475:D509">
    <cfRule type="expression" dxfId="593" priority="259" stopIfTrue="1">
      <formula>ISBLANK(D475)</formula>
    </cfRule>
    <cfRule type="cellIs" dxfId="592" priority="260" stopIfTrue="1" operator="equal">
      <formula>"Pasa"</formula>
    </cfRule>
    <cfRule type="cellIs" dxfId="591" priority="261" stopIfTrue="1" operator="equal">
      <formula>"Falla"</formula>
    </cfRule>
    <cfRule type="cellIs" dxfId="590" priority="262" stopIfTrue="1" operator="equal">
      <formula>"N/A"</formula>
    </cfRule>
    <cfRule type="cellIs" dxfId="589" priority="263" stopIfTrue="1" operator="equal">
      <formula>"N/T"</formula>
    </cfRule>
    <cfRule type="cellIs" dxfId="588" priority="264" stopIfTrue="1" operator="equal">
      <formula>"N/D"</formula>
    </cfRule>
  </conditionalFormatting>
  <conditionalFormatting sqref="D475:D509">
    <cfRule type="cellIs" dxfId="587" priority="258" stopIfTrue="1" operator="equal">
      <formula>"-"</formula>
    </cfRule>
  </conditionalFormatting>
  <conditionalFormatting sqref="D513:D547">
    <cfRule type="expression" dxfId="586" priority="252" stopIfTrue="1">
      <formula>ISBLANK(D513)</formula>
    </cfRule>
    <cfRule type="cellIs" dxfId="585" priority="253" stopIfTrue="1" operator="equal">
      <formula>"Pasa"</formula>
    </cfRule>
    <cfRule type="cellIs" dxfId="584" priority="254" stopIfTrue="1" operator="equal">
      <formula>"Falla"</formula>
    </cfRule>
    <cfRule type="cellIs" dxfId="583" priority="255" stopIfTrue="1" operator="equal">
      <formula>"N/A"</formula>
    </cfRule>
    <cfRule type="cellIs" dxfId="582" priority="256" stopIfTrue="1" operator="equal">
      <formula>"N/T"</formula>
    </cfRule>
    <cfRule type="cellIs" dxfId="581" priority="257" stopIfTrue="1" operator="equal">
      <formula>"N/D"</formula>
    </cfRule>
  </conditionalFormatting>
  <conditionalFormatting sqref="D513:D547">
    <cfRule type="cellIs" dxfId="580" priority="251" stopIfTrue="1" operator="equal">
      <formula>"-"</formula>
    </cfRule>
  </conditionalFormatting>
  <conditionalFormatting sqref="D551:D585">
    <cfRule type="expression" dxfId="579" priority="245" stopIfTrue="1">
      <formula>ISBLANK(D551)</formula>
    </cfRule>
    <cfRule type="cellIs" dxfId="578" priority="246" stopIfTrue="1" operator="equal">
      <formula>"Pasa"</formula>
    </cfRule>
    <cfRule type="cellIs" dxfId="577" priority="247" stopIfTrue="1" operator="equal">
      <formula>"Falla"</formula>
    </cfRule>
    <cfRule type="cellIs" dxfId="576" priority="248" stopIfTrue="1" operator="equal">
      <formula>"N/A"</formula>
    </cfRule>
    <cfRule type="cellIs" dxfId="575" priority="249" stopIfTrue="1" operator="equal">
      <formula>"N/T"</formula>
    </cfRule>
    <cfRule type="cellIs" dxfId="574" priority="250" stopIfTrue="1" operator="equal">
      <formula>"N/D"</formula>
    </cfRule>
  </conditionalFormatting>
  <conditionalFormatting sqref="D551:D585">
    <cfRule type="cellIs" dxfId="573" priority="244" stopIfTrue="1" operator="equal">
      <formula>"-"</formula>
    </cfRule>
  </conditionalFormatting>
  <conditionalFormatting sqref="D589:D623">
    <cfRule type="expression" dxfId="572" priority="238" stopIfTrue="1">
      <formula>ISBLANK(D589)</formula>
    </cfRule>
    <cfRule type="cellIs" dxfId="571" priority="239" stopIfTrue="1" operator="equal">
      <formula>"Pasa"</formula>
    </cfRule>
    <cfRule type="cellIs" dxfId="570" priority="240" stopIfTrue="1" operator="equal">
      <formula>"Falla"</formula>
    </cfRule>
    <cfRule type="cellIs" dxfId="569" priority="241" stopIfTrue="1" operator="equal">
      <formula>"N/A"</formula>
    </cfRule>
    <cfRule type="cellIs" dxfId="568" priority="242" stopIfTrue="1" operator="equal">
      <formula>"N/T"</formula>
    </cfRule>
    <cfRule type="cellIs" dxfId="567" priority="243" stopIfTrue="1" operator="equal">
      <formula>"N/D"</formula>
    </cfRule>
  </conditionalFormatting>
  <conditionalFormatting sqref="D589:D623">
    <cfRule type="cellIs" dxfId="566" priority="237" stopIfTrue="1" operator="equal">
      <formula>"-"</formula>
    </cfRule>
  </conditionalFormatting>
  <conditionalFormatting sqref="D627:D661">
    <cfRule type="expression" dxfId="565" priority="231" stopIfTrue="1">
      <formula>ISBLANK(D627)</formula>
    </cfRule>
    <cfRule type="cellIs" dxfId="564" priority="232" stopIfTrue="1" operator="equal">
      <formula>"Pasa"</formula>
    </cfRule>
    <cfRule type="cellIs" dxfId="563" priority="233" stopIfTrue="1" operator="equal">
      <formula>"Falla"</formula>
    </cfRule>
    <cfRule type="cellIs" dxfId="562" priority="234" stopIfTrue="1" operator="equal">
      <formula>"N/A"</formula>
    </cfRule>
    <cfRule type="cellIs" dxfId="561" priority="235" stopIfTrue="1" operator="equal">
      <formula>"N/T"</formula>
    </cfRule>
    <cfRule type="cellIs" dxfId="560" priority="236" stopIfTrue="1" operator="equal">
      <formula>"N/D"</formula>
    </cfRule>
  </conditionalFormatting>
  <conditionalFormatting sqref="D627:D661">
    <cfRule type="cellIs" dxfId="559" priority="230" stopIfTrue="1" operator="equal">
      <formula>"-"</formula>
    </cfRule>
  </conditionalFormatting>
  <conditionalFormatting sqref="D665:D699">
    <cfRule type="expression" dxfId="558" priority="224" stopIfTrue="1">
      <formula>ISBLANK(D665)</formula>
    </cfRule>
    <cfRule type="cellIs" dxfId="557" priority="225" stopIfTrue="1" operator="equal">
      <formula>"Pasa"</formula>
    </cfRule>
    <cfRule type="cellIs" dxfId="556" priority="226" stopIfTrue="1" operator="equal">
      <formula>"Falla"</formula>
    </cfRule>
    <cfRule type="cellIs" dxfId="555" priority="227" stopIfTrue="1" operator="equal">
      <formula>"N/A"</formula>
    </cfRule>
    <cfRule type="cellIs" dxfId="554" priority="228" stopIfTrue="1" operator="equal">
      <formula>"N/T"</formula>
    </cfRule>
    <cfRule type="cellIs" dxfId="553" priority="229" stopIfTrue="1" operator="equal">
      <formula>"N/D"</formula>
    </cfRule>
  </conditionalFormatting>
  <conditionalFormatting sqref="D665:D699">
    <cfRule type="cellIs" dxfId="552" priority="223" stopIfTrue="1" operator="equal">
      <formula>"-"</formula>
    </cfRule>
  </conditionalFormatting>
  <conditionalFormatting sqref="D703:D737">
    <cfRule type="expression" dxfId="551" priority="217" stopIfTrue="1">
      <formula>ISBLANK(D703)</formula>
    </cfRule>
    <cfRule type="cellIs" dxfId="550" priority="218" stopIfTrue="1" operator="equal">
      <formula>"Pasa"</formula>
    </cfRule>
    <cfRule type="cellIs" dxfId="549" priority="219" stopIfTrue="1" operator="equal">
      <formula>"Falla"</formula>
    </cfRule>
    <cfRule type="cellIs" dxfId="548" priority="220" stopIfTrue="1" operator="equal">
      <formula>"N/A"</formula>
    </cfRule>
    <cfRule type="cellIs" dxfId="547" priority="221" stopIfTrue="1" operator="equal">
      <formula>"N/T"</formula>
    </cfRule>
    <cfRule type="cellIs" dxfId="546" priority="222" stopIfTrue="1" operator="equal">
      <formula>"N/D"</formula>
    </cfRule>
  </conditionalFormatting>
  <conditionalFormatting sqref="D703:D737">
    <cfRule type="cellIs" dxfId="545" priority="216" stopIfTrue="1" operator="equal">
      <formula>"-"</formula>
    </cfRule>
  </conditionalFormatting>
  <conditionalFormatting sqref="D741:D775">
    <cfRule type="expression" dxfId="544" priority="210" stopIfTrue="1">
      <formula>ISBLANK(D741)</formula>
    </cfRule>
    <cfRule type="cellIs" dxfId="543" priority="211" stopIfTrue="1" operator="equal">
      <formula>"Pasa"</formula>
    </cfRule>
    <cfRule type="cellIs" dxfId="542" priority="212" stopIfTrue="1" operator="equal">
      <formula>"Falla"</formula>
    </cfRule>
    <cfRule type="cellIs" dxfId="541" priority="213" stopIfTrue="1" operator="equal">
      <formula>"N/A"</formula>
    </cfRule>
    <cfRule type="cellIs" dxfId="540" priority="214" stopIfTrue="1" operator="equal">
      <formula>"N/T"</formula>
    </cfRule>
    <cfRule type="cellIs" dxfId="539" priority="215" stopIfTrue="1" operator="equal">
      <formula>"N/D"</formula>
    </cfRule>
  </conditionalFormatting>
  <conditionalFormatting sqref="D741:D775">
    <cfRule type="cellIs" dxfId="538" priority="209" stopIfTrue="1" operator="equal">
      <formula>"-"</formula>
    </cfRule>
  </conditionalFormatting>
  <conditionalFormatting sqref="D779:D813">
    <cfRule type="expression" dxfId="537" priority="203" stopIfTrue="1">
      <formula>ISBLANK(D779)</formula>
    </cfRule>
    <cfRule type="cellIs" dxfId="536" priority="204" stopIfTrue="1" operator="equal">
      <formula>"Pasa"</formula>
    </cfRule>
    <cfRule type="cellIs" dxfId="535" priority="205" stopIfTrue="1" operator="equal">
      <formula>"Falla"</formula>
    </cfRule>
    <cfRule type="cellIs" dxfId="534" priority="206" stopIfTrue="1" operator="equal">
      <formula>"N/A"</formula>
    </cfRule>
    <cfRule type="cellIs" dxfId="533" priority="207" stopIfTrue="1" operator="equal">
      <formula>"N/T"</formula>
    </cfRule>
    <cfRule type="cellIs" dxfId="532" priority="208" stopIfTrue="1" operator="equal">
      <formula>"N/D"</formula>
    </cfRule>
  </conditionalFormatting>
  <conditionalFormatting sqref="D779:D813">
    <cfRule type="cellIs" dxfId="531" priority="202" stopIfTrue="1" operator="equal">
      <formula>"-"</formula>
    </cfRule>
  </conditionalFormatting>
  <conditionalFormatting sqref="D817:D851">
    <cfRule type="expression" dxfId="530" priority="196" stopIfTrue="1">
      <formula>ISBLANK(D817)</formula>
    </cfRule>
    <cfRule type="cellIs" dxfId="529" priority="197" stopIfTrue="1" operator="equal">
      <formula>"Pasa"</formula>
    </cfRule>
    <cfRule type="cellIs" dxfId="528" priority="198" stopIfTrue="1" operator="equal">
      <formula>"Falla"</formula>
    </cfRule>
    <cfRule type="cellIs" dxfId="527" priority="199" stopIfTrue="1" operator="equal">
      <formula>"N/A"</formula>
    </cfRule>
    <cfRule type="cellIs" dxfId="526" priority="200" stopIfTrue="1" operator="equal">
      <formula>"N/T"</formula>
    </cfRule>
    <cfRule type="cellIs" dxfId="525" priority="201" stopIfTrue="1" operator="equal">
      <formula>"N/D"</formula>
    </cfRule>
  </conditionalFormatting>
  <conditionalFormatting sqref="D817:D851">
    <cfRule type="cellIs" dxfId="524" priority="195" stopIfTrue="1" operator="equal">
      <formula>"-"</formula>
    </cfRule>
  </conditionalFormatting>
  <conditionalFormatting sqref="D855:D889">
    <cfRule type="expression" dxfId="523" priority="189" stopIfTrue="1">
      <formula>ISBLANK(D855)</formula>
    </cfRule>
    <cfRule type="cellIs" dxfId="522" priority="190" stopIfTrue="1" operator="equal">
      <formula>"Pasa"</formula>
    </cfRule>
    <cfRule type="cellIs" dxfId="521" priority="191" stopIfTrue="1" operator="equal">
      <formula>"Falla"</formula>
    </cfRule>
    <cfRule type="cellIs" dxfId="520" priority="192" stopIfTrue="1" operator="equal">
      <formula>"N/A"</formula>
    </cfRule>
    <cfRule type="cellIs" dxfId="519" priority="193" stopIfTrue="1" operator="equal">
      <formula>"N/T"</formula>
    </cfRule>
    <cfRule type="cellIs" dxfId="518" priority="194" stopIfTrue="1" operator="equal">
      <formula>"N/D"</formula>
    </cfRule>
  </conditionalFormatting>
  <conditionalFormatting sqref="D855:D889">
    <cfRule type="cellIs" dxfId="517" priority="188" stopIfTrue="1" operator="equal">
      <formula>"-"</formula>
    </cfRule>
  </conditionalFormatting>
  <conditionalFormatting sqref="D893:D927">
    <cfRule type="expression" dxfId="516" priority="182" stopIfTrue="1">
      <formula>ISBLANK(D893)</formula>
    </cfRule>
    <cfRule type="cellIs" dxfId="515" priority="183" stopIfTrue="1" operator="equal">
      <formula>"Pasa"</formula>
    </cfRule>
    <cfRule type="cellIs" dxfId="514" priority="184" stopIfTrue="1" operator="equal">
      <formula>"Falla"</formula>
    </cfRule>
    <cfRule type="cellIs" dxfId="513" priority="185" stopIfTrue="1" operator="equal">
      <formula>"N/A"</formula>
    </cfRule>
    <cfRule type="cellIs" dxfId="512" priority="186" stopIfTrue="1" operator="equal">
      <formula>"N/T"</formula>
    </cfRule>
    <cfRule type="cellIs" dxfId="511" priority="187" stopIfTrue="1" operator="equal">
      <formula>"N/D"</formula>
    </cfRule>
  </conditionalFormatting>
  <conditionalFormatting sqref="D893:D927">
    <cfRule type="cellIs" dxfId="510" priority="181" stopIfTrue="1" operator="equal">
      <formula>"-"</formula>
    </cfRule>
  </conditionalFormatting>
  <conditionalFormatting sqref="D931:D965">
    <cfRule type="expression" dxfId="509" priority="175" stopIfTrue="1">
      <formula>ISBLANK(D931)</formula>
    </cfRule>
    <cfRule type="cellIs" dxfId="508" priority="176" stopIfTrue="1" operator="equal">
      <formula>"Pasa"</formula>
    </cfRule>
    <cfRule type="cellIs" dxfId="507" priority="177" stopIfTrue="1" operator="equal">
      <formula>"Falla"</formula>
    </cfRule>
    <cfRule type="cellIs" dxfId="506" priority="178" stopIfTrue="1" operator="equal">
      <formula>"N/A"</formula>
    </cfRule>
    <cfRule type="cellIs" dxfId="505" priority="179" stopIfTrue="1" operator="equal">
      <formula>"N/T"</formula>
    </cfRule>
    <cfRule type="cellIs" dxfId="504" priority="180" stopIfTrue="1" operator="equal">
      <formula>"N/D"</formula>
    </cfRule>
  </conditionalFormatting>
  <conditionalFormatting sqref="D931:D965">
    <cfRule type="cellIs" dxfId="503" priority="174" stopIfTrue="1" operator="equal">
      <formula>"-"</formula>
    </cfRule>
  </conditionalFormatting>
  <conditionalFormatting sqref="D969:D1003">
    <cfRule type="expression" dxfId="502" priority="168" stopIfTrue="1">
      <formula>ISBLANK(D969)</formula>
    </cfRule>
    <cfRule type="cellIs" dxfId="501" priority="169" stopIfTrue="1" operator="equal">
      <formula>"Pasa"</formula>
    </cfRule>
    <cfRule type="cellIs" dxfId="500" priority="170" stopIfTrue="1" operator="equal">
      <formula>"Falla"</formula>
    </cfRule>
    <cfRule type="cellIs" dxfId="499" priority="171" stopIfTrue="1" operator="equal">
      <formula>"N/A"</formula>
    </cfRule>
    <cfRule type="cellIs" dxfId="498" priority="172" stopIfTrue="1" operator="equal">
      <formula>"N/T"</formula>
    </cfRule>
    <cfRule type="cellIs" dxfId="497" priority="173" stopIfTrue="1" operator="equal">
      <formula>"N/D"</formula>
    </cfRule>
  </conditionalFormatting>
  <conditionalFormatting sqref="D969:D1003">
    <cfRule type="cellIs" dxfId="496" priority="167" stopIfTrue="1" operator="equal">
      <formula>"-"</formula>
    </cfRule>
  </conditionalFormatting>
  <conditionalFormatting sqref="D1007:D1041">
    <cfRule type="expression" dxfId="495" priority="161" stopIfTrue="1">
      <formula>ISBLANK(D1007)</formula>
    </cfRule>
    <cfRule type="cellIs" dxfId="494" priority="162" stopIfTrue="1" operator="equal">
      <formula>"Pasa"</formula>
    </cfRule>
    <cfRule type="cellIs" dxfId="493" priority="163" stopIfTrue="1" operator="equal">
      <formula>"Falla"</formula>
    </cfRule>
    <cfRule type="cellIs" dxfId="492" priority="164" stopIfTrue="1" operator="equal">
      <formula>"N/A"</formula>
    </cfRule>
    <cfRule type="cellIs" dxfId="491" priority="165" stopIfTrue="1" operator="equal">
      <formula>"N/T"</formula>
    </cfRule>
    <cfRule type="cellIs" dxfId="490" priority="166" stopIfTrue="1" operator="equal">
      <formula>"N/D"</formula>
    </cfRule>
  </conditionalFormatting>
  <conditionalFormatting sqref="D1007:D1041">
    <cfRule type="cellIs" dxfId="489" priority="160" stopIfTrue="1" operator="equal">
      <formula>"-"</formula>
    </cfRule>
  </conditionalFormatting>
  <conditionalFormatting sqref="D1045:D1079">
    <cfRule type="expression" dxfId="488" priority="154" stopIfTrue="1">
      <formula>ISBLANK(D1045)</formula>
    </cfRule>
    <cfRule type="cellIs" dxfId="487" priority="155" stopIfTrue="1" operator="equal">
      <formula>"Pasa"</formula>
    </cfRule>
    <cfRule type="cellIs" dxfId="486" priority="156" stopIfTrue="1" operator="equal">
      <formula>"Falla"</formula>
    </cfRule>
    <cfRule type="cellIs" dxfId="485" priority="157" stopIfTrue="1" operator="equal">
      <formula>"N/A"</formula>
    </cfRule>
    <cfRule type="cellIs" dxfId="484" priority="158" stopIfTrue="1" operator="equal">
      <formula>"N/T"</formula>
    </cfRule>
    <cfRule type="cellIs" dxfId="483" priority="159" stopIfTrue="1" operator="equal">
      <formula>"N/D"</formula>
    </cfRule>
  </conditionalFormatting>
  <conditionalFormatting sqref="D1045:D1079">
    <cfRule type="cellIs" dxfId="482" priority="153" stopIfTrue="1" operator="equal">
      <formula>"-"</formula>
    </cfRule>
  </conditionalFormatting>
  <conditionalFormatting sqref="D1083:D1117">
    <cfRule type="expression" dxfId="481" priority="147" stopIfTrue="1">
      <formula>ISBLANK(D1083)</formula>
    </cfRule>
    <cfRule type="cellIs" dxfId="480" priority="148" stopIfTrue="1" operator="equal">
      <formula>"Pasa"</formula>
    </cfRule>
    <cfRule type="cellIs" dxfId="479" priority="149" stopIfTrue="1" operator="equal">
      <formula>"Falla"</formula>
    </cfRule>
    <cfRule type="cellIs" dxfId="478" priority="150" stopIfTrue="1" operator="equal">
      <formula>"N/A"</formula>
    </cfRule>
    <cfRule type="cellIs" dxfId="477" priority="151" stopIfTrue="1" operator="equal">
      <formula>"N/T"</formula>
    </cfRule>
    <cfRule type="cellIs" dxfId="476" priority="152" stopIfTrue="1" operator="equal">
      <formula>"N/D"</formula>
    </cfRule>
  </conditionalFormatting>
  <conditionalFormatting sqref="D1083:D1117">
    <cfRule type="cellIs" dxfId="475" priority="146" stopIfTrue="1" operator="equal">
      <formula>"-"</formula>
    </cfRule>
  </conditionalFormatting>
  <conditionalFormatting sqref="D1121:D1155">
    <cfRule type="expression" dxfId="474" priority="140" stopIfTrue="1">
      <formula>ISBLANK(D1121)</formula>
    </cfRule>
    <cfRule type="cellIs" dxfId="473" priority="141" stopIfTrue="1" operator="equal">
      <formula>"Pasa"</formula>
    </cfRule>
    <cfRule type="cellIs" dxfId="472" priority="142" stopIfTrue="1" operator="equal">
      <formula>"Falla"</formula>
    </cfRule>
    <cfRule type="cellIs" dxfId="471" priority="143" stopIfTrue="1" operator="equal">
      <formula>"N/A"</formula>
    </cfRule>
    <cfRule type="cellIs" dxfId="470" priority="144" stopIfTrue="1" operator="equal">
      <formula>"N/T"</formula>
    </cfRule>
    <cfRule type="cellIs" dxfId="469" priority="145" stopIfTrue="1" operator="equal">
      <formula>"N/D"</formula>
    </cfRule>
  </conditionalFormatting>
  <conditionalFormatting sqref="D1121:D1155">
    <cfRule type="cellIs" dxfId="468" priority="139" stopIfTrue="1" operator="equal">
      <formula>"-"</formula>
    </cfRule>
  </conditionalFormatting>
  <conditionalFormatting sqref="D1159:D1193">
    <cfRule type="expression" dxfId="467" priority="133" stopIfTrue="1">
      <formula>ISBLANK(D1159)</formula>
    </cfRule>
    <cfRule type="cellIs" dxfId="466" priority="134" stopIfTrue="1" operator="equal">
      <formula>"Pasa"</formula>
    </cfRule>
    <cfRule type="cellIs" dxfId="465" priority="135" stopIfTrue="1" operator="equal">
      <formula>"Falla"</formula>
    </cfRule>
    <cfRule type="cellIs" dxfId="464" priority="136" stopIfTrue="1" operator="equal">
      <formula>"N/A"</formula>
    </cfRule>
    <cfRule type="cellIs" dxfId="463" priority="137" stopIfTrue="1" operator="equal">
      <formula>"N/T"</formula>
    </cfRule>
    <cfRule type="cellIs" dxfId="462" priority="138" stopIfTrue="1" operator="equal">
      <formula>"N/D"</formula>
    </cfRule>
  </conditionalFormatting>
  <conditionalFormatting sqref="D1159:D1193">
    <cfRule type="cellIs" dxfId="461" priority="132" stopIfTrue="1" operator="equal">
      <formula>"-"</formula>
    </cfRule>
  </conditionalFormatting>
  <conditionalFormatting sqref="D1197:D1231">
    <cfRule type="expression" dxfId="460" priority="126" stopIfTrue="1">
      <formula>ISBLANK(D1197)</formula>
    </cfRule>
    <cfRule type="cellIs" dxfId="459" priority="127" stopIfTrue="1" operator="equal">
      <formula>"Pasa"</formula>
    </cfRule>
    <cfRule type="cellIs" dxfId="458" priority="128" stopIfTrue="1" operator="equal">
      <formula>"Falla"</formula>
    </cfRule>
    <cfRule type="cellIs" dxfId="457" priority="129" stopIfTrue="1" operator="equal">
      <formula>"N/A"</formula>
    </cfRule>
    <cfRule type="cellIs" dxfId="456" priority="130" stopIfTrue="1" operator="equal">
      <formula>"N/T"</formula>
    </cfRule>
    <cfRule type="cellIs" dxfId="455" priority="131" stopIfTrue="1" operator="equal">
      <formula>"N/D"</formula>
    </cfRule>
  </conditionalFormatting>
  <conditionalFormatting sqref="D1197:D1231">
    <cfRule type="cellIs" dxfId="454" priority="125" stopIfTrue="1" operator="equal">
      <formula>"-"</formula>
    </cfRule>
  </conditionalFormatting>
  <conditionalFormatting sqref="D1235:D1269">
    <cfRule type="expression" dxfId="453" priority="119" stopIfTrue="1">
      <formula>ISBLANK(D1235)</formula>
    </cfRule>
    <cfRule type="cellIs" dxfId="452" priority="120" stopIfTrue="1" operator="equal">
      <formula>"Pasa"</formula>
    </cfRule>
    <cfRule type="cellIs" dxfId="451" priority="121" stopIfTrue="1" operator="equal">
      <formula>"Falla"</formula>
    </cfRule>
    <cfRule type="cellIs" dxfId="450" priority="122" stopIfTrue="1" operator="equal">
      <formula>"N/A"</formula>
    </cfRule>
    <cfRule type="cellIs" dxfId="449" priority="123" stopIfTrue="1" operator="equal">
      <formula>"N/T"</formula>
    </cfRule>
    <cfRule type="cellIs" dxfId="448" priority="124" stopIfTrue="1" operator="equal">
      <formula>"N/D"</formula>
    </cfRule>
  </conditionalFormatting>
  <conditionalFormatting sqref="D1235:D1269">
    <cfRule type="cellIs" dxfId="447" priority="118" stopIfTrue="1" operator="equal">
      <formula>"-"</formula>
    </cfRule>
  </conditionalFormatting>
  <conditionalFormatting sqref="D1273:D1307">
    <cfRule type="expression" dxfId="446" priority="112" stopIfTrue="1">
      <formula>ISBLANK(D1273)</formula>
    </cfRule>
    <cfRule type="cellIs" dxfId="445" priority="113" stopIfTrue="1" operator="equal">
      <formula>"Pasa"</formula>
    </cfRule>
    <cfRule type="cellIs" dxfId="444" priority="114" stopIfTrue="1" operator="equal">
      <formula>"Falla"</formula>
    </cfRule>
    <cfRule type="cellIs" dxfId="443" priority="115" stopIfTrue="1" operator="equal">
      <formula>"N/A"</formula>
    </cfRule>
    <cfRule type="cellIs" dxfId="442" priority="116" stopIfTrue="1" operator="equal">
      <formula>"N/T"</formula>
    </cfRule>
    <cfRule type="cellIs" dxfId="441" priority="117" stopIfTrue="1" operator="equal">
      <formula>"N/D"</formula>
    </cfRule>
  </conditionalFormatting>
  <conditionalFormatting sqref="D1273:D1307">
    <cfRule type="cellIs" dxfId="440" priority="111" stopIfTrue="1" operator="equal">
      <formula>"-"</formula>
    </cfRule>
  </conditionalFormatting>
  <conditionalFormatting sqref="D1311:D1345">
    <cfRule type="expression" dxfId="439" priority="105" stopIfTrue="1">
      <formula>ISBLANK(D1311)</formula>
    </cfRule>
    <cfRule type="cellIs" dxfId="438" priority="106" stopIfTrue="1" operator="equal">
      <formula>"Pasa"</formula>
    </cfRule>
    <cfRule type="cellIs" dxfId="437" priority="107" stopIfTrue="1" operator="equal">
      <formula>"Falla"</formula>
    </cfRule>
    <cfRule type="cellIs" dxfId="436" priority="108" stopIfTrue="1" operator="equal">
      <formula>"N/A"</formula>
    </cfRule>
    <cfRule type="cellIs" dxfId="435" priority="109" stopIfTrue="1" operator="equal">
      <formula>"N/T"</formula>
    </cfRule>
    <cfRule type="cellIs" dxfId="434" priority="110" stopIfTrue="1" operator="equal">
      <formula>"N/D"</formula>
    </cfRule>
  </conditionalFormatting>
  <conditionalFormatting sqref="D1311:D1345">
    <cfRule type="cellIs" dxfId="433" priority="104" stopIfTrue="1" operator="equal">
      <formula>"-"</formula>
    </cfRule>
  </conditionalFormatting>
  <conditionalFormatting sqref="D1349:D1383">
    <cfRule type="expression" dxfId="432" priority="98" stopIfTrue="1">
      <formula>ISBLANK(D1349)</formula>
    </cfRule>
    <cfRule type="cellIs" dxfId="431" priority="99" stopIfTrue="1" operator="equal">
      <formula>"Pasa"</formula>
    </cfRule>
    <cfRule type="cellIs" dxfId="430" priority="100" stopIfTrue="1" operator="equal">
      <formula>"Falla"</formula>
    </cfRule>
    <cfRule type="cellIs" dxfId="429" priority="101" stopIfTrue="1" operator="equal">
      <formula>"N/A"</formula>
    </cfRule>
    <cfRule type="cellIs" dxfId="428" priority="102" stopIfTrue="1" operator="equal">
      <formula>"N/T"</formula>
    </cfRule>
    <cfRule type="cellIs" dxfId="427" priority="103" stopIfTrue="1" operator="equal">
      <formula>"N/D"</formula>
    </cfRule>
  </conditionalFormatting>
  <conditionalFormatting sqref="D1349:D1383">
    <cfRule type="cellIs" dxfId="426" priority="97" stopIfTrue="1" operator="equal">
      <formula>"-"</formula>
    </cfRule>
  </conditionalFormatting>
  <conditionalFormatting sqref="D1387:D1421">
    <cfRule type="expression" dxfId="425" priority="91" stopIfTrue="1">
      <formula>ISBLANK(D1387)</formula>
    </cfRule>
    <cfRule type="cellIs" dxfId="424" priority="92" stopIfTrue="1" operator="equal">
      <formula>"Pasa"</formula>
    </cfRule>
    <cfRule type="cellIs" dxfId="423" priority="93" stopIfTrue="1" operator="equal">
      <formula>"Falla"</formula>
    </cfRule>
    <cfRule type="cellIs" dxfId="422" priority="94" stopIfTrue="1" operator="equal">
      <formula>"N/A"</formula>
    </cfRule>
    <cfRule type="cellIs" dxfId="421" priority="95" stopIfTrue="1" operator="equal">
      <formula>"N/T"</formula>
    </cfRule>
    <cfRule type="cellIs" dxfId="420" priority="96" stopIfTrue="1" operator="equal">
      <formula>"N/D"</formula>
    </cfRule>
  </conditionalFormatting>
  <conditionalFormatting sqref="D1387:D1421">
    <cfRule type="cellIs" dxfId="419" priority="90" stopIfTrue="1" operator="equal">
      <formula>"-"</formula>
    </cfRule>
  </conditionalFormatting>
  <conditionalFormatting sqref="D1425:D1459">
    <cfRule type="expression" dxfId="418" priority="84" stopIfTrue="1">
      <formula>ISBLANK(D1425)</formula>
    </cfRule>
    <cfRule type="cellIs" dxfId="417" priority="85" stopIfTrue="1" operator="equal">
      <formula>"Pasa"</formula>
    </cfRule>
    <cfRule type="cellIs" dxfId="416" priority="86" stopIfTrue="1" operator="equal">
      <formula>"Falla"</formula>
    </cfRule>
    <cfRule type="cellIs" dxfId="415" priority="87" stopIfTrue="1" operator="equal">
      <formula>"N/A"</formula>
    </cfRule>
    <cfRule type="cellIs" dxfId="414" priority="88" stopIfTrue="1" operator="equal">
      <formula>"N/T"</formula>
    </cfRule>
    <cfRule type="cellIs" dxfId="413" priority="89" stopIfTrue="1" operator="equal">
      <formula>"N/D"</formula>
    </cfRule>
  </conditionalFormatting>
  <conditionalFormatting sqref="D1425:D1459">
    <cfRule type="cellIs" dxfId="412" priority="83" stopIfTrue="1" operator="equal">
      <formula>"-"</formula>
    </cfRule>
  </conditionalFormatting>
  <conditionalFormatting sqref="D1463:D1497">
    <cfRule type="expression" dxfId="411" priority="77" stopIfTrue="1">
      <formula>ISBLANK(D1463)</formula>
    </cfRule>
    <cfRule type="cellIs" dxfId="410" priority="78" stopIfTrue="1" operator="equal">
      <formula>"Pasa"</formula>
    </cfRule>
    <cfRule type="cellIs" dxfId="409" priority="79" stopIfTrue="1" operator="equal">
      <formula>"Falla"</formula>
    </cfRule>
    <cfRule type="cellIs" dxfId="408" priority="80" stopIfTrue="1" operator="equal">
      <formula>"N/A"</formula>
    </cfRule>
    <cfRule type="cellIs" dxfId="407" priority="81" stopIfTrue="1" operator="equal">
      <formula>"N/T"</formula>
    </cfRule>
    <cfRule type="cellIs" dxfId="406" priority="82" stopIfTrue="1" operator="equal">
      <formula>"N/D"</formula>
    </cfRule>
  </conditionalFormatting>
  <conditionalFormatting sqref="D1463:D1497">
    <cfRule type="cellIs" dxfId="405" priority="76" stopIfTrue="1" operator="equal">
      <formula>"-"</formula>
    </cfRule>
  </conditionalFormatting>
  <conditionalFormatting sqref="D1501:D1535">
    <cfRule type="expression" dxfId="404" priority="70" stopIfTrue="1">
      <formula>ISBLANK(D1501)</formula>
    </cfRule>
    <cfRule type="cellIs" dxfId="403" priority="71" stopIfTrue="1" operator="equal">
      <formula>"Pasa"</formula>
    </cfRule>
    <cfRule type="cellIs" dxfId="402" priority="72" stopIfTrue="1" operator="equal">
      <formula>"Falla"</formula>
    </cfRule>
    <cfRule type="cellIs" dxfId="401" priority="73" stopIfTrue="1" operator="equal">
      <formula>"N/A"</formula>
    </cfRule>
    <cfRule type="cellIs" dxfId="400" priority="74" stopIfTrue="1" operator="equal">
      <formula>"N/T"</formula>
    </cfRule>
    <cfRule type="cellIs" dxfId="399" priority="75" stopIfTrue="1" operator="equal">
      <formula>"N/D"</formula>
    </cfRule>
  </conditionalFormatting>
  <conditionalFormatting sqref="D1501:D1535">
    <cfRule type="cellIs" dxfId="398" priority="69" stopIfTrue="1" operator="equal">
      <formula>"-"</formula>
    </cfRule>
  </conditionalFormatting>
  <conditionalFormatting sqref="D1539:D1573">
    <cfRule type="expression" dxfId="397" priority="63" stopIfTrue="1">
      <formula>ISBLANK(D1539)</formula>
    </cfRule>
    <cfRule type="cellIs" dxfId="396" priority="64" stopIfTrue="1" operator="equal">
      <formula>"Pasa"</formula>
    </cfRule>
    <cfRule type="cellIs" dxfId="395" priority="65" stopIfTrue="1" operator="equal">
      <formula>"Falla"</formula>
    </cfRule>
    <cfRule type="cellIs" dxfId="394" priority="66" stopIfTrue="1" operator="equal">
      <formula>"N/A"</formula>
    </cfRule>
    <cfRule type="cellIs" dxfId="393" priority="67" stopIfTrue="1" operator="equal">
      <formula>"N/T"</formula>
    </cfRule>
    <cfRule type="cellIs" dxfId="392" priority="68" stopIfTrue="1" operator="equal">
      <formula>"N/D"</formula>
    </cfRule>
  </conditionalFormatting>
  <conditionalFormatting sqref="D1539:D1573">
    <cfRule type="cellIs" dxfId="391" priority="62" stopIfTrue="1" operator="equal">
      <formula>"-"</formula>
    </cfRule>
  </conditionalFormatting>
  <conditionalFormatting sqref="D1577:D1611">
    <cfRule type="expression" dxfId="390" priority="56" stopIfTrue="1">
      <formula>ISBLANK(D1577)</formula>
    </cfRule>
    <cfRule type="cellIs" dxfId="389" priority="57" stopIfTrue="1" operator="equal">
      <formula>"Pasa"</formula>
    </cfRule>
    <cfRule type="cellIs" dxfId="388" priority="58" stopIfTrue="1" operator="equal">
      <formula>"Falla"</formula>
    </cfRule>
    <cfRule type="cellIs" dxfId="387" priority="59" stopIfTrue="1" operator="equal">
      <formula>"N/A"</formula>
    </cfRule>
    <cfRule type="cellIs" dxfId="386" priority="60" stopIfTrue="1" operator="equal">
      <formula>"N/T"</formula>
    </cfRule>
    <cfRule type="cellIs" dxfId="385" priority="61" stopIfTrue="1" operator="equal">
      <formula>"N/D"</formula>
    </cfRule>
  </conditionalFormatting>
  <conditionalFormatting sqref="D1577:D1611">
    <cfRule type="cellIs" dxfId="384" priority="55" stopIfTrue="1" operator="equal">
      <formula>"-"</formula>
    </cfRule>
  </conditionalFormatting>
  <conditionalFormatting sqref="D1615:D1649">
    <cfRule type="expression" dxfId="383" priority="49" stopIfTrue="1">
      <formula>ISBLANK(D1615)</formula>
    </cfRule>
    <cfRule type="cellIs" dxfId="382" priority="50" stopIfTrue="1" operator="equal">
      <formula>"Pasa"</formula>
    </cfRule>
    <cfRule type="cellIs" dxfId="381" priority="51" stopIfTrue="1" operator="equal">
      <formula>"Falla"</formula>
    </cfRule>
    <cfRule type="cellIs" dxfId="380" priority="52" stopIfTrue="1" operator="equal">
      <formula>"N/A"</formula>
    </cfRule>
    <cfRule type="cellIs" dxfId="379" priority="53" stopIfTrue="1" operator="equal">
      <formula>"N/T"</formula>
    </cfRule>
    <cfRule type="cellIs" dxfId="378" priority="54" stopIfTrue="1" operator="equal">
      <formula>"N/D"</formula>
    </cfRule>
  </conditionalFormatting>
  <conditionalFormatting sqref="D1615:D1649">
    <cfRule type="cellIs" dxfId="377" priority="48" stopIfTrue="1" operator="equal">
      <formula>"-"</formula>
    </cfRule>
  </conditionalFormatting>
  <conditionalFormatting sqref="D1653:D1687">
    <cfRule type="expression" dxfId="376" priority="42" stopIfTrue="1">
      <formula>ISBLANK(D1653)</formula>
    </cfRule>
    <cfRule type="cellIs" dxfId="375" priority="43" stopIfTrue="1" operator="equal">
      <formula>"Pasa"</formula>
    </cfRule>
    <cfRule type="cellIs" dxfId="374" priority="44" stopIfTrue="1" operator="equal">
      <formula>"Falla"</formula>
    </cfRule>
    <cfRule type="cellIs" dxfId="373" priority="45" stopIfTrue="1" operator="equal">
      <formula>"N/A"</formula>
    </cfRule>
    <cfRule type="cellIs" dxfId="372" priority="46" stopIfTrue="1" operator="equal">
      <formula>"N/T"</formula>
    </cfRule>
    <cfRule type="cellIs" dxfId="371" priority="47" stopIfTrue="1" operator="equal">
      <formula>"N/D"</formula>
    </cfRule>
  </conditionalFormatting>
  <conditionalFormatting sqref="D1653:D1687">
    <cfRule type="cellIs" dxfId="370" priority="41" stopIfTrue="1" operator="equal">
      <formula>"-"</formula>
    </cfRule>
  </conditionalFormatting>
  <conditionalFormatting sqref="E1691:E1725">
    <cfRule type="cellIs" dxfId="369" priority="26" stopIfTrue="1" operator="equal">
      <formula>"ERR"</formula>
    </cfRule>
  </conditionalFormatting>
  <conditionalFormatting sqref="D1691:D1725">
    <cfRule type="expression" dxfId="368" priority="14" stopIfTrue="1">
      <formula>ISBLANK(D1691)</formula>
    </cfRule>
    <cfRule type="cellIs" dxfId="367" priority="15" stopIfTrue="1" operator="equal">
      <formula>"Pasa"</formula>
    </cfRule>
    <cfRule type="cellIs" dxfId="366" priority="16" stopIfTrue="1" operator="equal">
      <formula>"Falla"</formula>
    </cfRule>
    <cfRule type="cellIs" dxfId="365" priority="17" stopIfTrue="1" operator="equal">
      <formula>"N/A"</formula>
    </cfRule>
    <cfRule type="cellIs" dxfId="364" priority="18" stopIfTrue="1" operator="equal">
      <formula>"N/T"</formula>
    </cfRule>
    <cfRule type="cellIs" dxfId="363" priority="19" stopIfTrue="1" operator="equal">
      <formula>"N/D"</formula>
    </cfRule>
  </conditionalFormatting>
  <conditionalFormatting sqref="D1691:D1725">
    <cfRule type="cellIs" dxfId="362" priority="13" stopIfTrue="1" operator="equal">
      <formula>"-"</formula>
    </cfRule>
  </conditionalFormatting>
  <conditionalFormatting sqref="K23">
    <cfRule type="expression" dxfId="361" priority="7" stopIfTrue="1">
      <formula>ISBLANK(K23)</formula>
    </cfRule>
    <cfRule type="cellIs" dxfId="360" priority="8" stopIfTrue="1" operator="equal">
      <formula>"Pasa"</formula>
    </cfRule>
    <cfRule type="cellIs" dxfId="359" priority="9" stopIfTrue="1" operator="equal">
      <formula>"Falla"</formula>
    </cfRule>
    <cfRule type="cellIs" dxfId="358" priority="10" stopIfTrue="1" operator="equal">
      <formula>"N/A"</formula>
    </cfRule>
    <cfRule type="cellIs" dxfId="357" priority="11" stopIfTrue="1" operator="equal">
      <formula>"N/T"</formula>
    </cfRule>
    <cfRule type="cellIs" dxfId="356" priority="12" stopIfTrue="1" operator="equal">
      <formula>"N/D"</formula>
    </cfRule>
  </conditionalFormatting>
  <conditionalFormatting sqref="K24">
    <cfRule type="expression" dxfId="355" priority="1" stopIfTrue="1">
      <formula>ISBLANK(K24)</formula>
    </cfRule>
    <cfRule type="cellIs" dxfId="354" priority="2" stopIfTrue="1" operator="equal">
      <formula>"Pasa"</formula>
    </cfRule>
    <cfRule type="cellIs" dxfId="353" priority="3" stopIfTrue="1" operator="equal">
      <formula>"Falla"</formula>
    </cfRule>
    <cfRule type="cellIs" dxfId="352" priority="4" stopIfTrue="1" operator="equal">
      <formula>"N/A"</formula>
    </cfRule>
    <cfRule type="cellIs" dxfId="351" priority="5" stopIfTrue="1" operator="equal">
      <formula>"N/T"</formula>
    </cfRule>
    <cfRule type="cellIs" dxfId="35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ICM</cp:lastModifiedBy>
  <cp:revision>109</cp:revision>
  <cp:lastPrinted>2020-09-14T10:56:43Z</cp:lastPrinted>
  <dcterms:created xsi:type="dcterms:W3CDTF">2020-03-26T13:14:48Z</dcterms:created>
  <dcterms:modified xsi:type="dcterms:W3CDTF">2023-02-07T10:40:23Z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ies>
</file>