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codeName="ThisWorkbook" defaultThemeVersion="124226"/>
  <mc:AlternateContent xmlns:mc="http://schemas.openxmlformats.org/markup-compatibility/2006">
    <mc:Choice Requires="x15">
      <x15ac:absPath xmlns:x15ac="http://schemas.microsoft.com/office/spreadsheetml/2010/11/ac" url="https://eviden-my.sharepoint.com/personal/maria_de-pedro_eviden_com/Documents/Documents/Testing/MADRID DIGITAL/PETICIONES/HOSPITAL/12 OCTUBRE/4020/"/>
    </mc:Choice>
  </mc:AlternateContent>
  <xr:revisionPtr revIDLastSave="1077" documentId="8_{7057603F-094D-496E-939B-478F62CF957E}" xr6:coauthVersionLast="47" xr6:coauthVersionMax="47" xr10:uidLastSave="{CE2FE9D2-2075-4825-A405-142151ABC05D}"/>
  <bookViews>
    <workbookView xWindow="-108" yWindow="-108" windowWidth="23256" windowHeight="12576" tabRatio="808" firstSheet="3"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E1891" i="22"/>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304" i="15" l="1"/>
  <c r="D224" i="5"/>
  <c r="CG20" i="9"/>
  <c r="DC3" i="19" s="1"/>
  <c r="D238" i="5"/>
  <c r="D228" i="5"/>
  <c r="D1165" i="21"/>
  <c r="D1253" i="22"/>
  <c r="D157" i="14"/>
  <c r="D139" i="21"/>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08" i="5"/>
  <c r="D112"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78" i="13"/>
  <c r="D86" i="13"/>
  <c r="D112" i="13"/>
  <c r="D113" i="13"/>
  <c r="D118" i="13"/>
  <c r="D126" i="13"/>
  <c r="D506" i="14"/>
  <c r="D695" i="14"/>
  <c r="D52" i="15"/>
  <c r="D68"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42" i="13"/>
  <c r="D47" i="13"/>
  <c r="D50" i="13"/>
  <c r="D159" i="14"/>
  <c r="D394" i="14"/>
  <c r="D432" i="14"/>
  <c r="D428" i="14"/>
  <c r="D424" i="14"/>
  <c r="D420" i="14"/>
  <c r="D416" i="14"/>
  <c r="D505" i="14"/>
  <c r="D489" i="14"/>
  <c r="D535" i="14"/>
  <c r="D584" i="14"/>
  <c r="D579" i="14"/>
  <c r="D736" i="14"/>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D188" i="15"/>
  <c r="D192" i="15"/>
  <c r="D198" i="15"/>
  <c r="D201" i="15"/>
  <c r="D202" i="15"/>
  <c r="D223" i="15"/>
  <c r="D239"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2" i="15"/>
  <c r="D183" i="15"/>
  <c r="D195" i="15"/>
  <c r="D220" i="15"/>
  <c r="D221" i="15"/>
  <c r="D233" i="15"/>
  <c r="D234" i="15"/>
  <c r="D235" i="15"/>
  <c r="D236" i="15"/>
  <c r="D237" i="15"/>
  <c r="D275" i="15"/>
  <c r="D298" i="15"/>
  <c r="D310" i="15"/>
  <c r="D317" i="15"/>
  <c r="D318" i="15"/>
  <c r="D342" i="15"/>
  <c r="D347" i="15"/>
  <c r="D657" i="22"/>
  <c r="D649" i="22"/>
  <c r="D641" i="22"/>
  <c r="D734" i="22"/>
  <c r="D718" i="22"/>
  <c r="D761" i="22"/>
  <c r="D753" i="22"/>
  <c r="D807" i="22"/>
  <c r="D356" i="15"/>
  <c r="D49" i="22"/>
  <c r="D75" i="22"/>
  <c r="D115" i="22"/>
  <c r="D162" i="22"/>
  <c r="D161" i="22"/>
  <c r="D154" i="22"/>
  <c r="D153" i="22"/>
  <c r="D146" i="22"/>
  <c r="D145" i="22"/>
  <c r="D203" i="22"/>
  <c r="D195" i="22"/>
  <c r="D187" i="22"/>
  <c r="D238" i="22"/>
  <c r="D230" i="22"/>
  <c r="D222" i="22"/>
  <c r="D357" i="22"/>
  <c r="D349" i="22"/>
  <c r="D341"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69" i="5"/>
  <c r="D78" i="5"/>
  <c r="D109" i="5"/>
  <c r="D117" i="5"/>
  <c r="D125" i="5"/>
  <c r="D145" i="5"/>
  <c r="D146" i="5"/>
  <c r="D153" i="5"/>
  <c r="D182" i="5"/>
  <c r="D189" i="5"/>
  <c r="D190" i="5"/>
  <c r="D197"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98" i="14"/>
  <c r="D190" i="14"/>
  <c r="D182" i="14"/>
  <c r="D233" i="14"/>
  <c r="D224" i="14"/>
  <c r="D278" i="14"/>
  <c r="D270" i="14"/>
  <c r="D262" i="14"/>
  <c r="D357" i="14"/>
  <c r="D354" i="14"/>
  <c r="D353" i="14"/>
  <c r="D350" i="14"/>
  <c r="D349" i="14"/>
  <c r="D346" i="14"/>
  <c r="D345" i="14"/>
  <c r="D342" i="14"/>
  <c r="D341" i="14"/>
  <c r="D338" i="14"/>
  <c r="D337" i="14"/>
  <c r="D334" i="14"/>
  <c r="D385" i="14"/>
  <c r="D381" i="14"/>
  <c r="D468" i="14"/>
  <c r="D460" i="14"/>
  <c r="D452" i="14"/>
  <c r="D545" i="14"/>
  <c r="D537" i="14"/>
  <c r="D529" i="14"/>
  <c r="D621" i="14"/>
  <c r="D613" i="14"/>
  <c r="D605" i="14"/>
  <c r="D685" i="14"/>
  <c r="D677"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202" i="14"/>
  <c r="D194" i="14"/>
  <c r="D186" i="14"/>
  <c r="D228" i="14"/>
  <c r="D220" i="14"/>
  <c r="D274" i="14"/>
  <c r="D266" i="14"/>
  <c r="D258" i="14"/>
  <c r="D319" i="14"/>
  <c r="D316" i="14"/>
  <c r="D315" i="14"/>
  <c r="D312" i="14"/>
  <c r="D311" i="14"/>
  <c r="D308" i="14"/>
  <c r="D307" i="14"/>
  <c r="D304" i="14"/>
  <c r="D303" i="14"/>
  <c r="D300" i="14"/>
  <c r="D299" i="14"/>
  <c r="D296" i="14"/>
  <c r="D392" i="14"/>
  <c r="D376" i="14"/>
  <c r="D430" i="14"/>
  <c r="D426" i="14"/>
  <c r="D422" i="14"/>
  <c r="D418" i="14"/>
  <c r="D414" i="14"/>
  <c r="D464" i="14"/>
  <c r="D525" i="14"/>
  <c r="D617" i="14"/>
  <c r="D609" i="14"/>
  <c r="D601"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13" i="18"/>
  <c r="D114" i="18"/>
  <c r="D129" i="18"/>
  <c r="D145" i="18"/>
  <c r="D153" i="18"/>
  <c r="D161" i="18"/>
  <c r="D188" i="18"/>
  <c r="D196" i="18"/>
  <c r="D148" i="18"/>
  <c r="D156" i="18"/>
  <c r="D164" i="18"/>
  <c r="D183" i="18"/>
  <c r="D191" i="18"/>
  <c r="D199" i="18"/>
  <c r="D200" i="18"/>
  <c r="D192" i="18"/>
  <c r="D203" i="18"/>
  <c r="D204"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56" i="22"/>
  <c r="D1800" i="22"/>
  <c r="D1799" i="22"/>
  <c r="D1796" i="22"/>
  <c r="D1795" i="22"/>
  <c r="D1747" i="22"/>
  <c r="D1746" i="22"/>
  <c r="D1763" i="22"/>
  <c r="D1762" i="22"/>
  <c r="D1755" i="22"/>
  <c r="D1754" i="22"/>
  <c r="D1724" i="22"/>
  <c r="D1723" i="22"/>
  <c r="D1720" i="22"/>
  <c r="D1719" i="22"/>
  <c r="D1716" i="22"/>
  <c r="D1715" i="22"/>
  <c r="D1712" i="22"/>
  <c r="D1711" i="22"/>
  <c r="D1708" i="22"/>
  <c r="D1707" i="22"/>
  <c r="D1704" i="22"/>
  <c r="D1703"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5" i="22"/>
  <c r="D1477" i="22"/>
  <c r="D1485" i="22"/>
  <c r="D1484" i="22"/>
  <c r="D1459" i="22"/>
  <c r="D1455" i="22"/>
  <c r="D1451" i="22"/>
  <c r="D1447" i="22"/>
  <c r="D1443" i="22"/>
  <c r="D1438" i="22"/>
  <c r="D1417" i="22"/>
  <c r="D1409" i="22"/>
  <c r="D1404" i="22"/>
  <c r="D1400"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57"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30" i="22"/>
  <c r="D829"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01"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35"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59"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69" i="22"/>
  <c r="D37" i="22"/>
  <c r="D36" i="22"/>
  <c r="D52" i="22"/>
  <c r="D51" i="22"/>
  <c r="D48" i="22"/>
  <c r="D47" i="22"/>
  <c r="D44" i="22"/>
  <c r="D43" i="22"/>
  <c r="D729" i="14"/>
  <c r="D728" i="14"/>
  <c r="D721" i="14"/>
  <c r="D720"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88" i="14"/>
  <c r="D471" i="14"/>
  <c r="D470" i="14"/>
  <c r="D463" i="14"/>
  <c r="D462" i="14"/>
  <c r="D455" i="14"/>
  <c r="D454" i="14"/>
  <c r="D467" i="14"/>
  <c r="D466" i="14"/>
  <c r="D459" i="14"/>
  <c r="D458" i="14"/>
  <c r="D451" i="14"/>
  <c r="D450" i="14"/>
  <c r="D433" i="14"/>
  <c r="D429" i="14"/>
  <c r="D425" i="14"/>
  <c r="D421" i="14"/>
  <c r="D417" i="14"/>
  <c r="D412" i="14"/>
  <c r="D411" i="14"/>
  <c r="D395" i="14"/>
  <c r="D390" i="14"/>
  <c r="D389" i="14"/>
  <c r="D375" i="14"/>
  <c r="D374" i="14"/>
  <c r="D373" i="14"/>
  <c r="D387" i="14"/>
  <c r="D386"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77" i="14"/>
  <c r="D276" i="14"/>
  <c r="D269" i="14"/>
  <c r="D268" i="14"/>
  <c r="D261" i="14"/>
  <c r="D260" i="14"/>
  <c r="D242" i="14"/>
  <c r="D241" i="14"/>
  <c r="D238" i="14"/>
  <c r="D237" i="14"/>
  <c r="D227" i="14"/>
  <c r="D226" i="14"/>
  <c r="D230" i="14"/>
  <c r="D223" i="14"/>
  <c r="D222" i="14"/>
  <c r="D205" i="14"/>
  <c r="D204" i="14"/>
  <c r="D197" i="14"/>
  <c r="D196" i="14"/>
  <c r="D189" i="14"/>
  <c r="D188"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703" i="14"/>
  <c r="H29" i="9" a="1"/>
  <c r="BP29" i="9" a="1"/>
  <c r="BR29" i="9" a="1"/>
  <c r="BN30" i="9" a="1"/>
  <c r="AT29" i="9" a="1"/>
  <c r="BE29" i="9" a="1"/>
  <c r="CC29" i="9" a="1"/>
  <c r="AS29" i="9" a="1"/>
  <c r="CK29" i="9" a="1"/>
  <c r="BA29" i="9" a="1"/>
  <c r="S29" i="9" a="1"/>
  <c r="BQ29" i="9" a="1"/>
  <c r="Z29" i="9" a="1"/>
  <c r="P29" i="9" a="1"/>
  <c r="L29" i="9" a="1"/>
  <c r="AA29" i="9" a="1"/>
  <c r="CN30" i="9" a="1"/>
  <c r="CP30" i="9" a="1"/>
  <c r="CR30" i="9" a="1"/>
  <c r="CB29" i="9" a="1"/>
  <c r="AI29" i="9" a="1"/>
  <c r="AR30" i="9" a="1"/>
  <c r="R30" i="9" a="1"/>
  <c r="M30" i="9" a="1"/>
  <c r="CD30" i="9" a="1"/>
  <c r="CC30" i="9" a="1"/>
  <c r="CO30" i="9" a="1"/>
  <c r="BG30" i="9" a="1"/>
  <c r="BM30" i="9" a="1"/>
  <c r="CF29" i="9" a="1"/>
  <c r="BU29" i="9" a="1"/>
  <c r="K29" i="9" a="1"/>
  <c r="BL30" i="9" a="1"/>
  <c r="E29" i="9" a="1"/>
  <c r="BS30" i="9" a="1"/>
  <c r="H30" i="9" a="1"/>
  <c r="AM29" i="9" a="1"/>
  <c r="AO30" i="9" a="1"/>
  <c r="AU30" i="9" a="1"/>
  <c r="CO29" i="9" a="1"/>
  <c r="AB29" i="9" a="1"/>
  <c r="CQ30" i="9" a="1"/>
  <c r="AX30" i="9" a="1"/>
  <c r="AL29" i="9" a="1"/>
  <c r="CK30" i="9" a="1"/>
  <c r="AE29" i="9" a="1"/>
  <c r="Y30" i="9" a="1"/>
  <c r="O29" i="9" a="1"/>
  <c r="AA30" i="9" a="1"/>
  <c r="BL29" i="9" a="1"/>
  <c r="CE30" i="9" a="1"/>
  <c r="J29" i="9" a="1"/>
  <c r="AH30" i="9" a="1"/>
  <c r="AI30" i="9" a="1"/>
  <c r="AJ30" i="9" a="1"/>
  <c r="BA30" i="9" a="1"/>
  <c r="BU30" i="9" a="1"/>
  <c r="X30" i="9" a="1"/>
  <c r="BQ30" i="9" a="1"/>
  <c r="CI29" i="9" a="1"/>
  <c r="CH30" i="9" a="1"/>
  <c r="CH29" i="9" a="1"/>
  <c r="AC29" i="9" a="1"/>
  <c r="AF30" i="9" a="1"/>
  <c r="W30" i="9" a="1"/>
  <c r="AB30" i="9" a="1"/>
  <c r="I30" i="9" a="1"/>
  <c r="CJ29" i="9" a="1"/>
  <c r="AG29" i="9" a="1"/>
  <c r="CE29" i="9" a="1"/>
  <c r="E30" i="9" a="1"/>
  <c r="V29" i="9" a="1"/>
  <c r="AK29" i="9" a="1"/>
  <c r="N29" i="9" a="1"/>
  <c r="BI30" i="9" a="1"/>
  <c r="BF30" i="9" a="1"/>
  <c r="BM29" i="9" a="1"/>
  <c r="CB30" i="9" a="1"/>
  <c r="CQ29" i="9" a="1"/>
  <c r="BO30" i="9" a="1"/>
  <c r="W29" i="9" a="1"/>
  <c r="K30" i="9" a="1"/>
  <c r="AG30" i="9" a="1"/>
  <c r="AU29" i="9" a="1"/>
  <c r="BJ29" i="9" a="1"/>
  <c r="BC30" i="9" a="1"/>
  <c r="CR29" i="9" a="1"/>
  <c r="AW29" i="9" a="1"/>
  <c r="CN29" i="9" a="1"/>
  <c r="T29" i="9" a="1"/>
  <c r="Q29" i="9" a="1"/>
  <c r="BH29" i="9" a="1"/>
  <c r="CM30" i="9" a="1"/>
  <c r="AY29" i="9" a="1"/>
  <c r="G30" i="9" a="1"/>
  <c r="AZ29" i="9" a="1"/>
  <c r="AK30" i="9" a="1"/>
  <c r="AD29" i="9" a="1"/>
  <c r="CM29" i="9" a="1"/>
  <c r="BO29" i="9" a="1"/>
  <c r="CD29" i="9" a="1"/>
  <c r="CF30" i="9" a="1"/>
  <c r="CA29" i="9" a="1"/>
  <c r="BN29" i="9" a="1"/>
  <c r="BW29" i="9" a="1"/>
  <c r="BY29" i="9" a="1"/>
  <c r="BY30" i="9" a="1"/>
  <c r="AM30" i="9" a="1"/>
  <c r="BK29" i="9" a="1"/>
  <c r="BV29" i="9" a="1"/>
  <c r="AN30" i="9" a="1"/>
  <c r="CL29" i="9" a="1"/>
  <c r="AL30" i="9" a="1"/>
  <c r="AJ29" i="9" a="1"/>
  <c r="AS30" i="9" a="1"/>
  <c r="AV30" i="9" a="1"/>
  <c r="BR30" i="9" a="1"/>
  <c r="BI29" i="9" a="1"/>
  <c r="AD30" i="9" a="1"/>
  <c r="AP30" i="9" a="1"/>
  <c r="T30" i="9" a="1"/>
  <c r="J30" i="9" a="1"/>
  <c r="BB29" i="9" a="1"/>
  <c r="N30" i="9" a="1"/>
  <c r="AN29" i="9" a="1"/>
  <c r="AZ30" i="9" a="1"/>
  <c r="CG30" i="9" a="1"/>
  <c r="BV30" i="9" a="1"/>
  <c r="CI30" i="9" a="1"/>
  <c r="CL30" i="9" a="1"/>
  <c r="BZ30" i="9" a="1"/>
  <c r="Q30" i="9" a="1"/>
  <c r="AO29" i="9" a="1"/>
  <c r="I29" i="9" a="1"/>
  <c r="AE30" i="9" a="1"/>
  <c r="BF29" i="9" a="1"/>
  <c r="F30" i="9" a="1"/>
  <c r="BE30" i="9" a="1"/>
  <c r="R29" i="9" a="1"/>
  <c r="G29" i="9" a="1"/>
  <c r="BD30" i="9" a="1"/>
  <c r="BB30" i="9" a="1"/>
  <c r="AQ29" i="9" a="1"/>
  <c r="M29" i="9" a="1"/>
  <c r="BT29" i="9" a="1"/>
  <c r="BP30" i="9" a="1"/>
  <c r="AX29" i="9" a="1"/>
  <c r="CG29" i="9" a="1"/>
  <c r="BK30" i="9" a="1"/>
  <c r="L30" i="9" a="1"/>
  <c r="BG29" i="9" a="1"/>
  <c r="CA30" i="9" a="1"/>
  <c r="BD29" i="9" a="1"/>
  <c r="U29" i="9" a="1"/>
  <c r="BT30" i="9" a="1"/>
  <c r="V30" i="9" a="1"/>
  <c r="BH30" i="9" a="1"/>
  <c r="AH29" i="9" a="1"/>
  <c r="AC30" i="9" a="1"/>
  <c r="AV29" i="9" a="1"/>
  <c r="S30" i="9" a="1"/>
  <c r="AP29" i="9" a="1"/>
  <c r="X29" i="9" a="1"/>
  <c r="Z30" i="9" a="1"/>
  <c r="BS29" i="9" a="1"/>
  <c r="BC29" i="9" a="1"/>
  <c r="BZ29" i="9" a="1"/>
  <c r="P30" i="9" a="1"/>
  <c r="AT30" i="9" a="1"/>
  <c r="BX30" i="9" a="1"/>
  <c r="U30" i="9" a="1"/>
  <c r="AR29" i="9" a="1"/>
  <c r="AW30" i="9" a="1"/>
  <c r="CJ30" i="9" a="1"/>
  <c r="BW30" i="9" a="1"/>
  <c r="Y29" i="9" a="1"/>
  <c r="F29" i="9" a="1"/>
  <c r="CP29" i="9" a="1"/>
  <c r="BX29" i="9" a="1"/>
  <c r="AY30" i="9" a="1"/>
  <c r="O30" i="9" a="1"/>
  <c r="AF29" i="9" a="1"/>
  <c r="AQ30" i="9" a="1"/>
  <c r="BJ30" i="9" a="1"/>
  <c r="AP30" i="9" l="1"/>
  <c r="K30" i="9"/>
  <c r="BW30" i="9"/>
  <c r="AT30" i="9"/>
  <c r="O30" i="9"/>
  <c r="CA30" i="9"/>
  <c r="AX30" i="9"/>
  <c r="P30" i="9"/>
  <c r="AV30" i="9"/>
  <c r="CB30" i="9"/>
  <c r="U30" i="9"/>
  <c r="BA30" i="9"/>
  <c r="CH30" i="9"/>
  <c r="BO30" i="9"/>
  <c r="BS30" i="9"/>
  <c r="AW30" i="9"/>
  <c r="S30" i="9"/>
  <c r="CE30" i="9"/>
  <c r="BB30" i="9"/>
  <c r="W30" i="9"/>
  <c r="CJ30" i="9"/>
  <c r="BF30" i="9"/>
  <c r="T30" i="9"/>
  <c r="AZ30" i="9"/>
  <c r="CF30" i="9"/>
  <c r="Y30" i="9"/>
  <c r="BE30" i="9"/>
  <c r="CL30" i="9"/>
  <c r="BX30" i="9"/>
  <c r="AA30" i="9"/>
  <c r="CN30" i="9"/>
  <c r="BJ30" i="9"/>
  <c r="AE30" i="9"/>
  <c r="CR30" i="9"/>
  <c r="BN30" i="9"/>
  <c r="X30" i="9"/>
  <c r="BD30" i="9"/>
  <c r="CK30" i="9"/>
  <c r="AC30" i="9"/>
  <c r="BI30" i="9"/>
  <c r="CP30" i="9"/>
  <c r="AL30" i="9"/>
  <c r="Q30" i="9"/>
  <c r="AI30" i="9"/>
  <c r="F30" i="9"/>
  <c r="BR30" i="9"/>
  <c r="AM30" i="9"/>
  <c r="J30" i="9"/>
  <c r="BV30" i="9"/>
  <c r="AB30" i="9"/>
  <c r="BH30" i="9"/>
  <c r="CO30" i="9"/>
  <c r="AG30" i="9"/>
  <c r="BM30" i="9"/>
  <c r="AR30" i="9"/>
  <c r="AQ30" i="9"/>
  <c r="N30" i="9"/>
  <c r="BZ30" i="9"/>
  <c r="AU30" i="9"/>
  <c r="R30" i="9"/>
  <c r="CD30" i="9"/>
  <c r="AF30" i="9"/>
  <c r="BL30" i="9"/>
  <c r="E30" i="9"/>
  <c r="AK30" i="9"/>
  <c r="BQ30" i="9"/>
  <c r="L30" i="9"/>
  <c r="AY30" i="9"/>
  <c r="V30" i="9"/>
  <c r="CI30" i="9"/>
  <c r="BC30" i="9"/>
  <c r="Z30" i="9"/>
  <c r="CM30" i="9"/>
  <c r="AJ30" i="9"/>
  <c r="BP30" i="9"/>
  <c r="I30" i="9"/>
  <c r="AO30" i="9"/>
  <c r="BU30" i="9"/>
  <c r="CG30" i="9"/>
  <c r="DC13" i="19" s="1"/>
  <c r="G30" i="9"/>
  <c r="CC30" i="9"/>
  <c r="BG30" i="9"/>
  <c r="AD30" i="9"/>
  <c r="CQ30" i="9"/>
  <c r="BK30" i="9"/>
  <c r="AH30" i="9"/>
  <c r="H30" i="9"/>
  <c r="AN30" i="9"/>
  <c r="BT30" i="9"/>
  <c r="M30" i="9"/>
  <c r="AS30" i="9"/>
  <c r="BY30" i="9"/>
  <c r="AT29" i="9"/>
  <c r="Q29" i="9"/>
  <c r="CC29" i="9"/>
  <c r="BF29" i="9"/>
  <c r="AC29" i="9"/>
  <c r="CP29" i="9"/>
  <c r="AI29" i="9"/>
  <c r="BO29" i="9"/>
  <c r="H29" i="9"/>
  <c r="AN29" i="9"/>
  <c r="BT29" i="9"/>
  <c r="BB29" i="9"/>
  <c r="Y29" i="9"/>
  <c r="CL29" i="9"/>
  <c r="BN29" i="9"/>
  <c r="AK29" i="9"/>
  <c r="G29" i="9"/>
  <c r="AM29" i="9"/>
  <c r="BS29" i="9"/>
  <c r="L29" i="9"/>
  <c r="AR29" i="9"/>
  <c r="BX29" i="9"/>
  <c r="BJ29" i="9"/>
  <c r="AG29" i="9"/>
  <c r="J29" i="9"/>
  <c r="BV29" i="9"/>
  <c r="AS29" i="9"/>
  <c r="K29" i="9"/>
  <c r="AQ29" i="9"/>
  <c r="BW29" i="9"/>
  <c r="P29" i="9"/>
  <c r="AV29" i="9"/>
  <c r="CB29" i="9"/>
  <c r="F29" i="9"/>
  <c r="BR29" i="9"/>
  <c r="AO29" i="9"/>
  <c r="R29" i="9"/>
  <c r="CD29" i="9"/>
  <c r="BA29" i="9"/>
  <c r="O29" i="9"/>
  <c r="AU29" i="9"/>
  <c r="CA29" i="9"/>
  <c r="T29" i="9"/>
  <c r="AZ29" i="9"/>
  <c r="CF29" i="9"/>
  <c r="N29" i="9"/>
  <c r="BZ29" i="9"/>
  <c r="AW29" i="9"/>
  <c r="Z29" i="9"/>
  <c r="CM29" i="9"/>
  <c r="BI29" i="9"/>
  <c r="S29" i="9"/>
  <c r="AY29" i="9"/>
  <c r="CE29" i="9"/>
  <c r="X29" i="9"/>
  <c r="BD29" i="9"/>
  <c r="CK29" i="9"/>
  <c r="V29" i="9"/>
  <c r="CI29" i="9"/>
  <c r="BE29" i="9"/>
  <c r="AH29" i="9"/>
  <c r="E29" i="9"/>
  <c r="BQ29" i="9"/>
  <c r="W29" i="9"/>
  <c r="BC29" i="9"/>
  <c r="CJ29" i="9"/>
  <c r="AB29" i="9"/>
  <c r="BH29" i="9"/>
  <c r="CO29" i="9"/>
  <c r="AD29" i="9"/>
  <c r="CQ29" i="9"/>
  <c r="BM29" i="9"/>
  <c r="AP29" i="9"/>
  <c r="M29" i="9"/>
  <c r="BY29" i="9"/>
  <c r="AA29" i="9"/>
  <c r="BG29" i="9"/>
  <c r="CN29" i="9"/>
  <c r="AF29" i="9"/>
  <c r="BL29" i="9"/>
  <c r="CG29" i="9"/>
  <c r="DC12" i="19" s="1"/>
  <c r="AL29" i="9"/>
  <c r="I29" i="9"/>
  <c r="BU29" i="9"/>
  <c r="AX29" i="9"/>
  <c r="U29" i="9"/>
  <c r="CH29" i="9"/>
  <c r="AE29" i="9"/>
  <c r="BK29" i="9"/>
  <c r="CR29" i="9"/>
  <c r="AJ29" i="9"/>
  <c r="BP29"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36" i="19"/>
  <c r="DA36" i="19"/>
  <c r="CS32" i="19"/>
  <c r="DA32" i="19"/>
  <c r="CS28" i="19"/>
  <c r="DA28" i="19"/>
  <c r="CS24" i="19"/>
  <c r="DA24" i="19"/>
  <c r="CS20" i="19"/>
  <c r="DA20" i="19"/>
  <c r="CS16" i="19"/>
  <c r="DA16" i="19"/>
  <c r="CS12" i="19"/>
  <c r="DA12" i="19"/>
  <c r="CS35" i="19"/>
  <c r="DA35" i="19"/>
  <c r="CS31" i="19"/>
  <c r="DA31" i="19"/>
  <c r="CS27" i="19"/>
  <c r="DA27" i="19"/>
  <c r="CS23" i="19"/>
  <c r="DA23" i="19"/>
  <c r="CS19" i="19"/>
  <c r="DA19" i="19"/>
  <c r="CS15" i="19"/>
  <c r="DA15" i="19"/>
  <c r="CS34" i="19"/>
  <c r="DA34" i="19"/>
  <c r="CS30" i="19"/>
  <c r="DA30" i="19"/>
  <c r="CS26" i="19"/>
  <c r="DA26" i="19"/>
  <c r="CS22" i="19"/>
  <c r="DA22" i="19"/>
  <c r="CS18" i="19"/>
  <c r="DA18" i="19"/>
  <c r="CS14" i="19"/>
  <c r="DA14" i="19"/>
  <c r="CQ37" i="19"/>
  <c r="CT37" i="19"/>
  <c r="CQ33" i="19"/>
  <c r="CT33" i="19"/>
  <c r="CQ29" i="19"/>
  <c r="CT29" i="19"/>
  <c r="CQ25" i="19"/>
  <c r="CT25" i="19"/>
  <c r="CQ21" i="19"/>
  <c r="CT21" i="19"/>
  <c r="CQ17" i="19"/>
  <c r="CT17" i="19"/>
  <c r="CQ13" i="19"/>
  <c r="CT13" i="19"/>
  <c r="CQ36" i="19"/>
  <c r="CT36" i="19"/>
  <c r="CQ32" i="19"/>
  <c r="CT32" i="19"/>
  <c r="CQ28" i="19"/>
  <c r="CT28" i="19"/>
  <c r="CQ24" i="19"/>
  <c r="CT24" i="19"/>
  <c r="CQ20" i="19"/>
  <c r="CT20" i="19"/>
  <c r="CQ16" i="19"/>
  <c r="CT16" i="19"/>
  <c r="CQ12" i="19"/>
  <c r="CT12" i="19"/>
  <c r="CQ35" i="19"/>
  <c r="CT35" i="19"/>
  <c r="CQ31" i="19"/>
  <c r="CT31" i="19"/>
  <c r="CQ27" i="19"/>
  <c r="CT27" i="19"/>
  <c r="CQ23" i="19"/>
  <c r="CT23" i="19"/>
  <c r="CQ19" i="19"/>
  <c r="CT19" i="19"/>
  <c r="CQ15" i="19"/>
  <c r="CT15" i="19"/>
  <c r="CQ34" i="19"/>
  <c r="CT34" i="19"/>
  <c r="CQ30" i="19"/>
  <c r="CT30" i="19"/>
  <c r="CQ26" i="19"/>
  <c r="CT26" i="19"/>
  <c r="CQ22" i="19"/>
  <c r="CT22" i="19"/>
  <c r="CQ18" i="19"/>
  <c r="CT18" i="19"/>
  <c r="CQ14" i="19"/>
  <c r="CT14" i="19"/>
  <c r="CE37" i="19"/>
  <c r="CI37" i="19"/>
  <c r="CE33" i="19"/>
  <c r="CI33" i="19"/>
  <c r="CE29" i="19"/>
  <c r="CI29" i="19"/>
  <c r="CE25" i="19"/>
  <c r="CI25" i="19"/>
  <c r="CE21" i="19"/>
  <c r="CI21" i="19"/>
  <c r="CE17" i="19"/>
  <c r="CI17" i="19"/>
  <c r="CE13" i="19"/>
  <c r="CI13" i="19"/>
  <c r="CE36" i="19"/>
  <c r="CI36" i="19"/>
  <c r="CE32" i="19"/>
  <c r="CI32" i="19"/>
  <c r="CE28" i="19"/>
  <c r="CI28" i="19"/>
  <c r="CE24" i="19"/>
  <c r="CI24" i="19"/>
  <c r="CE20" i="19"/>
  <c r="CI20" i="19"/>
  <c r="CE16" i="19"/>
  <c r="CI16" i="19"/>
  <c r="CE12" i="19"/>
  <c r="CI12" i="19"/>
  <c r="CE35" i="19"/>
  <c r="CI35" i="19"/>
  <c r="CE31" i="19"/>
  <c r="CI31" i="19"/>
  <c r="CE27" i="19"/>
  <c r="CI27" i="19"/>
  <c r="CE23" i="19"/>
  <c r="CI23" i="19"/>
  <c r="CE19" i="19"/>
  <c r="CI19" i="19"/>
  <c r="CE15" i="19"/>
  <c r="CI15" i="19"/>
  <c r="CE34" i="19"/>
  <c r="CI34" i="19"/>
  <c r="CE30" i="19"/>
  <c r="CI30" i="19"/>
  <c r="CE26" i="19"/>
  <c r="CI26" i="19"/>
  <c r="CE22" i="19"/>
  <c r="CI22" i="19"/>
  <c r="CE18" i="19"/>
  <c r="CI18" i="19"/>
  <c r="CE14" i="19"/>
  <c r="CI14" i="19"/>
  <c r="BL37" i="19"/>
  <c r="CF37" i="19"/>
  <c r="BL33" i="19"/>
  <c r="CF33" i="19"/>
  <c r="BL29" i="19"/>
  <c r="CF29" i="19"/>
  <c r="BL25" i="19"/>
  <c r="CF25" i="19"/>
  <c r="BL21" i="19"/>
  <c r="CF21" i="19"/>
  <c r="BL17" i="19"/>
  <c r="CF17" i="19"/>
  <c r="BL13" i="19"/>
  <c r="CF13" i="19"/>
  <c r="BL36" i="19"/>
  <c r="CF36" i="19"/>
  <c r="BL32" i="19"/>
  <c r="CF32" i="19"/>
  <c r="BL28" i="19"/>
  <c r="CF28" i="19"/>
  <c r="BL24" i="19"/>
  <c r="CF24" i="19"/>
  <c r="BL20" i="19"/>
  <c r="CF20" i="19"/>
  <c r="BL16" i="19"/>
  <c r="CF16" i="19"/>
  <c r="BL12" i="19"/>
  <c r="CF12" i="19"/>
  <c r="BL35" i="19"/>
  <c r="CF35" i="19"/>
  <c r="BL31" i="19"/>
  <c r="CF31" i="19"/>
  <c r="BL27" i="19"/>
  <c r="CF27" i="19"/>
  <c r="BL23" i="19"/>
  <c r="CF23" i="19"/>
  <c r="BL19" i="19"/>
  <c r="CF19" i="19"/>
  <c r="BL15" i="19"/>
  <c r="CF15" i="19"/>
  <c r="BL34" i="19"/>
  <c r="CF34" i="19"/>
  <c r="BL30" i="19"/>
  <c r="CF30" i="19"/>
  <c r="BL26" i="19"/>
  <c r="CF26" i="19"/>
  <c r="BL22" i="19"/>
  <c r="CF22" i="19"/>
  <c r="BL18" i="19"/>
  <c r="CF18" i="19"/>
  <c r="BL14" i="19"/>
  <c r="CF14" i="19"/>
  <c r="BA37" i="19"/>
  <c r="AZ37" i="19"/>
  <c r="BA33" i="19"/>
  <c r="AZ33" i="19"/>
  <c r="BA29" i="19"/>
  <c r="AZ29" i="19"/>
  <c r="BA25" i="19"/>
  <c r="AZ25" i="19"/>
  <c r="BA21" i="19"/>
  <c r="AZ21" i="19"/>
  <c r="BA17" i="19"/>
  <c r="AZ17" i="19"/>
  <c r="BA13" i="19"/>
  <c r="AZ13" i="19"/>
  <c r="BA36" i="19"/>
  <c r="AZ36" i="19"/>
  <c r="BA32" i="19"/>
  <c r="AZ32" i="19"/>
  <c r="BA28" i="19"/>
  <c r="AZ28" i="19"/>
  <c r="BA24" i="19"/>
  <c r="AZ24" i="19"/>
  <c r="BA20" i="19"/>
  <c r="AZ20" i="19"/>
  <c r="BA16" i="19"/>
  <c r="AZ16" i="19"/>
  <c r="BA12" i="19"/>
  <c r="AZ12" i="19"/>
  <c r="BA35" i="19"/>
  <c r="AZ35" i="19"/>
  <c r="BA31" i="19"/>
  <c r="AZ31" i="19"/>
  <c r="BA27" i="19"/>
  <c r="AZ27" i="19"/>
  <c r="BA23" i="19"/>
  <c r="AZ23" i="19"/>
  <c r="BA19" i="19"/>
  <c r="AZ19" i="19"/>
  <c r="BA15" i="19"/>
  <c r="AZ15" i="19"/>
  <c r="BA34" i="19"/>
  <c r="AZ34" i="19"/>
  <c r="BA30" i="19"/>
  <c r="AZ30" i="19"/>
  <c r="BA26" i="19"/>
  <c r="AZ26" i="19"/>
  <c r="BA22" i="19"/>
  <c r="AZ22" i="19"/>
  <c r="BA18" i="19"/>
  <c r="AZ18" i="19"/>
  <c r="BA14" i="19"/>
  <c r="AZ14" i="19"/>
  <c r="AF37" i="19"/>
  <c r="AE37" i="19"/>
  <c r="AF33" i="19"/>
  <c r="AE33" i="19"/>
  <c r="AF29" i="19"/>
  <c r="AE29" i="19"/>
  <c r="AF25" i="19"/>
  <c r="AE25" i="19"/>
  <c r="AF21" i="19"/>
  <c r="AE21" i="19"/>
  <c r="AF17" i="19"/>
  <c r="AE17" i="19"/>
  <c r="AF13" i="19"/>
  <c r="AE13" i="19"/>
  <c r="AF36" i="19"/>
  <c r="AE36" i="19"/>
  <c r="AF32" i="19"/>
  <c r="AE32" i="19"/>
  <c r="AF28" i="19"/>
  <c r="AE28" i="19"/>
  <c r="AF24" i="19"/>
  <c r="AE24" i="19"/>
  <c r="AF20" i="19"/>
  <c r="AE20" i="19"/>
  <c r="AF16" i="19"/>
  <c r="AE16" i="19"/>
  <c r="AF12" i="19"/>
  <c r="AE12" i="19"/>
  <c r="AF35" i="19"/>
  <c r="AE35" i="19"/>
  <c r="AF31" i="19"/>
  <c r="AE31" i="19"/>
  <c r="AF27" i="19"/>
  <c r="AE27" i="19"/>
  <c r="AF23" i="19"/>
  <c r="AE23" i="19"/>
  <c r="AF19" i="19"/>
  <c r="AE19" i="19"/>
  <c r="AF15" i="19"/>
  <c r="AE15" i="19"/>
  <c r="AF34" i="19"/>
  <c r="AE34" i="19"/>
  <c r="AF30" i="19"/>
  <c r="AE30" i="19"/>
  <c r="AF26" i="19"/>
  <c r="AE26" i="19"/>
  <c r="AF22" i="19"/>
  <c r="AE22" i="19"/>
  <c r="AF18" i="19"/>
  <c r="AE18" i="19"/>
  <c r="AF14" i="19"/>
  <c r="AE14" i="19"/>
  <c r="AH37" i="19"/>
  <c r="AG37" i="19"/>
  <c r="AH33" i="19"/>
  <c r="AG33" i="19"/>
  <c r="AH29" i="19"/>
  <c r="AG29" i="19"/>
  <c r="AH25" i="19"/>
  <c r="AG25" i="19"/>
  <c r="AH21" i="19"/>
  <c r="AG21" i="19"/>
  <c r="AH17" i="19"/>
  <c r="AG17" i="19"/>
  <c r="AH13" i="19"/>
  <c r="AG13" i="19"/>
  <c r="AH36" i="19"/>
  <c r="AG36" i="19"/>
  <c r="AH32" i="19"/>
  <c r="AG32" i="19"/>
  <c r="AH28" i="19"/>
  <c r="AG28" i="19"/>
  <c r="AH24" i="19"/>
  <c r="AG24" i="19"/>
  <c r="AH20" i="19"/>
  <c r="AG20" i="19"/>
  <c r="AH16" i="19"/>
  <c r="AG16" i="19"/>
  <c r="AH12" i="19"/>
  <c r="AG12" i="19"/>
  <c r="AH35" i="19"/>
  <c r="AG35" i="19"/>
  <c r="AH31" i="19"/>
  <c r="AG31" i="19"/>
  <c r="AH27" i="19"/>
  <c r="AG27" i="19"/>
  <c r="AH23" i="19"/>
  <c r="AG23" i="19"/>
  <c r="AH19" i="19"/>
  <c r="AG19" i="19"/>
  <c r="AH15" i="19"/>
  <c r="AG15" i="19"/>
  <c r="AH34" i="19"/>
  <c r="AG34" i="19"/>
  <c r="AH30" i="19"/>
  <c r="AG30" i="19"/>
  <c r="AH26" i="19"/>
  <c r="AG26" i="19"/>
  <c r="AH22" i="19"/>
  <c r="AG22" i="19"/>
  <c r="AH18" i="19"/>
  <c r="AG18" i="19"/>
  <c r="AH14" i="19"/>
  <c r="AG14" i="19"/>
  <c r="AJ37" i="19"/>
  <c r="AI37" i="19"/>
  <c r="AJ33" i="19"/>
  <c r="AI33" i="19"/>
  <c r="AJ29" i="19"/>
  <c r="AI29" i="19"/>
  <c r="AJ25" i="19"/>
  <c r="AI25" i="19"/>
  <c r="AJ21" i="19"/>
  <c r="AI21" i="19"/>
  <c r="AJ17" i="19"/>
  <c r="AI17" i="19"/>
  <c r="AJ13" i="19"/>
  <c r="AI13" i="19"/>
  <c r="AJ36" i="19"/>
  <c r="AI36" i="19"/>
  <c r="AJ32" i="19"/>
  <c r="AI32" i="19"/>
  <c r="AJ28" i="19"/>
  <c r="AI28" i="19"/>
  <c r="AJ24" i="19"/>
  <c r="AI24" i="19"/>
  <c r="AJ20" i="19"/>
  <c r="AI20" i="19"/>
  <c r="AJ16" i="19"/>
  <c r="AI16" i="19"/>
  <c r="AJ12" i="19"/>
  <c r="AI12" i="19"/>
  <c r="AJ35" i="19"/>
  <c r="AI35" i="19"/>
  <c r="AJ31" i="19"/>
  <c r="AI31" i="19"/>
  <c r="AJ27" i="19"/>
  <c r="AI27" i="19"/>
  <c r="AJ23" i="19"/>
  <c r="AI23" i="19"/>
  <c r="AJ19" i="19"/>
  <c r="AI19" i="19"/>
  <c r="AJ15" i="19"/>
  <c r="AI15" i="19"/>
  <c r="AJ34" i="19"/>
  <c r="AI34" i="19"/>
  <c r="AJ30" i="19"/>
  <c r="AI30" i="19"/>
  <c r="AJ26" i="19"/>
  <c r="AI26" i="19"/>
  <c r="AJ22" i="19"/>
  <c r="AI22" i="19"/>
  <c r="AJ18" i="19"/>
  <c r="AI18" i="19"/>
  <c r="AJ14" i="19"/>
  <c r="AI14" i="19"/>
  <c r="AL37" i="19"/>
  <c r="AK37" i="19"/>
  <c r="AL33" i="19"/>
  <c r="AK33" i="19"/>
  <c r="AL29" i="19"/>
  <c r="AK29" i="19"/>
  <c r="AL25" i="19"/>
  <c r="AK25" i="19"/>
  <c r="AL21" i="19"/>
  <c r="AK21" i="19"/>
  <c r="AL17" i="19"/>
  <c r="AK17" i="19"/>
  <c r="AL13" i="19"/>
  <c r="AK13" i="19"/>
  <c r="AL36" i="19"/>
  <c r="AK36" i="19"/>
  <c r="AL32" i="19"/>
  <c r="AK32" i="19"/>
  <c r="AL28" i="19"/>
  <c r="AK28" i="19"/>
  <c r="AL24" i="19"/>
  <c r="AK24" i="19"/>
  <c r="AL20" i="19"/>
  <c r="AK20" i="19"/>
  <c r="AL16" i="19"/>
  <c r="AK16" i="19"/>
  <c r="AL12" i="19"/>
  <c r="AK12" i="19"/>
  <c r="AL35" i="19"/>
  <c r="AK35" i="19"/>
  <c r="AL31" i="19"/>
  <c r="AK31" i="19"/>
  <c r="AL27" i="19"/>
  <c r="AK27" i="19"/>
  <c r="AL23" i="19"/>
  <c r="AK23" i="19"/>
  <c r="AL19" i="19"/>
  <c r="AK19" i="19"/>
  <c r="AL15" i="19"/>
  <c r="AK15" i="19"/>
  <c r="AL34" i="19"/>
  <c r="AK34" i="19"/>
  <c r="AL30" i="19"/>
  <c r="AK30" i="19"/>
  <c r="AL26" i="19"/>
  <c r="AK26" i="19"/>
  <c r="AL22" i="19"/>
  <c r="AK22" i="19"/>
  <c r="AL18" i="19"/>
  <c r="AK18" i="19"/>
  <c r="AL14" i="19"/>
  <c r="AK14" i="19"/>
  <c r="AN37" i="19"/>
  <c r="AM37" i="19"/>
  <c r="AN33" i="19"/>
  <c r="AM33" i="19"/>
  <c r="AN29" i="19"/>
  <c r="AM29" i="19"/>
  <c r="AN25" i="19"/>
  <c r="AM25" i="19"/>
  <c r="AN21" i="19"/>
  <c r="AM21" i="19"/>
  <c r="AN17" i="19"/>
  <c r="AM17" i="19"/>
  <c r="AN13" i="19"/>
  <c r="AM13" i="19"/>
  <c r="AN36" i="19"/>
  <c r="AM36" i="19"/>
  <c r="AN32" i="19"/>
  <c r="AM32" i="19"/>
  <c r="AN28" i="19"/>
  <c r="AM28" i="19"/>
  <c r="AN24" i="19"/>
  <c r="AM24" i="19"/>
  <c r="AN20" i="19"/>
  <c r="AM20" i="19"/>
  <c r="AN16" i="19"/>
  <c r="AM16" i="19"/>
  <c r="AN12" i="19"/>
  <c r="AM12" i="19"/>
  <c r="AN35" i="19"/>
  <c r="AM35" i="19"/>
  <c r="AN31" i="19"/>
  <c r="AM31" i="19"/>
  <c r="AN27" i="19"/>
  <c r="AM27" i="19"/>
  <c r="AN23" i="19"/>
  <c r="AM23" i="19"/>
  <c r="AN19" i="19"/>
  <c r="AM19" i="19"/>
  <c r="AN15" i="19"/>
  <c r="AM15" i="19"/>
  <c r="AN34" i="19"/>
  <c r="AM34" i="19"/>
  <c r="AN30" i="19"/>
  <c r="AM30" i="19"/>
  <c r="AN26" i="19"/>
  <c r="AM26" i="19"/>
  <c r="AN22" i="19"/>
  <c r="AM22" i="19"/>
  <c r="AN18" i="19"/>
  <c r="AM18" i="19"/>
  <c r="AN14" i="19"/>
  <c r="AM14" i="19"/>
  <c r="AO37" i="19"/>
  <c r="AO33" i="19"/>
  <c r="AO29" i="19"/>
  <c r="AO25" i="19"/>
  <c r="AO21" i="19"/>
  <c r="AO17" i="19"/>
  <c r="AO13" i="19"/>
  <c r="AO36" i="19"/>
  <c r="AO32" i="19"/>
  <c r="AO28" i="19"/>
  <c r="AO24" i="19"/>
  <c r="AO20" i="19"/>
  <c r="AO16" i="19"/>
  <c r="AO12" i="19"/>
  <c r="AO35" i="19"/>
  <c r="AO31" i="19"/>
  <c r="AO27" i="19"/>
  <c r="AO23" i="19"/>
  <c r="AO19" i="19"/>
  <c r="AO15"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BS28" i="9" a="1"/>
  <c r="CD24" i="9" a="1"/>
  <c r="BH21" i="9" a="1"/>
  <c r="AK27" i="9" a="1"/>
  <c r="BQ24" i="9" a="1"/>
  <c r="BY24" i="9" a="1"/>
  <c r="K362" i="14"/>
  <c r="V26" i="9" a="1"/>
  <c r="AO20" i="9" a="1"/>
  <c r="CE27" i="9" a="1"/>
  <c r="CM26" i="9" a="1"/>
  <c r="R24" i="9" a="1"/>
  <c r="BF21" i="9" a="1"/>
  <c r="CQ23" i="9" a="1"/>
  <c r="AP26" i="9" a="1"/>
  <c r="AJ20" i="9" a="1"/>
  <c r="BU21" i="9" a="1"/>
  <c r="L21" i="9" a="1"/>
  <c r="AS28" i="9" a="1"/>
  <c r="AG22" i="9" a="1"/>
  <c r="AW26" i="9" a="1"/>
  <c r="AM26" i="9" a="1"/>
  <c r="Y26" i="9" a="1"/>
  <c r="BW26" i="9" a="1"/>
  <c r="AF23" i="9" a="1"/>
  <c r="AW28" i="9" a="1"/>
  <c r="G21" i="9" a="1"/>
  <c r="AT21" i="9" a="1"/>
  <c r="K1008" i="22"/>
  <c r="F20" i="9" a="1"/>
  <c r="K286" i="22"/>
  <c r="K248" i="14"/>
  <c r="AU24" i="9" a="1"/>
  <c r="AU28" i="9" a="1"/>
  <c r="AD23" i="9" a="1"/>
  <c r="H22" i="9" a="1"/>
  <c r="Q23" i="9" a="1"/>
  <c r="BQ27" i="9" a="1"/>
  <c r="AT22" i="9" a="1"/>
  <c r="CF26" i="9" a="1"/>
  <c r="AA23" i="9" a="1"/>
  <c r="Z28" i="9" a="1"/>
  <c r="P21" i="9" a="1"/>
  <c r="M28" i="9" a="1"/>
  <c r="AK23" i="9" a="1"/>
  <c r="BH23" i="9" a="1"/>
  <c r="T20" i="9" a="1"/>
  <c r="BV28" i="9" a="1"/>
  <c r="AR23" i="9" a="1"/>
  <c r="AK22" i="9" a="1"/>
  <c r="BY20" i="9" a="1"/>
  <c r="L20" i="9" a="1"/>
  <c r="CD27" i="9" a="1"/>
  <c r="I28" i="9" a="1"/>
  <c r="BS27" i="9" a="1"/>
  <c r="J23" i="9" a="1"/>
  <c r="I22" i="9" a="1"/>
  <c r="BR25" i="9" a="1"/>
  <c r="AJ24" i="9" a="1"/>
  <c r="AB24" i="9" a="1"/>
  <c r="BX23" i="9" a="1"/>
  <c r="AI20" i="9" a="1"/>
  <c r="AD24" i="9" a="1"/>
  <c r="G27" i="9" a="1"/>
  <c r="BZ24" i="9" a="1"/>
  <c r="BM21" i="9" a="1"/>
  <c r="BJ20" i="9" a="1"/>
  <c r="CG21" i="9" a="1"/>
  <c r="CB23" i="9" a="1"/>
  <c r="K590" i="14"/>
  <c r="BJ26" i="9" a="1"/>
  <c r="K134" i="5"/>
  <c r="BY26" i="9" a="1"/>
  <c r="G23" i="9" a="1"/>
  <c r="Y28" i="9" a="1"/>
  <c r="CN25" i="9" a="1"/>
  <c r="AZ25" i="9" a="1"/>
  <c r="BO24" i="9" a="1"/>
  <c r="AE25" i="9" a="1"/>
  <c r="P28" i="9" a="1"/>
  <c r="BM24" i="9" a="1"/>
  <c r="CB28" i="9" a="1"/>
  <c r="BS20" i="9" a="1"/>
  <c r="CP22" i="9" a="1"/>
  <c r="S21" i="9" a="1"/>
  <c r="Z26" i="9" a="1"/>
  <c r="BV27" i="9" a="1"/>
  <c r="AX22" i="9" a="1"/>
  <c r="AA26" i="9" a="1"/>
  <c r="CC22" i="9" a="1"/>
  <c r="AB26" i="9" a="1"/>
  <c r="CL26" i="9" a="1"/>
  <c r="AO25" i="9" a="1"/>
  <c r="CM28" i="9" a="1"/>
  <c r="CC28" i="9" a="1"/>
  <c r="R27" i="9" a="1"/>
  <c r="AG26" i="9" a="1"/>
  <c r="AM23" i="9" a="1"/>
  <c r="CR24" i="9" a="1"/>
  <c r="AM28" i="9" a="1"/>
  <c r="BA21" i="9" a="1"/>
  <c r="X27" i="9" a="1"/>
  <c r="N26" i="9" a="1"/>
  <c r="S25" i="9" a="1"/>
  <c r="J25" i="9" a="1"/>
  <c r="K58" i="13"/>
  <c r="BP20" i="9" a="1"/>
  <c r="BQ22" i="9" a="1"/>
  <c r="CJ28" i="9" a="1"/>
  <c r="CR21" i="9" a="1"/>
  <c r="AM20" i="9" a="1"/>
  <c r="BT22" i="9" a="1"/>
  <c r="AX21" i="9" a="1"/>
  <c r="M27" i="9" a="1"/>
  <c r="CH26" i="9" a="1"/>
  <c r="AD26" i="9" a="1"/>
  <c r="G26" i="9" a="1"/>
  <c r="BT26" i="9" a="1"/>
  <c r="BP25" i="9" a="1"/>
  <c r="H25" i="9" a="1"/>
  <c r="K438" i="22"/>
  <c r="AI25" i="9" a="1"/>
  <c r="CJ26" i="9" a="1"/>
  <c r="K552" i="22"/>
  <c r="AE21" i="9" a="1"/>
  <c r="BN20" i="9" a="1"/>
  <c r="AZ24" i="9" a="1"/>
  <c r="AC23" i="9" a="1"/>
  <c r="AM27" i="9" a="1"/>
  <c r="BY28" i="9" a="1"/>
  <c r="AP24" i="9" a="1"/>
  <c r="AC27" i="9" a="1"/>
  <c r="P20" i="9" a="1"/>
  <c r="K210" i="14"/>
  <c r="AA24" i="9" a="1"/>
  <c r="CR20" i="9" a="1"/>
  <c r="K1198" i="22"/>
  <c r="BY23" i="9" a="1"/>
  <c r="AM25" i="9" a="1"/>
  <c r="AS26" i="9" a="1"/>
  <c r="BU27" i="9" a="1"/>
  <c r="Y24" i="9" a="1"/>
  <c r="BJ22" i="9" a="1"/>
  <c r="CC20" i="9" a="1"/>
  <c r="R28" i="9" a="1"/>
  <c r="CE26" i="9" a="1"/>
  <c r="BK27" i="9" a="1"/>
  <c r="G22" i="9" a="1"/>
  <c r="AB21" i="9" a="1"/>
  <c r="CB27" i="9" a="1"/>
  <c r="BC27" i="9" a="1"/>
  <c r="P23" i="9" a="1"/>
  <c r="X25" i="9" a="1"/>
  <c r="BM27" i="9" a="1"/>
  <c r="CO23" i="9" a="1"/>
  <c r="CR25" i="9" a="1"/>
  <c r="BE28" i="9" a="1"/>
  <c r="T22" i="9" a="1"/>
  <c r="CC24" i="9" a="1"/>
  <c r="K400" i="14"/>
  <c r="BF26" i="9" a="1"/>
  <c r="BM26" i="9" a="1"/>
  <c r="X21" i="9" a="1"/>
  <c r="AX20" i="9" a="1"/>
  <c r="BB23" i="9" a="1"/>
  <c r="K96" i="22"/>
  <c r="AZ26" i="9" a="1"/>
  <c r="AQ27" i="9" a="1"/>
  <c r="BA22" i="9" a="1"/>
  <c r="V27" i="9" a="1"/>
  <c r="AW20" i="9" a="1"/>
  <c r="BZ20" i="9" a="1"/>
  <c r="AP25" i="9" a="1"/>
  <c r="BW28" i="9" a="1"/>
  <c r="AW21" i="9" a="1"/>
  <c r="U26" i="9" a="1"/>
  <c r="F27" i="9" a="1"/>
  <c r="BK22" i="9" a="1"/>
  <c r="CD22" i="9" a="1"/>
  <c r="P22" i="9" a="1"/>
  <c r="AT27" i="9" a="1"/>
  <c r="G20" i="9" a="1"/>
  <c r="BZ27" i="9" a="1"/>
  <c r="V21" i="9" a="1"/>
  <c r="CN22" i="9" a="1"/>
  <c r="K1084" i="22"/>
  <c r="J20" i="9" a="1"/>
  <c r="AA27" i="9" a="1"/>
  <c r="K1692" i="22"/>
  <c r="CR27" i="9" a="1"/>
  <c r="W24" i="9" a="1"/>
  <c r="AO24" i="9" a="1"/>
  <c r="I21" i="9" a="1"/>
  <c r="CC21" i="9" a="1"/>
  <c r="AH26" i="9" a="1"/>
  <c r="BX24" i="9" a="1"/>
  <c r="G25" i="9" a="1"/>
  <c r="BC20" i="9" a="1"/>
  <c r="CD20" i="9" a="1"/>
  <c r="K1046" i="22"/>
  <c r="AV27" i="9" a="1"/>
  <c r="CP25" i="9" a="1"/>
  <c r="AJ28" i="9" a="1"/>
  <c r="BX26" i="9" a="1"/>
  <c r="AF22" i="9" a="1"/>
  <c r="BI24" i="9" a="1"/>
  <c r="BA23" i="9" a="1"/>
  <c r="E28" i="9" a="1"/>
  <c r="AX24" i="9" a="1"/>
  <c r="AE24" i="9" a="1"/>
  <c r="S22" i="9" a="1"/>
  <c r="BU23" i="9" a="1"/>
  <c r="AL22" i="9" a="1"/>
  <c r="BF23" i="9" a="1"/>
  <c r="AQ20" i="9" a="1"/>
  <c r="AV21" i="9" a="1"/>
  <c r="K894" i="22"/>
  <c r="BP23" i="9" a="1"/>
  <c r="M21" i="9" a="1"/>
  <c r="BP27" i="9" a="1"/>
  <c r="AE23" i="9" a="1"/>
  <c r="BA20" i="9" a="1"/>
  <c r="AS25" i="9" a="1"/>
  <c r="W21" i="9" a="1"/>
  <c r="BH27" i="9" a="1"/>
  <c r="CP20" i="9" a="1"/>
  <c r="AG28" i="9" a="1"/>
  <c r="AT24" i="9" a="1"/>
  <c r="AA22" i="9" a="1"/>
  <c r="CQ22" i="9" a="1"/>
  <c r="CE25" i="9" a="1"/>
  <c r="K210" i="15"/>
  <c r="AC24" i="9" a="1"/>
  <c r="BL27" i="9" a="1"/>
  <c r="CA22" i="9" a="1"/>
  <c r="E24" i="9" a="1"/>
  <c r="U28" i="9" a="1"/>
  <c r="K96" i="18"/>
  <c r="BC24" i="9" a="1"/>
  <c r="CK25" i="9" a="1"/>
  <c r="BB25" i="9" a="1"/>
  <c r="K172" i="18"/>
  <c r="CP23" i="9" a="1"/>
  <c r="AR21" i="9" a="1"/>
  <c r="BI27" i="9" a="1"/>
  <c r="AZ20" i="9" a="1"/>
  <c r="BV26" i="9" a="1"/>
  <c r="P26" i="9" a="1"/>
  <c r="CJ25" i="9" a="1"/>
  <c r="CD23" i="9" a="1"/>
  <c r="F21" i="9" a="1"/>
  <c r="AJ27" i="9" a="1"/>
  <c r="AW25" i="9" a="1"/>
  <c r="K27" i="9" a="1"/>
  <c r="K58" i="14"/>
  <c r="BM25" i="9" a="1"/>
  <c r="AC20" i="9" a="1"/>
  <c r="BN25" i="9" a="1"/>
  <c r="BD20" i="9" a="1"/>
  <c r="K20" i="18"/>
  <c r="BN22" i="9" a="1"/>
  <c r="CR26" i="9" a="1"/>
  <c r="AI22" i="9" a="1"/>
  <c r="BS21" i="9" a="1"/>
  <c r="CM21" i="9" a="1"/>
  <c r="J21" i="9" a="1"/>
  <c r="AC25" i="9" a="1"/>
  <c r="BG25" i="9" a="1"/>
  <c r="CQ24" i="9" a="1"/>
  <c r="BL20" i="9" a="1"/>
  <c r="AN22" i="9" a="1"/>
  <c r="BW25" i="9" a="1"/>
  <c r="M25" i="9" a="1"/>
  <c r="AY27" i="9" a="1"/>
  <c r="BC26" i="9" a="1"/>
  <c r="F26" i="9" a="1"/>
  <c r="AA20" i="9" a="1"/>
  <c r="BZ25" i="9" a="1"/>
  <c r="AN26" i="9" a="1"/>
  <c r="AE20" i="9" a="1"/>
  <c r="AB22" i="9" a="1"/>
  <c r="CJ24" i="9" a="1"/>
  <c r="AA28" i="9" a="1"/>
  <c r="E22" i="9" a="1"/>
  <c r="AE27" i="9" a="1"/>
  <c r="K286" i="14"/>
  <c r="K172" i="15"/>
  <c r="V20" i="9" a="1"/>
  <c r="AG21" i="9" a="1"/>
  <c r="AI21" i="9" a="1"/>
  <c r="BM22" i="9" a="1"/>
  <c r="K134" i="22"/>
  <c r="BC25" i="9" a="1"/>
  <c r="AH21" i="9" a="1"/>
  <c r="S28" i="9" a="1"/>
  <c r="AB23" i="9" a="1"/>
  <c r="CC26" i="9" a="1"/>
  <c r="K704" i="22"/>
  <c r="T23" i="9" a="1"/>
  <c r="AO22" i="9" a="1"/>
  <c r="CK28" i="9" a="1"/>
  <c r="BF22" i="9" a="1"/>
  <c r="I26" i="9" a="1"/>
  <c r="CK27" i="9" a="1"/>
  <c r="AE22" i="9" a="1"/>
  <c r="CB25" i="9" a="1"/>
  <c r="CQ25" i="9" a="1"/>
  <c r="CJ23" i="9" a="1"/>
  <c r="AF27" i="9" a="1"/>
  <c r="CF28" i="9" a="1"/>
  <c r="BB20" i="9" a="1"/>
  <c r="CA20" i="9" a="1"/>
  <c r="AS24" i="9" a="1"/>
  <c r="CP27" i="9" a="1"/>
  <c r="BF27" i="9" a="1"/>
  <c r="K1768" i="22"/>
  <c r="AV24" i="9" a="1"/>
  <c r="BF20" i="9" a="1"/>
  <c r="K818" i="22"/>
  <c r="U20" i="9" a="1"/>
  <c r="BO23" i="9" a="1"/>
  <c r="BZ21" i="9" a="1"/>
  <c r="BJ28" i="9" a="1"/>
  <c r="BC22" i="9" a="1"/>
  <c r="AZ28" i="9" a="1"/>
  <c r="AW22" i="9" a="1"/>
  <c r="BU22" i="9" a="1"/>
  <c r="CI22" i="9" a="1"/>
  <c r="AJ21" i="9" a="1"/>
  <c r="AO21" i="9" a="1"/>
  <c r="CQ28" i="9" a="1"/>
  <c r="K96" i="14"/>
  <c r="BU24" i="9" a="1"/>
  <c r="AI23" i="9" a="1"/>
  <c r="K172" i="22"/>
  <c r="BU28" i="9" a="1"/>
  <c r="BY27" i="9" a="1"/>
  <c r="BD23" i="9" a="1"/>
  <c r="AD27" i="9" a="1"/>
  <c r="CL25" i="9" a="1"/>
  <c r="O20" i="9" a="1"/>
  <c r="CH28" i="9" a="1"/>
  <c r="AP27" i="9" a="1"/>
  <c r="N22" i="9" a="1"/>
  <c r="K25" i="9" a="1"/>
  <c r="O24" i="9" a="1"/>
  <c r="AM22" i="9" a="1"/>
  <c r="CM24" i="9" a="1"/>
  <c r="I23" i="9" a="1"/>
  <c r="BO26" i="9" a="1"/>
  <c r="BQ21" i="9" a="1"/>
  <c r="BA25" i="9" a="1"/>
  <c r="R25" i="9" a="1"/>
  <c r="BL21" i="9" a="1"/>
  <c r="CH22" i="9" a="1"/>
  <c r="BG26" i="9" a="1"/>
  <c r="AS22" i="9" a="1"/>
  <c r="BD22" i="9" a="1"/>
  <c r="F23" i="9" a="1"/>
  <c r="CQ21" i="9" a="1"/>
  <c r="AB27" i="9" a="1"/>
  <c r="K324" i="14"/>
  <c r="BL26" i="9" a="1"/>
  <c r="Y20" i="9" a="1"/>
  <c r="BH24" i="9" a="1"/>
  <c r="AF24" i="9" a="1"/>
  <c r="X24" i="9" a="1"/>
  <c r="BI28" i="9" a="1"/>
  <c r="AG25" i="9" a="1"/>
  <c r="CN23" i="9" a="1"/>
  <c r="BS23" i="9" a="1"/>
  <c r="CB22" i="9" a="1"/>
  <c r="AK28" i="9" a="1"/>
  <c r="BJ24" i="9" a="1"/>
  <c r="AB25" i="9" a="1"/>
  <c r="K248" i="15"/>
  <c r="BS22" i="9" a="1"/>
  <c r="CH23" i="9" a="1"/>
  <c r="N23" i="9" a="1"/>
  <c r="BW23" i="9" a="1"/>
  <c r="BQ23" i="9" a="1"/>
  <c r="K58" i="22"/>
  <c r="AV23" i="9" a="1"/>
  <c r="AR22" i="9" a="1"/>
  <c r="M23" i="9" a="1"/>
  <c r="AL28" i="9" a="1"/>
  <c r="AR24" i="9" a="1"/>
  <c r="BD27" i="9" a="1"/>
  <c r="BT28" i="9" a="1"/>
  <c r="AE28" i="9" a="1"/>
  <c r="CM23" i="9" a="1"/>
  <c r="G24" i="9" a="1"/>
  <c r="K20" i="22"/>
  <c r="CI27" i="9" a="1"/>
  <c r="CF21" i="9" a="1"/>
  <c r="E21" i="9" a="1"/>
  <c r="O25" i="9" a="1"/>
  <c r="BF24" i="9" a="1"/>
  <c r="CF27" i="9" a="1"/>
  <c r="AK20" i="9" a="1"/>
  <c r="K1236" i="22"/>
  <c r="V23" i="9" a="1"/>
  <c r="AK21" i="9" a="1"/>
  <c r="S27" i="9" a="1"/>
  <c r="AY26" i="9" a="1"/>
  <c r="K210" i="5"/>
  <c r="P24" i="9" a="1"/>
  <c r="AD22" i="9" a="1"/>
  <c r="AQ25" i="9" a="1"/>
  <c r="CM25" i="9" a="1"/>
  <c r="H26" i="9" a="1"/>
  <c r="BP26" i="9" a="1"/>
  <c r="CH25" i="9" a="1"/>
  <c r="BR24" i="9" a="1"/>
  <c r="BA24" i="9" a="1"/>
  <c r="BI23" i="9" a="1"/>
  <c r="BJ27" i="9" a="1"/>
  <c r="CR23" i="9" a="1"/>
  <c r="X26" i="9" a="1"/>
  <c r="AO26" i="9" a="1"/>
  <c r="CA28" i="9" a="1"/>
  <c r="AT25" i="9" a="1"/>
  <c r="CI25" i="9" a="1"/>
  <c r="AA25" i="9" a="1"/>
  <c r="AH20" i="9" a="1"/>
  <c r="Q27" i="9" a="1"/>
  <c r="CE22" i="9" a="1"/>
  <c r="AN28" i="9" a="1"/>
  <c r="BZ22" i="9" a="1"/>
  <c r="BI22" i="9" a="1"/>
  <c r="CG28" i="9" a="1"/>
  <c r="BH20" i="9" a="1"/>
  <c r="R20" i="9" a="1"/>
  <c r="CB26" i="9" a="1"/>
  <c r="AD25" i="9" a="1"/>
  <c r="J26" i="9" a="1"/>
  <c r="BL24" i="9" a="1"/>
  <c r="CC23" i="9" a="1"/>
  <c r="BK24" i="9" a="1"/>
  <c r="Q28" i="9" a="1"/>
  <c r="U21" i="9" a="1"/>
  <c r="X20" i="9" a="1"/>
  <c r="M20" i="9" a="1"/>
  <c r="Q21" i="9" a="1"/>
  <c r="AR26" i="9" a="1"/>
  <c r="AD28" i="9" a="1"/>
  <c r="W23" i="9" a="1"/>
  <c r="AG23" i="9" a="1"/>
  <c r="BH28" i="9" a="1"/>
  <c r="N24" i="9" a="1"/>
  <c r="AR20" i="9" a="1"/>
  <c r="I24" i="9" a="1"/>
  <c r="M26" i="9" a="1"/>
  <c r="K666" i="14"/>
  <c r="K1844" i="22"/>
  <c r="AR28" i="9" a="1"/>
  <c r="Z20" i="9" a="1"/>
  <c r="BB24" i="9" a="1"/>
  <c r="AN21" i="9" a="1"/>
  <c r="K24" i="9" a="1"/>
  <c r="F24" i="9" a="1"/>
  <c r="AX27" i="9" a="1"/>
  <c r="CP28" i="9" a="1"/>
  <c r="L26" i="9" a="1"/>
  <c r="Y27" i="9" a="1"/>
  <c r="AL24" i="9" a="1"/>
  <c r="BS26" i="9" a="1"/>
  <c r="K1578" i="22"/>
  <c r="BV22" i="9" a="1"/>
  <c r="F22" i="9" a="1"/>
  <c r="BU26" i="9" a="1"/>
  <c r="CL21" i="9" a="1"/>
  <c r="BR21" i="9" a="1"/>
  <c r="K134" i="18"/>
  <c r="AJ23" i="9" a="1"/>
  <c r="Q26" i="9" a="1"/>
  <c r="BU20" i="9" a="1"/>
  <c r="BB27" i="9" a="1"/>
  <c r="BZ26" i="9" a="1"/>
  <c r="BK28" i="9" a="1"/>
  <c r="K248" i="22"/>
  <c r="AH22" i="9" a="1"/>
  <c r="AG20" i="9" a="1"/>
  <c r="P27" i="9" a="1"/>
  <c r="M22" i="9" a="1"/>
  <c r="CM27" i="9" a="1"/>
  <c r="K134" i="14"/>
  <c r="CG26" i="9" a="1"/>
  <c r="L27" i="9" a="1"/>
  <c r="Z22" i="9" a="1"/>
  <c r="CI26" i="9" a="1"/>
  <c r="G28" i="9" a="1"/>
  <c r="CO26" i="9" a="1"/>
  <c r="K324" i="15"/>
  <c r="V28" i="9" a="1"/>
  <c r="BI20" i="9" a="1"/>
  <c r="AS23" i="9" a="1"/>
  <c r="AI28" i="9" a="1"/>
  <c r="BI25" i="9" a="1"/>
  <c r="AQ28" i="9" a="1"/>
  <c r="CH20" i="9" a="1"/>
  <c r="Z21" i="9" a="1"/>
  <c r="BV23" i="9" a="1"/>
  <c r="AM24" i="9" a="1"/>
  <c r="R22" i="9" a="1"/>
  <c r="K514" i="22"/>
  <c r="AD21" i="9" a="1"/>
  <c r="BE20" i="9" a="1"/>
  <c r="AJ22" i="9" a="1"/>
  <c r="Y25" i="9" a="1"/>
  <c r="BK20" i="9" a="1"/>
  <c r="CQ26" i="9" a="1"/>
  <c r="BC21" i="9" a="1"/>
  <c r="N25" i="9" a="1"/>
  <c r="K476" i="22"/>
  <c r="BG22" i="9" a="1"/>
  <c r="AU23" i="9" a="1"/>
  <c r="BT25" i="9" a="1"/>
  <c r="CF24" i="9" a="1"/>
  <c r="AT26" i="9" a="1"/>
  <c r="BZ28" i="9" a="1"/>
  <c r="AY20" i="9" a="1"/>
  <c r="K1502" i="22"/>
  <c r="E26" i="9" a="1"/>
  <c r="K1730" i="22"/>
  <c r="BR22" i="9" a="1"/>
  <c r="AU25" i="9" a="1"/>
  <c r="K20" i="9" a="1"/>
  <c r="AB20" i="9" a="1"/>
  <c r="BV25" i="9" a="1"/>
  <c r="CG22" i="9" a="1"/>
  <c r="CA23" i="9" a="1"/>
  <c r="AP22" i="9" a="1"/>
  <c r="AR25" i="9" a="1"/>
  <c r="AU26" i="9" a="1"/>
  <c r="K286" i="15"/>
  <c r="X23" i="9" a="1"/>
  <c r="AQ26" i="9" a="1"/>
  <c r="AN25" i="9" a="1"/>
  <c r="BX25" i="9" a="1"/>
  <c r="BE26" i="9" a="1"/>
  <c r="BD21" i="9" a="1"/>
  <c r="Z25" i="9" a="1"/>
  <c r="T24" i="9" a="1"/>
  <c r="BQ28" i="9" a="1"/>
  <c r="L23" i="9" a="1"/>
  <c r="AN27" i="9" a="1"/>
  <c r="J22" i="9" a="1"/>
  <c r="BO27" i="9" a="1"/>
  <c r="O23" i="9" a="1"/>
  <c r="S26" i="9" a="1"/>
  <c r="CL22" i="9" a="1"/>
  <c r="K1350" i="22"/>
  <c r="BP28" i="9" a="1"/>
  <c r="AC22" i="9" a="1"/>
  <c r="BQ20" i="9" a="1"/>
  <c r="CE20" i="9" a="1"/>
  <c r="CJ21" i="9" a="1"/>
  <c r="AV26" i="9" a="1"/>
  <c r="K932" i="22"/>
  <c r="K552" i="14"/>
  <c r="S24" i="9" a="1"/>
  <c r="AE26" i="9" a="1"/>
  <c r="AL20" i="9" a="1"/>
  <c r="AQ23" i="9" a="1"/>
  <c r="O21" i="9" a="1"/>
  <c r="BK25" i="9" a="1"/>
  <c r="O22" i="9" a="1"/>
  <c r="BN28" i="9" a="1"/>
  <c r="K96" i="15"/>
  <c r="Z27" i="9" a="1"/>
  <c r="BX21" i="9" a="1"/>
  <c r="L22" i="9" a="1"/>
  <c r="AZ27" i="9" a="1"/>
  <c r="BI26" i="9" a="1"/>
  <c r="K1654" i="22"/>
  <c r="BG20" i="9" a="1"/>
  <c r="AY21" i="9" a="1"/>
  <c r="AG27" i="9" a="1"/>
  <c r="CK21" i="9" a="1"/>
  <c r="BZ23" i="9" a="1"/>
  <c r="V22" i="9" a="1"/>
  <c r="BV21" i="9" a="1"/>
  <c r="BN24" i="9" a="1"/>
  <c r="K21" i="9" a="1"/>
  <c r="AH24" i="9" a="1"/>
  <c r="E20" i="9" a="1"/>
  <c r="AS27" i="9" a="1"/>
  <c r="CD28" i="9" a="1"/>
  <c r="W27" i="9" a="1"/>
  <c r="CK22" i="9" a="1"/>
  <c r="K1122" i="22"/>
  <c r="AH27" i="9" a="1"/>
  <c r="CI21" i="9" a="1"/>
  <c r="BA27" i="9" a="1"/>
  <c r="E25" i="9" a="1"/>
  <c r="CN26" i="9" a="1"/>
  <c r="CA27" i="9" a="1"/>
  <c r="N27" i="9" a="1"/>
  <c r="K666" i="22"/>
  <c r="AN23" i="9" a="1"/>
  <c r="CA24" i="9" a="1"/>
  <c r="AH23" i="9" a="1"/>
  <c r="BR23" i="9" a="1"/>
  <c r="K58" i="15"/>
  <c r="BK26" i="9" a="1"/>
  <c r="AU20" i="9" a="1"/>
  <c r="CI23" i="9" a="1"/>
  <c r="BY21" i="9" a="1"/>
  <c r="CL20" i="9" a="1"/>
  <c r="CA25" i="9" a="1"/>
  <c r="BO25" i="9" a="1"/>
  <c r="BS25" i="9" a="1"/>
  <c r="CD25" i="9" a="1"/>
  <c r="K514" i="14"/>
  <c r="K172" i="14"/>
  <c r="BT23" i="9" a="1"/>
  <c r="K20" i="15"/>
  <c r="BO28" i="9" a="1"/>
  <c r="AA21" i="9" a="1"/>
  <c r="AT20" i="9" a="1"/>
  <c r="F25" i="9" a="1"/>
  <c r="X22" i="9" a="1"/>
  <c r="BY22" i="9" a="1"/>
  <c r="W25" i="9" a="1"/>
  <c r="BC23" i="9" a="1"/>
  <c r="CO24" i="9" a="1"/>
  <c r="BP22" i="9" a="1"/>
  <c r="AJ25" i="9" a="1"/>
  <c r="AX23" i="9" a="1"/>
  <c r="R26" i="9" a="1"/>
  <c r="K58" i="5"/>
  <c r="Q24" i="9" a="1"/>
  <c r="BE27" i="9" a="1"/>
  <c r="K438" i="14"/>
  <c r="BT27" i="9" a="1"/>
  <c r="BM23" i="9" a="1"/>
  <c r="K23" i="9" a="1"/>
  <c r="AV20" i="9" a="1"/>
  <c r="CH27" i="9" a="1"/>
  <c r="AX28" i="9" a="1"/>
  <c r="CB20" i="9" a="1"/>
  <c r="CJ22" i="9" a="1"/>
  <c r="BR26" i="9" a="1"/>
  <c r="BT21" i="9" a="1"/>
  <c r="AR27" i="9" a="1"/>
  <c r="K742" i="22"/>
  <c r="AG24" i="9" a="1"/>
  <c r="BF25" i="9" a="1"/>
  <c r="BH25" i="9" a="1"/>
  <c r="J28" i="9" a="1"/>
  <c r="K1616" i="22"/>
  <c r="J27" i="9" a="1"/>
  <c r="BM20" i="9" a="1"/>
  <c r="BH22" i="9" a="1"/>
  <c r="Y23" i="9" a="1"/>
  <c r="CQ20" i="9" a="1"/>
  <c r="AI27" i="9" a="1"/>
  <c r="AC21" i="9" a="1"/>
  <c r="X28" i="9" a="1"/>
  <c r="BY25" i="9" a="1"/>
  <c r="Q22" i="9" a="1"/>
  <c r="AK26" i="9" a="1"/>
  <c r="BS24" i="9" a="1"/>
  <c r="U24" i="9" a="1"/>
  <c r="CH21" i="9" a="1"/>
  <c r="AI26" i="9" a="1"/>
  <c r="AV25" i="9" a="1"/>
  <c r="AV28" i="9" a="1"/>
  <c r="K704" i="14"/>
  <c r="BA28" i="9" a="1"/>
  <c r="CF25" i="9" a="1"/>
  <c r="BP21" i="9" a="1"/>
  <c r="K476" i="14"/>
  <c r="BD24" i="9" a="1"/>
  <c r="AZ22" i="9" a="1"/>
  <c r="AT28" i="9" a="1"/>
  <c r="CR28" i="9" a="1"/>
  <c r="AX25" i="9" a="1"/>
  <c r="CD21" i="9" a="1"/>
  <c r="CE23" i="9" a="1"/>
  <c r="J24" i="9" a="1"/>
  <c r="AW23" i="9" a="1"/>
  <c r="CI24" i="9" a="1"/>
  <c r="CO27" i="9" a="1"/>
  <c r="BO21" i="9" a="1"/>
  <c r="CC27" i="9" a="1"/>
  <c r="BL28" i="9" a="1"/>
  <c r="BB28" i="9" a="1"/>
  <c r="CM22" i="9" a="1"/>
  <c r="AF21" i="9" a="1"/>
  <c r="AL27" i="9" a="1"/>
  <c r="K1426" i="22"/>
  <c r="AS20" i="9" a="1"/>
  <c r="M24" i="9" a="1"/>
  <c r="BJ21" i="9" a="1"/>
  <c r="K20" i="14"/>
  <c r="CJ27" i="9" a="1"/>
  <c r="CN28" i="9" a="1"/>
  <c r="AO23" i="9" a="1"/>
  <c r="U23" i="9" a="1"/>
  <c r="CF23" i="9" a="1"/>
  <c r="AL23" i="9" a="1"/>
  <c r="H28" i="9" a="1"/>
  <c r="AJ26" i="9" a="1"/>
  <c r="CN24" i="9" a="1"/>
  <c r="AT23" i="9" a="1"/>
  <c r="T21" i="9" a="1"/>
  <c r="AF25" i="9" a="1"/>
  <c r="K1160" i="22"/>
  <c r="H24" i="9" a="1"/>
  <c r="BN21" i="9" a="1"/>
  <c r="CH24" i="9" a="1"/>
  <c r="K970" i="22"/>
  <c r="CQ27" i="9" a="1"/>
  <c r="N20" i="9" a="1"/>
  <c r="BC28" i="9" a="1"/>
  <c r="AX26" i="9" a="1"/>
  <c r="AP20" i="9" a="1"/>
  <c r="CG24" i="9" a="1"/>
  <c r="K134" i="15"/>
  <c r="CC25" i="9" a="1"/>
  <c r="Z23" i="9" a="1"/>
  <c r="CL24" i="9" a="1"/>
  <c r="AC28" i="9" a="1"/>
  <c r="N21" i="9" a="1"/>
  <c r="BW24" i="9" a="1"/>
  <c r="BQ25" i="9" a="1"/>
  <c r="BT20" i="9" a="1"/>
  <c r="K22" i="9" a="1"/>
  <c r="K1388" i="22"/>
  <c r="CE21" i="9" a="1"/>
  <c r="AS21" i="9" a="1"/>
  <c r="F28" i="9" a="1"/>
  <c r="I20" i="9" a="1"/>
  <c r="BL25" i="9" a="1"/>
  <c r="CI28" i="9" a="1"/>
  <c r="K780" i="22"/>
  <c r="K1312" i="22"/>
  <c r="K96" i="5"/>
  <c r="K20" i="13"/>
  <c r="BG21" i="9" a="1"/>
  <c r="AH28" i="9" a="1"/>
  <c r="BP24" i="9" a="1"/>
  <c r="AN20" i="9" a="1"/>
  <c r="BD25" i="9" a="1"/>
  <c r="N28" i="9" a="1"/>
  <c r="BA26" i="9" a="1"/>
  <c r="T26" i="9" a="1"/>
  <c r="BE21" i="9" a="1"/>
  <c r="K590" i="22"/>
  <c r="BT24" i="9" a="1"/>
  <c r="BF28" i="9" a="1"/>
  <c r="BE25" i="9" a="1"/>
  <c r="Y21" i="9" a="1"/>
  <c r="BO20" i="9" a="1"/>
  <c r="BJ23" i="9" a="1"/>
  <c r="T27" i="9" a="1"/>
  <c r="K1464" i="22"/>
  <c r="O28" i="9" a="1"/>
  <c r="K324" i="22"/>
  <c r="CG23" i="9" a="1"/>
  <c r="BR28" i="9" a="1"/>
  <c r="AY23" i="9" a="1"/>
  <c r="AQ21" i="9" a="1"/>
  <c r="AY28" i="9" a="1"/>
  <c r="BE23" i="9" a="1"/>
  <c r="K58" i="18"/>
  <c r="BE24" i="9" a="1"/>
  <c r="CG25" i="9" a="1"/>
  <c r="AY24" i="9" a="1"/>
  <c r="AU22" i="9" a="1"/>
  <c r="CN27" i="9" a="1"/>
  <c r="CO25" i="9" a="1"/>
  <c r="Z24" i="9" a="1"/>
  <c r="O26" i="9" a="1"/>
  <c r="K362" i="22"/>
  <c r="K856" i="22"/>
  <c r="CK23" i="9" a="1"/>
  <c r="CO22" i="9" a="1"/>
  <c r="CR22" i="9" a="1"/>
  <c r="BB26" i="9" a="1"/>
  <c r="CO28" i="9" a="1"/>
  <c r="K628" i="22"/>
  <c r="K20" i="5"/>
  <c r="W22" i="9" a="1"/>
  <c r="K28" i="9" a="1"/>
  <c r="CF22" i="9" a="1"/>
  <c r="W26" i="9" a="1"/>
  <c r="W28" i="9" a="1"/>
  <c r="BG23" i="9" a="1"/>
  <c r="T25" i="9" a="1"/>
  <c r="BR20" i="9" a="1"/>
  <c r="AY22" i="9" a="1"/>
  <c r="AP21" i="9" a="1"/>
  <c r="AP28" i="9" a="1"/>
  <c r="CP21" i="9" a="1"/>
  <c r="BN23" i="9" a="1"/>
  <c r="BI21" i="9" a="1"/>
  <c r="K172" i="5"/>
  <c r="H20" i="9" a="1"/>
  <c r="AC26" i="9" a="1"/>
  <c r="BW22" i="9" a="1"/>
  <c r="BL23" i="9" a="1"/>
  <c r="CP24" i="9" a="1"/>
  <c r="BV24" i="9" a="1"/>
  <c r="CO20" i="9" a="1"/>
  <c r="E27" i="9" a="1"/>
  <c r="V24" i="9" a="1"/>
  <c r="CE28" i="9" a="1"/>
  <c r="AN24" i="9" a="1"/>
  <c r="BJ25" i="9" a="1"/>
  <c r="BB22" i="9" a="1"/>
  <c r="AU27" i="9" a="1"/>
  <c r="H23" i="9" a="1"/>
  <c r="BN27" i="9" a="1"/>
  <c r="I27" i="9" a="1"/>
  <c r="BX22" i="9" a="1"/>
  <c r="Q25" i="9" a="1"/>
  <c r="CA21" i="9" a="1"/>
  <c r="BW27" i="9" a="1"/>
  <c r="I25" i="9" a="1"/>
  <c r="H21" i="9" a="1"/>
  <c r="AQ22" i="9" a="1"/>
  <c r="AM21" i="9" a="1"/>
  <c r="CB21" i="9" a="1"/>
  <c r="CE24" i="9" a="1"/>
  <c r="BD26" i="9" a="1"/>
  <c r="U22" i="9" a="1"/>
  <c r="V25" i="9" a="1"/>
  <c r="BV20" i="9" a="1"/>
  <c r="CL27" i="9" a="1"/>
  <c r="AF20" i="9" a="1"/>
  <c r="BG24" i="9" a="1"/>
  <c r="CN21" i="9" a="1"/>
  <c r="E23" i="9" a="1"/>
  <c r="CJ20" i="9" a="1"/>
  <c r="BW20" i="9" a="1"/>
  <c r="BR27" i="9" a="1"/>
  <c r="L24" i="9" a="1"/>
  <c r="AZ21" i="9" a="1"/>
  <c r="BH26" i="9" a="1"/>
  <c r="BO22" i="9" a="1"/>
  <c r="BE22" i="9" a="1"/>
  <c r="AK25" i="9" a="1"/>
  <c r="K96" i="13"/>
  <c r="P25" i="9" a="1"/>
  <c r="AV22" i="9" a="1"/>
  <c r="AH25" i="9" a="1"/>
  <c r="BX28" i="9" a="1"/>
  <c r="AO27" i="9" a="1"/>
  <c r="CK26" i="9" a="1"/>
  <c r="L25" i="9" a="1"/>
  <c r="R21" i="9" a="1"/>
  <c r="AU21" i="9" a="1"/>
  <c r="AF28" i="9" a="1"/>
  <c r="CF20" i="9" a="1"/>
  <c r="AB28" i="9" a="1"/>
  <c r="S20" i="9" a="1"/>
  <c r="CK20" i="9" a="1"/>
  <c r="U27" i="9" a="1"/>
  <c r="CD26" i="9" a="1"/>
  <c r="AK24" i="9" a="1"/>
  <c r="AL21" i="9" a="1"/>
  <c r="CM20" i="9" a="1"/>
  <c r="Y22" i="9" a="1"/>
  <c r="AF26" i="9" a="1"/>
  <c r="R23" i="9" a="1"/>
  <c r="O27" i="9" a="1"/>
  <c r="AO28" i="9" a="1"/>
  <c r="CA26" i="9" a="1"/>
  <c r="CL28" i="9" a="1"/>
  <c r="AZ23" i="9" a="1"/>
  <c r="Q20" i="9" a="1"/>
  <c r="BW21" i="9" a="1"/>
  <c r="H27" i="9" a="1"/>
  <c r="CG27" i="9" a="1"/>
  <c r="BL22" i="9" a="1"/>
  <c r="AL26" i="9" a="1"/>
  <c r="BU25" i="9" a="1"/>
  <c r="AD20" i="9" a="1"/>
  <c r="BX20" i="9" a="1"/>
  <c r="BQ26" i="9" a="1"/>
  <c r="AQ24" i="9" a="1"/>
  <c r="AY25" i="9" a="1"/>
  <c r="U25" i="9" a="1"/>
  <c r="BB21" i="9" a="1"/>
  <c r="BG27" i="9" a="1"/>
  <c r="T28" i="9" a="1"/>
  <c r="W20" i="9" a="1"/>
  <c r="BK23" i="9" a="1"/>
  <c r="BX27" i="9" a="1"/>
  <c r="S23" i="9" a="1"/>
  <c r="BN26" i="9" a="1"/>
  <c r="K1540" i="22"/>
  <c r="CP26" i="9" a="1"/>
  <c r="K26" i="9" a="1"/>
  <c r="K1274" i="22"/>
  <c r="BM28" i="9" a="1"/>
  <c r="CL23" i="9" a="1"/>
  <c r="CK24" i="9" a="1"/>
  <c r="AL25" i="9" a="1"/>
  <c r="AW27" i="9" a="1"/>
  <c r="CB24" i="9" a="1"/>
  <c r="AP23" i="9" a="1"/>
  <c r="L28" i="9" a="1"/>
  <c r="K1806" i="22"/>
  <c r="BD28" i="9" a="1"/>
  <c r="CO21" i="9" a="1"/>
  <c r="CN20" i="9" a="1"/>
  <c r="AI24" i="9" a="1"/>
  <c r="K400" i="22"/>
  <c r="CI20" i="9" a="1"/>
  <c r="K628" i="14"/>
  <c r="BG28" i="9" a="1"/>
  <c r="BK21" i="9" a="1"/>
  <c r="K210" i="22"/>
  <c r="AW24" i="9" a="1"/>
  <c r="AW24" i="9" l="1"/>
  <c r="BS7" i="19" s="1"/>
  <c r="BK21" i="9"/>
  <c r="BG28" i="9"/>
  <c r="CC11" i="19" s="1"/>
  <c r="CI20" i="9"/>
  <c r="AI24" i="9"/>
  <c r="BE7" i="19" s="1"/>
  <c r="CN20" i="9"/>
  <c r="CO21" i="9"/>
  <c r="BD28" i="9"/>
  <c r="BZ11" i="19" s="1"/>
  <c r="L28" i="9"/>
  <c r="AH11" i="19" s="1"/>
  <c r="AP23" i="9"/>
  <c r="CB24" i="9"/>
  <c r="CX7" i="19" s="1"/>
  <c r="AW27" i="9"/>
  <c r="BS10" i="19" s="1"/>
  <c r="AL25" i="9"/>
  <c r="BH8" i="19" s="1"/>
  <c r="CK24" i="9"/>
  <c r="DG7" i="19" s="1"/>
  <c r="CL23" i="9"/>
  <c r="BM28" i="9"/>
  <c r="CI11" i="19" s="1"/>
  <c r="K26" i="9"/>
  <c r="AG9" i="19" s="1"/>
  <c r="CP26" i="9"/>
  <c r="DL9" i="19" s="1"/>
  <c r="BN26" i="9"/>
  <c r="CJ9" i="19" s="1"/>
  <c r="S23" i="9"/>
  <c r="BX27" i="9"/>
  <c r="CT10" i="19" s="1"/>
  <c r="BK23" i="9"/>
  <c r="W20" i="9"/>
  <c r="T28" i="9"/>
  <c r="AP11" i="19" s="1"/>
  <c r="BG27" i="9"/>
  <c r="CC10" i="19" s="1"/>
  <c r="BB21" i="9"/>
  <c r="U25" i="9"/>
  <c r="AQ8" i="19" s="1"/>
  <c r="AY25" i="9"/>
  <c r="BU8" i="19" s="1"/>
  <c r="AQ24" i="9"/>
  <c r="BM7" i="19" s="1"/>
  <c r="BQ26" i="9"/>
  <c r="CM9" i="19" s="1"/>
  <c r="BX20" i="9"/>
  <c r="AD20" i="9"/>
  <c r="AZ3" i="19" s="1"/>
  <c r="BU25" i="9"/>
  <c r="CQ8" i="19" s="1"/>
  <c r="AL26" i="9"/>
  <c r="BH9" i="19" s="1"/>
  <c r="BL22" i="9"/>
  <c r="CG27" i="9"/>
  <c r="DC10" i="19" s="1"/>
  <c r="H27" i="9"/>
  <c r="AD10" i="19" s="1"/>
  <c r="BW21" i="9"/>
  <c r="Q20" i="9"/>
  <c r="AZ23" i="9"/>
  <c r="CL28" i="9"/>
  <c r="DH11" i="19" s="1"/>
  <c r="CA26" i="9"/>
  <c r="CW9" i="19" s="1"/>
  <c r="AO28" i="9"/>
  <c r="BK11" i="19" s="1"/>
  <c r="O27" i="9"/>
  <c r="AK10" i="19" s="1"/>
  <c r="R23" i="9"/>
  <c r="AF26" i="9"/>
  <c r="BB9" i="19" s="1"/>
  <c r="Y22" i="9"/>
  <c r="CM20" i="9"/>
  <c r="AL21" i="9"/>
  <c r="AK24" i="9"/>
  <c r="BG7" i="19" s="1"/>
  <c r="CD26" i="9"/>
  <c r="CZ9" i="19" s="1"/>
  <c r="U27" i="9"/>
  <c r="AQ10" i="19" s="1"/>
  <c r="CK20" i="9"/>
  <c r="S20" i="9"/>
  <c r="AB28" i="9"/>
  <c r="AX11" i="19" s="1"/>
  <c r="CF20" i="9"/>
  <c r="AF28" i="9"/>
  <c r="BB11" i="19" s="1"/>
  <c r="AU21" i="9"/>
  <c r="R21" i="9"/>
  <c r="L25" i="9"/>
  <c r="AH8" i="19" s="1"/>
  <c r="CK26" i="9"/>
  <c r="DG9" i="19" s="1"/>
  <c r="AO27" i="9"/>
  <c r="BK10" i="19" s="1"/>
  <c r="BX28" i="9"/>
  <c r="CT11" i="19" s="1"/>
  <c r="AH25" i="9"/>
  <c r="BD8" i="19" s="1"/>
  <c r="AV22" i="9"/>
  <c r="P25" i="9"/>
  <c r="AL8" i="19" s="1"/>
  <c r="AK25" i="9"/>
  <c r="BG8" i="19" s="1"/>
  <c r="BE22" i="9"/>
  <c r="BO22" i="9"/>
  <c r="BH26" i="9"/>
  <c r="CD9" i="19" s="1"/>
  <c r="AZ21" i="9"/>
  <c r="L24" i="9"/>
  <c r="AH7" i="19" s="1"/>
  <c r="BR27" i="9"/>
  <c r="CN10" i="19" s="1"/>
  <c r="BW20" i="9"/>
  <c r="CJ20" i="9"/>
  <c r="E23" i="9"/>
  <c r="CN21" i="9"/>
  <c r="BG24" i="9"/>
  <c r="CC7" i="19" s="1"/>
  <c r="AF20" i="9"/>
  <c r="CL27" i="9"/>
  <c r="DH10" i="19" s="1"/>
  <c r="BV20" i="9"/>
  <c r="V25" i="9"/>
  <c r="AR8" i="19" s="1"/>
  <c r="U22" i="9"/>
  <c r="BD26" i="9"/>
  <c r="BZ9" i="19" s="1"/>
  <c r="CE24" i="9"/>
  <c r="DA7" i="19" s="1"/>
  <c r="CB21" i="9"/>
  <c r="AM21" i="9"/>
  <c r="AQ22" i="9"/>
  <c r="H21" i="9"/>
  <c r="I25" i="9"/>
  <c r="AE8" i="19" s="1"/>
  <c r="BW27" i="9"/>
  <c r="CS10" i="19" s="1"/>
  <c r="CA21" i="9"/>
  <c r="Q25" i="9"/>
  <c r="AM8" i="19" s="1"/>
  <c r="BX22" i="9"/>
  <c r="I27" i="9"/>
  <c r="AE10" i="19" s="1"/>
  <c r="BN27" i="9"/>
  <c r="CJ10" i="19" s="1"/>
  <c r="H23" i="9"/>
  <c r="AU27" i="9"/>
  <c r="BQ10" i="19" s="1"/>
  <c r="BB22" i="9"/>
  <c r="BJ25" i="9"/>
  <c r="CF8" i="19" s="1"/>
  <c r="AN24" i="9"/>
  <c r="BJ7" i="19" s="1"/>
  <c r="CE28" i="9"/>
  <c r="DA11" i="19" s="1"/>
  <c r="V24" i="9"/>
  <c r="AR7" i="19" s="1"/>
  <c r="E27" i="9"/>
  <c r="AA10" i="19" s="1"/>
  <c r="CO20" i="9"/>
  <c r="BV24" i="9"/>
  <c r="CR7" i="19" s="1"/>
  <c r="CP24" i="9"/>
  <c r="DL7" i="19" s="1"/>
  <c r="BL23" i="9"/>
  <c r="BW22" i="9"/>
  <c r="AC26" i="9"/>
  <c r="AY9" i="19" s="1"/>
  <c r="H20" i="9"/>
  <c r="BI21" i="9"/>
  <c r="BN23" i="9"/>
  <c r="CP21" i="9"/>
  <c r="AP28" i="9"/>
  <c r="BL11" i="19" s="1"/>
  <c r="AP21" i="9"/>
  <c r="AY22" i="9"/>
  <c r="BR20" i="9"/>
  <c r="T25" i="9"/>
  <c r="AP8" i="19" s="1"/>
  <c r="BG23" i="9"/>
  <c r="W28" i="9"/>
  <c r="AS11" i="19" s="1"/>
  <c r="W26" i="9"/>
  <c r="AS9" i="19" s="1"/>
  <c r="CF22" i="9"/>
  <c r="K28" i="9"/>
  <c r="AG11" i="19" s="1"/>
  <c r="W22" i="9"/>
  <c r="K14" i="5"/>
  <c r="CO28" i="9"/>
  <c r="DK11" i="19" s="1"/>
  <c r="BB26" i="9"/>
  <c r="BX9" i="19" s="1"/>
  <c r="CR22" i="9"/>
  <c r="CO22" i="9"/>
  <c r="CK23" i="9"/>
  <c r="O26" i="9"/>
  <c r="AK9" i="19" s="1"/>
  <c r="Z24" i="9"/>
  <c r="AV7" i="19" s="1"/>
  <c r="CO25" i="9"/>
  <c r="DK8" i="19" s="1"/>
  <c r="CN27" i="9"/>
  <c r="DJ10" i="19" s="1"/>
  <c r="AU22" i="9"/>
  <c r="AY24" i="9"/>
  <c r="BU7" i="19" s="1"/>
  <c r="CG25" i="9"/>
  <c r="DC8" i="19" s="1"/>
  <c r="BE24" i="9"/>
  <c r="CA7" i="19" s="1"/>
  <c r="BE23" i="9"/>
  <c r="AY28" i="9"/>
  <c r="BU11" i="19" s="1"/>
  <c r="AQ21" i="9"/>
  <c r="AY23" i="9"/>
  <c r="BR28" i="9"/>
  <c r="CN11" i="19" s="1"/>
  <c r="CG23" i="9"/>
  <c r="DC6" i="19" s="1"/>
  <c r="O28" i="9"/>
  <c r="AK11" i="19" s="1"/>
  <c r="T27" i="9"/>
  <c r="AP10" i="19" s="1"/>
  <c r="BJ23" i="9"/>
  <c r="BO20" i="9"/>
  <c r="Y21" i="9"/>
  <c r="BE25" i="9"/>
  <c r="CA8" i="19" s="1"/>
  <c r="BF28" i="9"/>
  <c r="CB11" i="19" s="1"/>
  <c r="BT24" i="9"/>
  <c r="CP7" i="19" s="1"/>
  <c r="BE21" i="9"/>
  <c r="T26" i="9"/>
  <c r="AP9" i="19" s="1"/>
  <c r="BA26" i="9"/>
  <c r="BW9" i="19" s="1"/>
  <c r="N28" i="9"/>
  <c r="AJ11" i="19" s="1"/>
  <c r="BD25" i="9"/>
  <c r="BZ8" i="19" s="1"/>
  <c r="AN20" i="9"/>
  <c r="BP24" i="9"/>
  <c r="CL7" i="19" s="1"/>
  <c r="AH28" i="9"/>
  <c r="BD11" i="19" s="1"/>
  <c r="BG21" i="9"/>
  <c r="CI28" i="9"/>
  <c r="DE11" i="19" s="1"/>
  <c r="BL25" i="9"/>
  <c r="CH8" i="19" s="1"/>
  <c r="I20" i="9"/>
  <c r="F28" i="9"/>
  <c r="AB11" i="19" s="1"/>
  <c r="AS21" i="9"/>
  <c r="CE21" i="9"/>
  <c r="DA4" i="19" s="1"/>
  <c r="K22" i="9"/>
  <c r="BT20" i="9"/>
  <c r="BQ25" i="9"/>
  <c r="CM8" i="19" s="1"/>
  <c r="BW24" i="9"/>
  <c r="CS7" i="19" s="1"/>
  <c r="N21" i="9"/>
  <c r="AC28" i="9"/>
  <c r="AY11" i="19" s="1"/>
  <c r="CL24" i="9"/>
  <c r="DH7" i="19" s="1"/>
  <c r="Z23" i="9"/>
  <c r="AV6" i="19" s="1"/>
  <c r="CC25" i="9"/>
  <c r="CY8" i="19" s="1"/>
  <c r="CG24" i="9"/>
  <c r="DC7" i="19" s="1"/>
  <c r="AP20" i="9"/>
  <c r="AX26" i="9"/>
  <c r="BT9" i="19" s="1"/>
  <c r="BC28" i="9"/>
  <c r="BY11" i="19" s="1"/>
  <c r="N20" i="9"/>
  <c r="CQ27" i="9"/>
  <c r="DM10" i="19" s="1"/>
  <c r="CH24" i="9"/>
  <c r="DD7" i="19" s="1"/>
  <c r="BN21" i="9"/>
  <c r="H24" i="9"/>
  <c r="AD7" i="19" s="1"/>
  <c r="AF25" i="9"/>
  <c r="BB8" i="19" s="1"/>
  <c r="T21" i="9"/>
  <c r="AT23" i="9"/>
  <c r="CN24" i="9"/>
  <c r="DJ7" i="19" s="1"/>
  <c r="AJ26" i="9"/>
  <c r="BF9" i="19" s="1"/>
  <c r="H28" i="9"/>
  <c r="AD11" i="19" s="1"/>
  <c r="AL23" i="9"/>
  <c r="CF23" i="9"/>
  <c r="U23" i="9"/>
  <c r="AQ6" i="19" s="1"/>
  <c r="AO23" i="9"/>
  <c r="CN28" i="9"/>
  <c r="DJ11" i="19" s="1"/>
  <c r="CJ27" i="9"/>
  <c r="DF10" i="19" s="1"/>
  <c r="BJ21" i="9"/>
  <c r="CF4" i="19" s="1"/>
  <c r="M24" i="9"/>
  <c r="AI7" i="19" s="1"/>
  <c r="AS20" i="9"/>
  <c r="AL27" i="9"/>
  <c r="BH10" i="19" s="1"/>
  <c r="AF21" i="9"/>
  <c r="CM22" i="9"/>
  <c r="BB28" i="9"/>
  <c r="BX11" i="19" s="1"/>
  <c r="BL28" i="9"/>
  <c r="CH11" i="19" s="1"/>
  <c r="CC27" i="9"/>
  <c r="CY10" i="19" s="1"/>
  <c r="BO21" i="9"/>
  <c r="CO27" i="9"/>
  <c r="DK10" i="19" s="1"/>
  <c r="CI24" i="9"/>
  <c r="DE7" i="19" s="1"/>
  <c r="AW23" i="9"/>
  <c r="J24" i="9"/>
  <c r="AF7" i="19" s="1"/>
  <c r="CE23" i="9"/>
  <c r="CD21" i="9"/>
  <c r="AX25" i="9"/>
  <c r="BT8" i="19" s="1"/>
  <c r="CR28" i="9"/>
  <c r="DN11" i="19" s="1"/>
  <c r="AT28" i="9"/>
  <c r="BP11" i="19" s="1"/>
  <c r="AZ22" i="9"/>
  <c r="BD24" i="9"/>
  <c r="BZ7" i="19" s="1"/>
  <c r="BP21" i="9"/>
  <c r="CF25" i="9"/>
  <c r="DB8" i="19" s="1"/>
  <c r="BA28" i="9"/>
  <c r="BW11" i="19" s="1"/>
  <c r="AV28" i="9"/>
  <c r="BR11" i="19" s="1"/>
  <c r="AV25" i="9"/>
  <c r="BR8" i="19" s="1"/>
  <c r="AI26" i="9"/>
  <c r="BE9" i="19" s="1"/>
  <c r="CH21" i="9"/>
  <c r="U24" i="9"/>
  <c r="AQ7" i="19" s="1"/>
  <c r="BS24" i="9"/>
  <c r="CO7" i="19" s="1"/>
  <c r="AK26" i="9"/>
  <c r="BG9" i="19" s="1"/>
  <c r="Q22" i="9"/>
  <c r="BY25" i="9"/>
  <c r="CU8" i="19" s="1"/>
  <c r="X28" i="9"/>
  <c r="AT11" i="19" s="1"/>
  <c r="AC21" i="9"/>
  <c r="AI27" i="9"/>
  <c r="BE10" i="19" s="1"/>
  <c r="CQ20" i="9"/>
  <c r="Y23" i="9"/>
  <c r="AU6" i="19" s="1"/>
  <c r="BH22" i="9"/>
  <c r="BM20" i="9"/>
  <c r="J27" i="9"/>
  <c r="AF10" i="19" s="1"/>
  <c r="J28" i="9"/>
  <c r="AF11" i="19" s="1"/>
  <c r="BH25" i="9"/>
  <c r="CD8" i="19" s="1"/>
  <c r="BF25" i="9"/>
  <c r="CB8" i="19" s="1"/>
  <c r="AG24" i="9"/>
  <c r="BC7" i="19" s="1"/>
  <c r="AR27" i="9"/>
  <c r="BN10" i="19" s="1"/>
  <c r="BT21" i="9"/>
  <c r="BR26" i="9"/>
  <c r="CN9" i="19" s="1"/>
  <c r="CJ22" i="9"/>
  <c r="CB20" i="9"/>
  <c r="AX28" i="9"/>
  <c r="BT11" i="19" s="1"/>
  <c r="CH27" i="9"/>
  <c r="DD10" i="19" s="1"/>
  <c r="AV20" i="9"/>
  <c r="K23" i="9"/>
  <c r="BM23" i="9"/>
  <c r="BT27" i="9"/>
  <c r="CP10" i="19" s="1"/>
  <c r="BE27" i="9"/>
  <c r="CA10" i="19" s="1"/>
  <c r="Q24" i="9"/>
  <c r="AM7" i="19" s="1"/>
  <c r="R26" i="9"/>
  <c r="AN9" i="19" s="1"/>
  <c r="AX23" i="9"/>
  <c r="AJ25" i="9"/>
  <c r="BF8" i="19" s="1"/>
  <c r="BP22" i="9"/>
  <c r="CO24" i="9"/>
  <c r="DK7" i="19" s="1"/>
  <c r="BC23" i="9"/>
  <c r="W25" i="9"/>
  <c r="AS8" i="19" s="1"/>
  <c r="BY22" i="9"/>
  <c r="X22" i="9"/>
  <c r="F25" i="9"/>
  <c r="AB8" i="19" s="1"/>
  <c r="AT20" i="9"/>
  <c r="AA21" i="9"/>
  <c r="BO28" i="9"/>
  <c r="CK11" i="19" s="1"/>
  <c r="K14" i="15"/>
  <c r="BT23" i="9"/>
  <c r="CD25" i="9"/>
  <c r="CZ8" i="19" s="1"/>
  <c r="BS25" i="9"/>
  <c r="CO8" i="19" s="1"/>
  <c r="BO25" i="9"/>
  <c r="CK8" i="19" s="1"/>
  <c r="CA25" i="9"/>
  <c r="CW8" i="19" s="1"/>
  <c r="CL20" i="9"/>
  <c r="BY21" i="9"/>
  <c r="CI23" i="9"/>
  <c r="AU20" i="9"/>
  <c r="BK26" i="9"/>
  <c r="CG9" i="19" s="1"/>
  <c r="BR23" i="9"/>
  <c r="AH23" i="9"/>
  <c r="CA24" i="9"/>
  <c r="CW7" i="19" s="1"/>
  <c r="AN23" i="9"/>
  <c r="N27" i="9"/>
  <c r="AJ10" i="19" s="1"/>
  <c r="CA27" i="9"/>
  <c r="CW10" i="19" s="1"/>
  <c r="CN26" i="9"/>
  <c r="DJ9" i="19" s="1"/>
  <c r="E25" i="9"/>
  <c r="AA8" i="19" s="1"/>
  <c r="BA27" i="9"/>
  <c r="BW10" i="19" s="1"/>
  <c r="CI21" i="9"/>
  <c r="AH27" i="9"/>
  <c r="BD10" i="19" s="1"/>
  <c r="CK22" i="9"/>
  <c r="W27" i="9"/>
  <c r="AS10" i="19" s="1"/>
  <c r="CD28" i="9"/>
  <c r="CZ11" i="19" s="1"/>
  <c r="AS27" i="9"/>
  <c r="BO10" i="19" s="1"/>
  <c r="E20" i="9"/>
  <c r="AH24" i="9"/>
  <c r="BD7" i="19" s="1"/>
  <c r="K21" i="9"/>
  <c r="BN24" i="9"/>
  <c r="CJ7" i="19" s="1"/>
  <c r="BV21" i="9"/>
  <c r="V22" i="9"/>
  <c r="BZ23" i="9"/>
  <c r="CK21" i="9"/>
  <c r="AG27" i="9"/>
  <c r="BC10" i="19" s="1"/>
  <c r="AY21" i="9"/>
  <c r="BG20" i="9"/>
  <c r="BI26" i="9"/>
  <c r="CE9" i="19" s="1"/>
  <c r="AZ27" i="9"/>
  <c r="BV10" i="19" s="1"/>
  <c r="L22" i="9"/>
  <c r="BX21" i="9"/>
  <c r="Z27" i="9"/>
  <c r="AV10" i="19" s="1"/>
  <c r="BN28" i="9"/>
  <c r="CJ11" i="19" s="1"/>
  <c r="O22" i="9"/>
  <c r="BK25" i="9"/>
  <c r="CG8" i="19" s="1"/>
  <c r="O21" i="9"/>
  <c r="AQ23" i="9"/>
  <c r="AL20" i="9"/>
  <c r="AE26" i="9"/>
  <c r="BA9" i="19" s="1"/>
  <c r="S24" i="9"/>
  <c r="AO7" i="19" s="1"/>
  <c r="AV26" i="9"/>
  <c r="BR9" i="19" s="1"/>
  <c r="CJ21" i="9"/>
  <c r="CE20" i="9"/>
  <c r="BQ20" i="9"/>
  <c r="AC22" i="9"/>
  <c r="BP28" i="9"/>
  <c r="CL11" i="19" s="1"/>
  <c r="CL22" i="9"/>
  <c r="S26" i="9"/>
  <c r="AO9" i="19" s="1"/>
  <c r="O23" i="9"/>
  <c r="BO27" i="9"/>
  <c r="CK10" i="19" s="1"/>
  <c r="J22" i="9"/>
  <c r="AN27" i="9"/>
  <c r="BJ10" i="19" s="1"/>
  <c r="L23" i="9"/>
  <c r="BQ28" i="9"/>
  <c r="CM11" i="19" s="1"/>
  <c r="T24" i="9"/>
  <c r="AP7" i="19" s="1"/>
  <c r="Z25" i="9"/>
  <c r="AV8" i="19" s="1"/>
  <c r="BD21" i="9"/>
  <c r="BE26" i="9"/>
  <c r="CA9" i="19" s="1"/>
  <c r="BX25" i="9"/>
  <c r="CT8" i="19" s="1"/>
  <c r="AN25" i="9"/>
  <c r="BJ8" i="19" s="1"/>
  <c r="AQ26" i="9"/>
  <c r="BM9" i="19" s="1"/>
  <c r="X23" i="9"/>
  <c r="AT6" i="19" s="1"/>
  <c r="AU26" i="9"/>
  <c r="BQ9" i="19" s="1"/>
  <c r="AR25" i="9"/>
  <c r="BN8" i="19" s="1"/>
  <c r="AP22" i="9"/>
  <c r="CA23" i="9"/>
  <c r="CG22" i="9"/>
  <c r="DC5" i="19" s="1"/>
  <c r="BV25" i="9"/>
  <c r="CR8" i="19" s="1"/>
  <c r="AB20" i="9"/>
  <c r="K20" i="9"/>
  <c r="AU25" i="9"/>
  <c r="BQ8" i="19" s="1"/>
  <c r="BR22" i="9"/>
  <c r="E26" i="9"/>
  <c r="AA9" i="19" s="1"/>
  <c r="AY20" i="9"/>
  <c r="BZ28" i="9"/>
  <c r="CV11" i="19" s="1"/>
  <c r="AT26" i="9"/>
  <c r="BP9" i="19" s="1"/>
  <c r="CF24" i="9"/>
  <c r="DB7" i="19" s="1"/>
  <c r="BT25" i="9"/>
  <c r="CP8" i="19" s="1"/>
  <c r="AU23" i="9"/>
  <c r="BG22" i="9"/>
  <c r="N25" i="9"/>
  <c r="AJ8" i="19" s="1"/>
  <c r="BC21" i="9"/>
  <c r="CQ26" i="9"/>
  <c r="DM9" i="19" s="1"/>
  <c r="BK20" i="9"/>
  <c r="Y25" i="9"/>
  <c r="AU8" i="19" s="1"/>
  <c r="AJ22" i="9"/>
  <c r="BE20" i="9"/>
  <c r="AD21" i="9"/>
  <c r="AZ4" i="19" s="1"/>
  <c r="R22" i="9"/>
  <c r="AM24" i="9"/>
  <c r="BI7" i="19" s="1"/>
  <c r="BV23" i="9"/>
  <c r="Z21" i="9"/>
  <c r="CH20" i="9"/>
  <c r="AQ28" i="9"/>
  <c r="BM11" i="19" s="1"/>
  <c r="BI25" i="9"/>
  <c r="CE8" i="19" s="1"/>
  <c r="AI28" i="9"/>
  <c r="BE11" i="19" s="1"/>
  <c r="AS23" i="9"/>
  <c r="BI20" i="9"/>
  <c r="CE3" i="19" s="1"/>
  <c r="V28" i="9"/>
  <c r="AR11" i="19" s="1"/>
  <c r="CO26" i="9"/>
  <c r="DK9" i="19" s="1"/>
  <c r="G28" i="9"/>
  <c r="AC11" i="19" s="1"/>
  <c r="CI26" i="9"/>
  <c r="DE9" i="19" s="1"/>
  <c r="Z22" i="9"/>
  <c r="L27" i="9"/>
  <c r="AH10" i="19" s="1"/>
  <c r="CG26" i="9"/>
  <c r="DC9" i="19" s="1"/>
  <c r="CM27" i="9"/>
  <c r="DI10" i="19" s="1"/>
  <c r="M22" i="9"/>
  <c r="P27" i="9"/>
  <c r="AL10" i="19" s="1"/>
  <c r="AG20" i="9"/>
  <c r="AH22" i="9"/>
  <c r="BK28" i="9"/>
  <c r="CG11" i="19" s="1"/>
  <c r="BZ26" i="9"/>
  <c r="CV9" i="19" s="1"/>
  <c r="BB27" i="9"/>
  <c r="BX10" i="19" s="1"/>
  <c r="BU20" i="9"/>
  <c r="Q26" i="9"/>
  <c r="AM9" i="19" s="1"/>
  <c r="AJ23" i="9"/>
  <c r="BR21" i="9"/>
  <c r="CL21" i="9"/>
  <c r="BU26" i="9"/>
  <c r="CQ9" i="19" s="1"/>
  <c r="F22" i="9"/>
  <c r="BV22" i="9"/>
  <c r="BS26" i="9"/>
  <c r="CO9" i="19" s="1"/>
  <c r="AL24" i="9"/>
  <c r="BH7" i="19" s="1"/>
  <c r="Y27" i="9"/>
  <c r="AU10" i="19" s="1"/>
  <c r="L26" i="9"/>
  <c r="AH9" i="19" s="1"/>
  <c r="CP28" i="9"/>
  <c r="DL11" i="19" s="1"/>
  <c r="AX27" i="9"/>
  <c r="BT10" i="19" s="1"/>
  <c r="F24" i="9"/>
  <c r="AB7" i="19" s="1"/>
  <c r="K24" i="9"/>
  <c r="AG7" i="19" s="1"/>
  <c r="AN21" i="9"/>
  <c r="BB24" i="9"/>
  <c r="BX7" i="19" s="1"/>
  <c r="Z20" i="9"/>
  <c r="AR28" i="9"/>
  <c r="BN11" i="19" s="1"/>
  <c r="M26" i="9"/>
  <c r="AI9" i="19" s="1"/>
  <c r="I24" i="9"/>
  <c r="AE7" i="19" s="1"/>
  <c r="AR20" i="9"/>
  <c r="N24" i="9"/>
  <c r="AJ7" i="19" s="1"/>
  <c r="BH28" i="9"/>
  <c r="CD11" i="19" s="1"/>
  <c r="AG23" i="9"/>
  <c r="W23" i="9"/>
  <c r="AS6" i="19" s="1"/>
  <c r="AD28" i="9"/>
  <c r="AZ11" i="19" s="1"/>
  <c r="AR26" i="9"/>
  <c r="BN9" i="19" s="1"/>
  <c r="Q21" i="9"/>
  <c r="M20" i="9"/>
  <c r="X20" i="9"/>
  <c r="U21" i="9"/>
  <c r="Q28" i="9"/>
  <c r="AM11" i="19" s="1"/>
  <c r="BK24" i="9"/>
  <c r="CG7" i="19" s="1"/>
  <c r="CC23" i="9"/>
  <c r="BL24" i="9"/>
  <c r="CH7" i="19" s="1"/>
  <c r="J26" i="9"/>
  <c r="AF9" i="19" s="1"/>
  <c r="AD25" i="9"/>
  <c r="AZ8" i="19" s="1"/>
  <c r="CB26" i="9"/>
  <c r="CX9" i="19" s="1"/>
  <c r="R20" i="9"/>
  <c r="BH20" i="9"/>
  <c r="CG28" i="9"/>
  <c r="DC11" i="19" s="1"/>
  <c r="BI22" i="9"/>
  <c r="BZ22" i="9"/>
  <c r="AN28" i="9"/>
  <c r="BJ11" i="19" s="1"/>
  <c r="CE22" i="9"/>
  <c r="Q27" i="9"/>
  <c r="AM10" i="19" s="1"/>
  <c r="AH20" i="9"/>
  <c r="AA25" i="9"/>
  <c r="AW8" i="19" s="1"/>
  <c r="CI25" i="9"/>
  <c r="DE8" i="19" s="1"/>
  <c r="AT25" i="9"/>
  <c r="BP8" i="19" s="1"/>
  <c r="CA28" i="9"/>
  <c r="CW11" i="19" s="1"/>
  <c r="AO26" i="9"/>
  <c r="BK9" i="19" s="1"/>
  <c r="X26" i="9"/>
  <c r="AT9" i="19" s="1"/>
  <c r="CR23" i="9"/>
  <c r="BJ27" i="9"/>
  <c r="CF10" i="19" s="1"/>
  <c r="BI23" i="9"/>
  <c r="BA24" i="9"/>
  <c r="BW7" i="19" s="1"/>
  <c r="BR24" i="9"/>
  <c r="CN7" i="19" s="1"/>
  <c r="CH25" i="9"/>
  <c r="DD8" i="19" s="1"/>
  <c r="BP26" i="9"/>
  <c r="CL9" i="19" s="1"/>
  <c r="H26" i="9"/>
  <c r="AD9" i="19" s="1"/>
  <c r="CM25" i="9"/>
  <c r="DI8" i="19" s="1"/>
  <c r="AQ25" i="9"/>
  <c r="BM8" i="19" s="1"/>
  <c r="AD22" i="9"/>
  <c r="AZ5" i="19" s="1"/>
  <c r="P24" i="9"/>
  <c r="AL7" i="19" s="1"/>
  <c r="AY26" i="9"/>
  <c r="BU9" i="19" s="1"/>
  <c r="S27" i="9"/>
  <c r="AO10" i="19" s="1"/>
  <c r="AK21" i="9"/>
  <c r="V23" i="9"/>
  <c r="AR6" i="19" s="1"/>
  <c r="AK20" i="9"/>
  <c r="CF27" i="9"/>
  <c r="DB10" i="19" s="1"/>
  <c r="BF24" i="9"/>
  <c r="CB7" i="19" s="1"/>
  <c r="O25" i="9"/>
  <c r="AK8" i="19" s="1"/>
  <c r="E21" i="9"/>
  <c r="CF21" i="9"/>
  <c r="CI27" i="9"/>
  <c r="DE10" i="19" s="1"/>
  <c r="K14" i="22"/>
  <c r="G24" i="9"/>
  <c r="AC7" i="19" s="1"/>
  <c r="CM23" i="9"/>
  <c r="AE28" i="9"/>
  <c r="BA11" i="19" s="1"/>
  <c r="BT28" i="9"/>
  <c r="CP11" i="19" s="1"/>
  <c r="BD27" i="9"/>
  <c r="BZ10" i="19" s="1"/>
  <c r="AR24" i="9"/>
  <c r="BN7" i="19" s="1"/>
  <c r="AL28" i="9"/>
  <c r="BH11" i="19" s="1"/>
  <c r="M23" i="9"/>
  <c r="AR22" i="9"/>
  <c r="AV23" i="9"/>
  <c r="BQ23" i="9"/>
  <c r="BW23" i="9"/>
  <c r="N23" i="9"/>
  <c r="CH23" i="9"/>
  <c r="BS22" i="9"/>
  <c r="AB25" i="9"/>
  <c r="AX8" i="19" s="1"/>
  <c r="BJ24" i="9"/>
  <c r="CF7" i="19" s="1"/>
  <c r="AK28" i="9"/>
  <c r="BG11" i="19" s="1"/>
  <c r="CB22" i="9"/>
  <c r="BS23" i="9"/>
  <c r="CN23" i="9"/>
  <c r="AG25" i="9"/>
  <c r="BC8" i="19" s="1"/>
  <c r="BI28" i="9"/>
  <c r="CE11" i="19" s="1"/>
  <c r="X24" i="9"/>
  <c r="AT7" i="19" s="1"/>
  <c r="AF24" i="9"/>
  <c r="BB7" i="19" s="1"/>
  <c r="BH24" i="9"/>
  <c r="CD7" i="19" s="1"/>
  <c r="Y20" i="9"/>
  <c r="BL26" i="9"/>
  <c r="CH9" i="19" s="1"/>
  <c r="AB27" i="9"/>
  <c r="AX10" i="19" s="1"/>
  <c r="CQ21" i="9"/>
  <c r="F23" i="9"/>
  <c r="BD22" i="9"/>
  <c r="AS22" i="9"/>
  <c r="BG26" i="9"/>
  <c r="CC9" i="19" s="1"/>
  <c r="CH22" i="9"/>
  <c r="BL21" i="9"/>
  <c r="R25" i="9"/>
  <c r="AN8" i="19" s="1"/>
  <c r="BA25" i="9"/>
  <c r="BW8" i="19" s="1"/>
  <c r="BQ21" i="9"/>
  <c r="BO26" i="9"/>
  <c r="CK9" i="19" s="1"/>
  <c r="I23" i="9"/>
  <c r="CM24" i="9"/>
  <c r="DI7" i="19" s="1"/>
  <c r="AM22" i="9"/>
  <c r="O24" i="9"/>
  <c r="AK7" i="19" s="1"/>
  <c r="K25" i="9"/>
  <c r="AG8" i="19" s="1"/>
  <c r="N22" i="9"/>
  <c r="AP27" i="9"/>
  <c r="BL10" i="19" s="1"/>
  <c r="CH28" i="9"/>
  <c r="DD11" i="19" s="1"/>
  <c r="O20" i="9"/>
  <c r="CL25" i="9"/>
  <c r="DH8" i="19" s="1"/>
  <c r="AD27" i="9"/>
  <c r="AZ10" i="19" s="1"/>
  <c r="BD23" i="9"/>
  <c r="BY27" i="9"/>
  <c r="CU10" i="19" s="1"/>
  <c r="BU28" i="9"/>
  <c r="CQ11" i="19" s="1"/>
  <c r="AI23" i="9"/>
  <c r="BU24" i="9"/>
  <c r="CQ7" i="19" s="1"/>
  <c r="CQ28" i="9"/>
  <c r="DM11" i="19" s="1"/>
  <c r="AO21" i="9"/>
  <c r="AJ21" i="9"/>
  <c r="CI22" i="9"/>
  <c r="BU22" i="9"/>
  <c r="AW22" i="9"/>
  <c r="AZ28" i="9"/>
  <c r="BV11" i="19" s="1"/>
  <c r="BC22" i="9"/>
  <c r="BJ28" i="9"/>
  <c r="CF11" i="19" s="1"/>
  <c r="BZ21" i="9"/>
  <c r="BO23" i="9"/>
  <c r="U20" i="9"/>
  <c r="BF20" i="9"/>
  <c r="AV24" i="9"/>
  <c r="BR7" i="19" s="1"/>
  <c r="BF27" i="9"/>
  <c r="CB10" i="19" s="1"/>
  <c r="CP27" i="9"/>
  <c r="DL10" i="19" s="1"/>
  <c r="AS24" i="9"/>
  <c r="BO7" i="19" s="1"/>
  <c r="CA20" i="9"/>
  <c r="BB20" i="9"/>
  <c r="CF28" i="9"/>
  <c r="DB11" i="19" s="1"/>
  <c r="AF27" i="9"/>
  <c r="BB10" i="19" s="1"/>
  <c r="CJ23" i="9"/>
  <c r="CQ25" i="9"/>
  <c r="DM8" i="19" s="1"/>
  <c r="CB25" i="9"/>
  <c r="CX8" i="19" s="1"/>
  <c r="AE22" i="9"/>
  <c r="BA5" i="19" s="1"/>
  <c r="CK27" i="9"/>
  <c r="DG10" i="19" s="1"/>
  <c r="I26" i="9"/>
  <c r="AE9" i="19" s="1"/>
  <c r="BF22" i="9"/>
  <c r="CK28" i="9"/>
  <c r="DG11" i="19" s="1"/>
  <c r="AO22" i="9"/>
  <c r="T23" i="9"/>
  <c r="CC26" i="9"/>
  <c r="CY9" i="19" s="1"/>
  <c r="AB23" i="9"/>
  <c r="S28" i="9"/>
  <c r="AO11" i="19" s="1"/>
  <c r="AH21" i="9"/>
  <c r="BC25" i="9"/>
  <c r="BY8" i="19" s="1"/>
  <c r="BM22" i="9"/>
  <c r="CI5" i="19" s="1"/>
  <c r="AI21" i="9"/>
  <c r="AG21" i="9"/>
  <c r="V20" i="9"/>
  <c r="AE27" i="9"/>
  <c r="BA10" i="19" s="1"/>
  <c r="E22" i="9"/>
  <c r="AA28" i="9"/>
  <c r="AW11" i="19" s="1"/>
  <c r="CJ24" i="9"/>
  <c r="DF7" i="19" s="1"/>
  <c r="AB22" i="9"/>
  <c r="AE20" i="9"/>
  <c r="BA3" i="19" s="1"/>
  <c r="AN26" i="9"/>
  <c r="BJ9" i="19" s="1"/>
  <c r="BZ25" i="9"/>
  <c r="CV8" i="19" s="1"/>
  <c r="AA20" i="9"/>
  <c r="F26" i="9"/>
  <c r="AB9" i="19" s="1"/>
  <c r="BC26" i="9"/>
  <c r="BY9" i="19" s="1"/>
  <c r="AY27" i="9"/>
  <c r="BU10" i="19" s="1"/>
  <c r="M25" i="9"/>
  <c r="AI8" i="19" s="1"/>
  <c r="BW25" i="9"/>
  <c r="CS8" i="19" s="1"/>
  <c r="AN22" i="9"/>
  <c r="BL20" i="9"/>
  <c r="CQ24" i="9"/>
  <c r="DM7" i="19" s="1"/>
  <c r="BG25" i="9"/>
  <c r="CC8" i="19" s="1"/>
  <c r="AC25" i="9"/>
  <c r="AY8" i="19" s="1"/>
  <c r="J21" i="9"/>
  <c r="CM21" i="9"/>
  <c r="BS21" i="9"/>
  <c r="AI22" i="9"/>
  <c r="CR26" i="9"/>
  <c r="DN9" i="19" s="1"/>
  <c r="BN22" i="9"/>
  <c r="K14" i="18"/>
  <c r="BD20" i="9"/>
  <c r="BN25" i="9"/>
  <c r="CJ8" i="19" s="1"/>
  <c r="AC20" i="9"/>
  <c r="BM25" i="9"/>
  <c r="CI8" i="19" s="1"/>
  <c r="K27" i="9"/>
  <c r="AG10" i="19" s="1"/>
  <c r="AW25" i="9"/>
  <c r="BS8" i="19" s="1"/>
  <c r="AJ27" i="9"/>
  <c r="BF10" i="19" s="1"/>
  <c r="F21" i="9"/>
  <c r="CD23" i="9"/>
  <c r="CJ25" i="9"/>
  <c r="DF8" i="19" s="1"/>
  <c r="P26" i="9"/>
  <c r="AL9" i="19" s="1"/>
  <c r="BV26" i="9"/>
  <c r="CR9" i="19" s="1"/>
  <c r="AZ20" i="9"/>
  <c r="BI27" i="9"/>
  <c r="CE10" i="19" s="1"/>
  <c r="AR21" i="9"/>
  <c r="CP23" i="9"/>
  <c r="BB25" i="9"/>
  <c r="BX8" i="19" s="1"/>
  <c r="CK25" i="9"/>
  <c r="DG8" i="19" s="1"/>
  <c r="BC24" i="9"/>
  <c r="BY7" i="19" s="1"/>
  <c r="U28" i="9"/>
  <c r="AQ11" i="19" s="1"/>
  <c r="E24" i="9"/>
  <c r="AA7" i="19" s="1"/>
  <c r="CA22" i="9"/>
  <c r="BL27" i="9"/>
  <c r="CH10" i="19" s="1"/>
  <c r="AC24" i="9"/>
  <c r="AY7" i="19" s="1"/>
  <c r="CE25" i="9"/>
  <c r="DA8" i="19" s="1"/>
  <c r="CQ22" i="9"/>
  <c r="AA22" i="9"/>
  <c r="AT24" i="9"/>
  <c r="BP7" i="19" s="1"/>
  <c r="AG28" i="9"/>
  <c r="BC11" i="19" s="1"/>
  <c r="CP20" i="9"/>
  <c r="BH27" i="9"/>
  <c r="CD10" i="19" s="1"/>
  <c r="W21" i="9"/>
  <c r="AS25" i="9"/>
  <c r="BO8" i="19" s="1"/>
  <c r="BA20" i="9"/>
  <c r="AE23" i="9"/>
  <c r="BA6" i="19" s="1"/>
  <c r="BP27" i="9"/>
  <c r="CL10" i="19" s="1"/>
  <c r="M21" i="9"/>
  <c r="BP23" i="9"/>
  <c r="AV21" i="9"/>
  <c r="AQ20" i="9"/>
  <c r="BF23" i="9"/>
  <c r="AL22" i="9"/>
  <c r="BU23" i="9"/>
  <c r="S22" i="9"/>
  <c r="AE24" i="9"/>
  <c r="BA7" i="19" s="1"/>
  <c r="AX24" i="9"/>
  <c r="BT7" i="19" s="1"/>
  <c r="E28" i="9"/>
  <c r="AA11" i="19" s="1"/>
  <c r="BA23" i="9"/>
  <c r="BI24" i="9"/>
  <c r="CE7" i="19" s="1"/>
  <c r="AF22" i="9"/>
  <c r="BX26" i="9"/>
  <c r="CT9" i="19" s="1"/>
  <c r="AJ28" i="9"/>
  <c r="BF11" i="19" s="1"/>
  <c r="CP25" i="9"/>
  <c r="DL8" i="19" s="1"/>
  <c r="AV27" i="9"/>
  <c r="BR10" i="19" s="1"/>
  <c r="CD20" i="9"/>
  <c r="BC20" i="9"/>
  <c r="G25" i="9"/>
  <c r="AC8" i="19" s="1"/>
  <c r="BX24" i="9"/>
  <c r="CT7" i="19" s="1"/>
  <c r="AH26" i="9"/>
  <c r="BD9" i="19" s="1"/>
  <c r="CC21" i="9"/>
  <c r="I21" i="9"/>
  <c r="AO24" i="9"/>
  <c r="BK7" i="19" s="1"/>
  <c r="W24" i="9"/>
  <c r="AS7" i="19" s="1"/>
  <c r="CR27" i="9"/>
  <c r="DN10" i="19" s="1"/>
  <c r="AA27" i="9"/>
  <c r="AW10" i="19" s="1"/>
  <c r="J20" i="9"/>
  <c r="CN22" i="9"/>
  <c r="V21" i="9"/>
  <c r="BZ27" i="9"/>
  <c r="CV10" i="19" s="1"/>
  <c r="G20" i="9"/>
  <c r="AT27" i="9"/>
  <c r="BP10" i="19" s="1"/>
  <c r="P22" i="9"/>
  <c r="CD22" i="9"/>
  <c r="BK22" i="9"/>
  <c r="F27" i="9"/>
  <c r="AB10" i="19" s="1"/>
  <c r="U26" i="9"/>
  <c r="AQ9" i="19" s="1"/>
  <c r="AW21" i="9"/>
  <c r="BW28" i="9"/>
  <c r="CS11" i="19" s="1"/>
  <c r="AP25" i="9"/>
  <c r="BL8" i="19" s="1"/>
  <c r="BZ20" i="9"/>
  <c r="AW20" i="9"/>
  <c r="V27" i="9"/>
  <c r="AR10" i="19" s="1"/>
  <c r="BA22" i="9"/>
  <c r="AQ27" i="9"/>
  <c r="BM10" i="19" s="1"/>
  <c r="AZ26" i="9"/>
  <c r="BV9" i="19" s="1"/>
  <c r="BB23" i="9"/>
  <c r="AX20" i="9"/>
  <c r="X21" i="9"/>
  <c r="BM26" i="9"/>
  <c r="CI9" i="19" s="1"/>
  <c r="BF26" i="9"/>
  <c r="CB9" i="19" s="1"/>
  <c r="CC24" i="9"/>
  <c r="CY7" i="19" s="1"/>
  <c r="T22" i="9"/>
  <c r="BE28" i="9"/>
  <c r="CA11" i="19" s="1"/>
  <c r="CR25" i="9"/>
  <c r="DN8" i="19" s="1"/>
  <c r="CO23" i="9"/>
  <c r="BM27" i="9"/>
  <c r="CI10" i="19" s="1"/>
  <c r="X25" i="9"/>
  <c r="AT8" i="19" s="1"/>
  <c r="P23" i="9"/>
  <c r="BC27" i="9"/>
  <c r="BY10" i="19" s="1"/>
  <c r="CB27" i="9"/>
  <c r="CX10" i="19" s="1"/>
  <c r="AB21" i="9"/>
  <c r="G22" i="9"/>
  <c r="BK27" i="9"/>
  <c r="CG10" i="19" s="1"/>
  <c r="CE26" i="9"/>
  <c r="DA9" i="19" s="1"/>
  <c r="R28" i="9"/>
  <c r="AN11" i="19" s="1"/>
  <c r="CC20" i="9"/>
  <c r="BJ22" i="9"/>
  <c r="Y24" i="9"/>
  <c r="AU7" i="19" s="1"/>
  <c r="BU27" i="9"/>
  <c r="CQ10" i="19" s="1"/>
  <c r="AS26" i="9"/>
  <c r="BO9" i="19" s="1"/>
  <c r="AM25" i="9"/>
  <c r="BI8" i="19" s="1"/>
  <c r="BY23" i="9"/>
  <c r="CR20" i="9"/>
  <c r="AA24" i="9"/>
  <c r="AW7" i="19" s="1"/>
  <c r="P20" i="9"/>
  <c r="AC27" i="9"/>
  <c r="AY10" i="19" s="1"/>
  <c r="AP24" i="9"/>
  <c r="BL7" i="19" s="1"/>
  <c r="BY28" i="9"/>
  <c r="CU11" i="19" s="1"/>
  <c r="AM27" i="9"/>
  <c r="BI10" i="19" s="1"/>
  <c r="AC23" i="9"/>
  <c r="AZ24" i="9"/>
  <c r="BV7" i="19" s="1"/>
  <c r="BN20" i="9"/>
  <c r="AE21" i="9"/>
  <c r="BA4" i="19" s="1"/>
  <c r="CJ26" i="9"/>
  <c r="DF9" i="19" s="1"/>
  <c r="AI25" i="9"/>
  <c r="BE8" i="19" s="1"/>
  <c r="H25" i="9"/>
  <c r="AD8" i="19" s="1"/>
  <c r="BP25" i="9"/>
  <c r="CL8" i="19" s="1"/>
  <c r="BT26" i="9"/>
  <c r="CP9" i="19" s="1"/>
  <c r="G26" i="9"/>
  <c r="AC9" i="19" s="1"/>
  <c r="AD26" i="9"/>
  <c r="AZ9" i="19" s="1"/>
  <c r="CH26" i="9"/>
  <c r="DD9" i="19" s="1"/>
  <c r="M27" i="9"/>
  <c r="AI10" i="19" s="1"/>
  <c r="AX21" i="9"/>
  <c r="BT22" i="9"/>
  <c r="AM20" i="9"/>
  <c r="CR21" i="9"/>
  <c r="CJ28" i="9"/>
  <c r="DF11" i="19" s="1"/>
  <c r="BQ22" i="9"/>
  <c r="BP20" i="9"/>
  <c r="J25" i="9"/>
  <c r="AF8" i="19" s="1"/>
  <c r="S25" i="9"/>
  <c r="AO8" i="19" s="1"/>
  <c r="N26" i="9"/>
  <c r="AJ9" i="19" s="1"/>
  <c r="X27" i="9"/>
  <c r="AT10" i="19" s="1"/>
  <c r="BA21" i="9"/>
  <c r="AM28" i="9"/>
  <c r="BI11" i="19" s="1"/>
  <c r="CR24" i="9"/>
  <c r="DN7" i="19" s="1"/>
  <c r="AM23" i="9"/>
  <c r="AG26" i="9"/>
  <c r="BC9" i="19" s="1"/>
  <c r="R27" i="9"/>
  <c r="AN10" i="19" s="1"/>
  <c r="CC28" i="9"/>
  <c r="CY11" i="19" s="1"/>
  <c r="CM28" i="9"/>
  <c r="DI11" i="19" s="1"/>
  <c r="AO25" i="9"/>
  <c r="BK8" i="19" s="1"/>
  <c r="CL26" i="9"/>
  <c r="DH9" i="19" s="1"/>
  <c r="AB26" i="9"/>
  <c r="AX9" i="19" s="1"/>
  <c r="CC22" i="9"/>
  <c r="AA26" i="9"/>
  <c r="AW9" i="19" s="1"/>
  <c r="AX22" i="9"/>
  <c r="BV27" i="9"/>
  <c r="CR10" i="19" s="1"/>
  <c r="Z26" i="9"/>
  <c r="AV9" i="19" s="1"/>
  <c r="S21" i="9"/>
  <c r="CP22" i="9"/>
  <c r="BS20" i="9"/>
  <c r="CB28" i="9"/>
  <c r="CX11" i="19" s="1"/>
  <c r="BM24" i="9"/>
  <c r="CI7" i="19" s="1"/>
  <c r="P28" i="9"/>
  <c r="AL11" i="19" s="1"/>
  <c r="AE25" i="9"/>
  <c r="BA8" i="19" s="1"/>
  <c r="BO24" i="9"/>
  <c r="CK7" i="19" s="1"/>
  <c r="AZ25" i="9"/>
  <c r="BV8" i="19" s="1"/>
  <c r="CN25" i="9"/>
  <c r="DJ8" i="19" s="1"/>
  <c r="Y28" i="9"/>
  <c r="AU11" i="19" s="1"/>
  <c r="G23" i="9"/>
  <c r="BY26" i="9"/>
  <c r="CU9" i="19" s="1"/>
  <c r="BJ26" i="9"/>
  <c r="CF9" i="19" s="1"/>
  <c r="CB23" i="9"/>
  <c r="CG21" i="9"/>
  <c r="DC4" i="19" s="1"/>
  <c r="BJ20" i="9"/>
  <c r="CF3" i="19" s="1"/>
  <c r="BM21" i="9"/>
  <c r="CI4" i="19" s="1"/>
  <c r="BZ24" i="9"/>
  <c r="CV7" i="19" s="1"/>
  <c r="G27" i="9"/>
  <c r="AC10" i="19" s="1"/>
  <c r="AD24" i="9"/>
  <c r="AZ7" i="19" s="1"/>
  <c r="AI20" i="9"/>
  <c r="BX23" i="9"/>
  <c r="AB24" i="9"/>
  <c r="AX7" i="19" s="1"/>
  <c r="AJ24" i="9"/>
  <c r="BF7" i="19" s="1"/>
  <c r="BR25" i="9"/>
  <c r="CN8" i="19" s="1"/>
  <c r="I22" i="9"/>
  <c r="J23" i="9"/>
  <c r="BS27" i="9"/>
  <c r="CO10" i="19" s="1"/>
  <c r="I28" i="9"/>
  <c r="AE11" i="19" s="1"/>
  <c r="CD27" i="9"/>
  <c r="CZ10" i="19" s="1"/>
  <c r="L20" i="9"/>
  <c r="BY20" i="9"/>
  <c r="AK22" i="9"/>
  <c r="AR23" i="9"/>
  <c r="BV28" i="9"/>
  <c r="CR11" i="19" s="1"/>
  <c r="T20" i="9"/>
  <c r="BH23" i="9"/>
  <c r="AK23" i="9"/>
  <c r="M28" i="9"/>
  <c r="AI11" i="19" s="1"/>
  <c r="P21" i="9"/>
  <c r="Z28" i="9"/>
  <c r="AV11" i="19" s="1"/>
  <c r="AA23" i="9"/>
  <c r="CF26" i="9"/>
  <c r="DB9" i="19" s="1"/>
  <c r="AT22" i="9"/>
  <c r="BQ27" i="9"/>
  <c r="CM10" i="19" s="1"/>
  <c r="Q23" i="9"/>
  <c r="H22" i="9"/>
  <c r="AD23" i="9"/>
  <c r="AZ6" i="19" s="1"/>
  <c r="AU28" i="9"/>
  <c r="BQ11" i="19" s="1"/>
  <c r="AU24" i="9"/>
  <c r="BQ7" i="19" s="1"/>
  <c r="F20" i="9"/>
  <c r="AT21" i="9"/>
  <c r="G21" i="9"/>
  <c r="AW28" i="9"/>
  <c r="BS11" i="19" s="1"/>
  <c r="AF23" i="9"/>
  <c r="BW26" i="9"/>
  <c r="CS9" i="19" s="1"/>
  <c r="Y26" i="9"/>
  <c r="AU9" i="19" s="1"/>
  <c r="AM26" i="9"/>
  <c r="BI9" i="19" s="1"/>
  <c r="AW26" i="9"/>
  <c r="BS9" i="19" s="1"/>
  <c r="AG22" i="9"/>
  <c r="AS28" i="9"/>
  <c r="BO11" i="19" s="1"/>
  <c r="L21" i="9"/>
  <c r="BU21" i="9"/>
  <c r="CQ4" i="19" s="1"/>
  <c r="AJ20" i="9"/>
  <c r="AP26" i="9"/>
  <c r="BL9" i="19" s="1"/>
  <c r="CQ23" i="9"/>
  <c r="BF21" i="9"/>
  <c r="R24" i="9"/>
  <c r="AN7" i="19" s="1"/>
  <c r="CM26" i="9"/>
  <c r="DI9" i="19" s="1"/>
  <c r="CE27" i="9"/>
  <c r="DA10" i="19" s="1"/>
  <c r="AO20" i="9"/>
  <c r="V26" i="9"/>
  <c r="AR9" i="19" s="1"/>
  <c r="BY24" i="9"/>
  <c r="CU7" i="19" s="1"/>
  <c r="BQ24" i="9"/>
  <c r="CM7" i="19" s="1"/>
  <c r="AK27" i="9"/>
  <c r="BG10" i="19" s="1"/>
  <c r="BH21" i="9"/>
  <c r="CD24" i="9"/>
  <c r="CZ7" i="19" s="1"/>
  <c r="BS28" i="9"/>
  <c r="CO11" i="19" s="1"/>
  <c r="DV37" i="19"/>
  <c r="FM3" i="19"/>
  <c r="CE6" i="19"/>
  <c r="FN4" i="19"/>
  <c r="FN3" i="19"/>
  <c r="FF4" i="19"/>
  <c r="FM4" i="19"/>
  <c r="EV4" i="19"/>
  <c r="L10" i="9"/>
  <c r="L8" i="9"/>
  <c r="P9" i="9"/>
  <c r="P8" i="9"/>
  <c r="L9"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BP55" i="9"/>
  <c r="G172" i="14"/>
  <c r="BZ55" i="9"/>
  <c r="Y55" i="9"/>
  <c r="H362" i="14"/>
  <c r="J362" i="14"/>
  <c r="I172" i="14"/>
  <c r="F400" i="14"/>
  <c r="I134" i="15"/>
  <c r="Q55" i="9"/>
  <c r="I96" i="14"/>
  <c r="H324" i="14"/>
  <c r="BM55" i="9"/>
  <c r="J210" i="14"/>
  <c r="AD55" i="9"/>
  <c r="AV55" i="9"/>
  <c r="F172" i="14"/>
  <c r="J134" i="14"/>
  <c r="CQ55" i="9"/>
  <c r="N55" i="9"/>
  <c r="AQ55" i="9"/>
  <c r="H1882" i="22"/>
  <c r="I1882" i="22"/>
  <c r="H514" i="14"/>
  <c r="CG55" i="9"/>
  <c r="G1882" i="22"/>
  <c r="BN55" i="9"/>
  <c r="J1882" i="22"/>
  <c r="J628" i="14"/>
  <c r="F286" i="14"/>
  <c r="G514" i="14"/>
  <c r="H172" i="15"/>
  <c r="BH55" i="9"/>
  <c r="AA55" i="9"/>
  <c r="G96" i="14"/>
  <c r="F172" i="15"/>
  <c r="CK55" i="9"/>
  <c r="I172" i="15"/>
  <c r="H1692" i="21"/>
  <c r="F1692" i="21"/>
  <c r="I666" i="14"/>
  <c r="F134" i="15"/>
  <c r="J55" i="9"/>
  <c r="P55" i="9"/>
  <c r="G286" i="14"/>
  <c r="J400" i="14"/>
  <c r="F1882" i="22"/>
  <c r="BQ55" i="9"/>
  <c r="H55" i="9"/>
  <c r="CP55" i="9"/>
  <c r="I55" i="9"/>
  <c r="CB55" i="9"/>
  <c r="I514" i="14"/>
  <c r="J1692" i="21"/>
  <c r="BE55" i="9"/>
  <c r="BD55" i="9"/>
  <c r="BW55" i="9"/>
  <c r="I400" i="14"/>
  <c r="AX55" i="9"/>
  <c r="M55" i="9"/>
  <c r="AB55" i="9"/>
  <c r="BO55" i="9"/>
  <c r="AU55" i="9"/>
  <c r="G1692" i="21"/>
  <c r="J134" i="15"/>
  <c r="L55" i="9"/>
  <c r="AK55" i="9"/>
  <c r="AC55" i="9"/>
  <c r="H210" i="14"/>
  <c r="BJ55" i="9"/>
  <c r="AP55" i="9"/>
  <c r="F55" i="9"/>
  <c r="E55" i="9"/>
  <c r="CJ55" i="9"/>
  <c r="AO55" i="9"/>
  <c r="J172" i="15"/>
  <c r="AZ55" i="9"/>
  <c r="F248" i="14"/>
  <c r="G210" i="14"/>
  <c r="AI55" i="9"/>
  <c r="T55" i="9"/>
  <c r="CD55" i="9"/>
  <c r="G248" i="14"/>
  <c r="K55" i="9"/>
  <c r="BB55" i="9"/>
  <c r="F210" i="14"/>
  <c r="BG55" i="9"/>
  <c r="I248" i="14"/>
  <c r="AL55" i="9"/>
  <c r="G628" i="14"/>
  <c r="U55" i="9"/>
  <c r="I210" i="14"/>
  <c r="W55" i="9"/>
  <c r="R55" i="9"/>
  <c r="F324" i="14"/>
  <c r="V55" i="9"/>
  <c r="G362" i="14"/>
  <c r="CI55" i="9"/>
  <c r="CO55" i="9"/>
  <c r="H134" i="14"/>
  <c r="S55" i="9"/>
  <c r="CN55" i="9"/>
  <c r="F96" i="14"/>
  <c r="H134" i="15"/>
  <c r="BC55" i="9"/>
  <c r="I704" i="14"/>
  <c r="CE55" i="9"/>
  <c r="AF55" i="9"/>
  <c r="J324" i="14"/>
  <c r="I362" i="14"/>
  <c r="G324" i="14"/>
  <c r="H248" i="14"/>
  <c r="J172" i="14"/>
  <c r="F704" i="14"/>
  <c r="G400" i="14"/>
  <c r="BK55" i="9"/>
  <c r="BX55" i="9"/>
  <c r="AT55" i="9"/>
  <c r="Z55" i="9"/>
  <c r="F666" i="14"/>
  <c r="H628" i="14"/>
  <c r="F514" i="14"/>
  <c r="H286" i="14"/>
  <c r="I286" i="14"/>
  <c r="G134" i="15"/>
  <c r="AE55" i="9"/>
  <c r="BU55" i="9"/>
  <c r="F134" i="14"/>
  <c r="CA55" i="9"/>
  <c r="I628" i="14"/>
  <c r="I324" i="14"/>
  <c r="AJ55" i="9"/>
  <c r="BI55" i="9"/>
  <c r="G666" i="14"/>
  <c r="H96" i="14"/>
  <c r="AN55" i="9"/>
  <c r="BT55" i="9"/>
  <c r="G172" i="15"/>
  <c r="AS55" i="9"/>
  <c r="G704" i="14"/>
  <c r="H666" i="14"/>
  <c r="X55" i="9"/>
  <c r="AM55" i="9"/>
  <c r="AW55" i="9"/>
  <c r="O55" i="9"/>
  <c r="H704" i="14"/>
  <c r="AH55" i="9"/>
  <c r="AR55" i="9"/>
  <c r="H400" i="14"/>
  <c r="J666" i="14"/>
  <c r="I134" i="14"/>
  <c r="BA55" i="9"/>
  <c r="BR55" i="9"/>
  <c r="J248" i="14"/>
  <c r="AG55" i="9"/>
  <c r="BL55" i="9"/>
  <c r="BS55" i="9"/>
  <c r="F628" i="14"/>
  <c r="CF55" i="9"/>
  <c r="G55" i="9"/>
  <c r="CM55" i="9"/>
  <c r="CL55" i="9"/>
  <c r="BV55" i="9"/>
  <c r="CR55" i="9"/>
  <c r="J704" i="14"/>
  <c r="I1692" i="21"/>
  <c r="J286" i="14"/>
  <c r="BY55" i="9"/>
  <c r="F362" i="14"/>
  <c r="AY55" i="9"/>
  <c r="G134" i="14"/>
  <c r="J96" i="14"/>
  <c r="J514" i="14"/>
  <c r="CC55" i="9"/>
  <c r="CH55" i="9"/>
  <c r="H172" i="14"/>
  <c r="BF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970" i="21"/>
  <c r="J970" i="21"/>
  <c r="H1008" i="22"/>
  <c r="F970" i="22"/>
  <c r="I1654" i="21"/>
  <c r="J1426" i="22"/>
  <c r="J1540" i="22"/>
  <c r="G1654" i="21"/>
  <c r="G1844" i="22"/>
  <c r="J1616" i="21"/>
  <c r="I1122" i="22"/>
  <c r="J970" i="22"/>
  <c r="G970" i="22"/>
  <c r="I1008" i="22"/>
  <c r="I1350" i="21"/>
  <c r="J1844" i="22"/>
  <c r="G970" i="21"/>
  <c r="G1540" i="22"/>
  <c r="G1616" i="21"/>
  <c r="H1426" i="22"/>
  <c r="I1844" i="22"/>
  <c r="I970" i="21"/>
  <c r="G1008" i="22"/>
  <c r="J1122" i="22"/>
  <c r="F1426" i="22"/>
  <c r="G1350" i="21"/>
  <c r="H1844" i="22"/>
  <c r="F1350" i="21"/>
  <c r="I1540" i="22"/>
  <c r="J1578" i="22"/>
  <c r="H1540" i="22"/>
  <c r="G1122" i="22"/>
  <c r="F1122" i="22"/>
  <c r="I1426" i="22"/>
  <c r="H1578" i="22"/>
  <c r="H1654" i="21"/>
  <c r="J1008" i="22"/>
  <c r="J1350" i="21"/>
  <c r="F1578" i="22"/>
  <c r="I1616" i="21"/>
  <c r="H970" i="22"/>
  <c r="I1578" i="22"/>
  <c r="F1654" i="21"/>
  <c r="H1350" i="21"/>
  <c r="F1008" i="22"/>
  <c r="H1616" i="21"/>
  <c r="H1122" i="22"/>
  <c r="G1426" i="22"/>
  <c r="F1540" i="22"/>
  <c r="J1654" i="21"/>
  <c r="I970" i="22"/>
  <c r="G1578" i="22"/>
  <c r="F1844" i="22"/>
  <c r="F1616" i="21"/>
  <c r="H97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1274" i="22"/>
  <c r="G172" i="22"/>
  <c r="J476" i="21"/>
  <c r="I666" i="21"/>
  <c r="F666" i="22"/>
  <c r="I1084" i="21"/>
  <c r="F248" i="15"/>
  <c r="H856" i="22"/>
  <c r="G20" i="13"/>
  <c r="J20" i="14"/>
  <c r="I58" i="13"/>
  <c r="I58" i="15"/>
  <c r="F818" i="21"/>
  <c r="I438" i="21"/>
  <c r="F96" i="21"/>
  <c r="G134" i="21"/>
  <c r="G894" i="22"/>
  <c r="I514" i="22"/>
  <c r="H704" i="22"/>
  <c r="F1502" i="21"/>
  <c r="G1160" i="21"/>
  <c r="J20" i="18"/>
  <c r="H1730" i="22"/>
  <c r="F58" i="5"/>
  <c r="H58" i="14"/>
  <c r="G324" i="21"/>
  <c r="G58" i="15"/>
  <c r="I172" i="22"/>
  <c r="G58" i="21"/>
  <c r="H248" i="21"/>
  <c r="J590" i="21"/>
  <c r="G1274" i="21"/>
  <c r="H96" i="15"/>
  <c r="J20" i="13"/>
  <c r="F1274" i="21"/>
  <c r="J590" i="14"/>
  <c r="G704" i="21"/>
  <c r="G1312" i="22"/>
  <c r="H400" i="21"/>
  <c r="H742" i="21"/>
  <c r="J438" i="22"/>
  <c r="F58" i="13"/>
  <c r="I286" i="15"/>
  <c r="I1312" i="21"/>
  <c r="J666" i="22"/>
  <c r="I58" i="18"/>
  <c r="H96" i="13"/>
  <c r="G172" i="18"/>
  <c r="G476" i="14"/>
  <c r="H476" i="21"/>
  <c r="F1084" i="22"/>
  <c r="F96" i="13"/>
  <c r="G856" i="22"/>
  <c r="J476" i="14"/>
  <c r="I1084" i="22"/>
  <c r="J1198" i="22"/>
  <c r="F20" i="14"/>
  <c r="G58" i="22"/>
  <c r="H1426" i="21"/>
  <c r="G172" i="5"/>
  <c r="H58" i="22"/>
  <c r="H20" i="21"/>
  <c r="G58" i="18"/>
  <c r="J818" i="21"/>
  <c r="H894" i="22"/>
  <c r="G286" i="22"/>
  <c r="J1464" i="22"/>
  <c r="J476" i="22"/>
  <c r="I704" i="22"/>
  <c r="F1312" i="21"/>
  <c r="G286" i="15"/>
  <c r="I1654" i="22"/>
  <c r="F704" i="21"/>
  <c r="H1654" i="22"/>
  <c r="H210" i="5"/>
  <c r="G590" i="14"/>
  <c r="G438" i="14"/>
  <c r="I1046" i="21"/>
  <c r="J58" i="15"/>
  <c r="J1578" i="21"/>
  <c r="F134" i="21"/>
  <c r="I58" i="21"/>
  <c r="I856" i="22"/>
  <c r="F1160" i="21"/>
  <c r="H1464" i="22"/>
  <c r="J666" i="21"/>
  <c r="I248" i="15"/>
  <c r="F704" i="22"/>
  <c r="I1388" i="21"/>
  <c r="J780" i="21"/>
  <c r="I96" i="18"/>
  <c r="H1274" i="22"/>
  <c r="F856" i="21"/>
  <c r="G210" i="21"/>
  <c r="G210" i="5"/>
  <c r="J742" i="22"/>
  <c r="G818" i="22"/>
  <c r="G324" i="22"/>
  <c r="J514" i="21"/>
  <c r="I1692" i="22"/>
  <c r="F514" i="21"/>
  <c r="F1730" i="22"/>
  <c r="G96" i="15"/>
  <c r="H248" i="22"/>
  <c r="I58" i="5"/>
  <c r="H514" i="22"/>
  <c r="I628" i="22"/>
  <c r="H362" i="22"/>
  <c r="J1388" i="21"/>
  <c r="J248" i="15"/>
  <c r="F590" i="14"/>
  <c r="J438" i="21"/>
  <c r="J248" i="21"/>
  <c r="J134" i="21"/>
  <c r="J210" i="22"/>
  <c r="H286" i="21"/>
  <c r="I628" i="21"/>
  <c r="F476" i="21"/>
  <c r="I1388" i="22"/>
  <c r="F96" i="5"/>
  <c r="H58" i="13"/>
  <c r="I58" i="22"/>
  <c r="J172" i="22"/>
  <c r="G1654" i="22"/>
  <c r="J96" i="22"/>
  <c r="G1046" i="22"/>
  <c r="I742" i="21"/>
  <c r="J932" i="21"/>
  <c r="I932" i="22"/>
  <c r="G210" i="15"/>
  <c r="H20" i="15"/>
  <c r="F894" i="22"/>
  <c r="G1464" i="22"/>
  <c r="I248" i="21"/>
  <c r="G248" i="22"/>
  <c r="J894" i="21"/>
  <c r="J172" i="21"/>
  <c r="H1160" i="21"/>
  <c r="I286" i="21"/>
  <c r="I590" i="21"/>
  <c r="G666" i="22"/>
  <c r="J1274" i="22"/>
  <c r="I20" i="13"/>
  <c r="F210" i="5"/>
  <c r="I1198" i="22"/>
  <c r="H628" i="22"/>
  <c r="F248" i="22"/>
  <c r="G1198" i="22"/>
  <c r="H1046" i="22"/>
  <c r="F1464" i="21"/>
  <c r="I96" i="15"/>
  <c r="F210" i="22"/>
  <c r="F1160" i="22"/>
  <c r="J134" i="18"/>
  <c r="H438" i="14"/>
  <c r="J1654" i="22"/>
  <c r="G96" i="13"/>
  <c r="H1692" i="22"/>
  <c r="H1236" i="21"/>
  <c r="G172" i="21"/>
  <c r="F58" i="14"/>
  <c r="J628" i="22"/>
  <c r="F1046" i="22"/>
  <c r="I20" i="22"/>
  <c r="G134" i="18"/>
  <c r="G932" i="22"/>
  <c r="G96" i="21"/>
  <c r="I1540" i="21"/>
  <c r="G438" i="21"/>
  <c r="J1274" i="21"/>
  <c r="J1046" i="22"/>
  <c r="F932" i="22"/>
  <c r="I476" i="22"/>
  <c r="F1768" i="22"/>
  <c r="I1198" i="21"/>
  <c r="I514" i="21"/>
  <c r="H1464" i="21"/>
  <c r="J1730" i="22"/>
  <c r="F172" i="5"/>
  <c r="H704" i="21"/>
  <c r="G20" i="21"/>
  <c r="I552" i="21"/>
  <c r="J1502" i="22"/>
  <c r="G1540" i="21"/>
  <c r="G58" i="13"/>
  <c r="J1388" i="22"/>
  <c r="J1502" i="21"/>
  <c r="I1502" i="21"/>
  <c r="H1502" i="22"/>
  <c r="F286" i="21"/>
  <c r="G1502" i="21"/>
  <c r="I742" i="22"/>
  <c r="I1236" i="22"/>
  <c r="J58" i="13"/>
  <c r="F400" i="22"/>
  <c r="J96" i="15"/>
  <c r="I476" i="14"/>
  <c r="G1388" i="21"/>
  <c r="H20" i="5"/>
  <c r="J932" i="22"/>
  <c r="G552" i="22"/>
  <c r="J210" i="21"/>
  <c r="G1046" i="21"/>
  <c r="F514" i="22"/>
  <c r="I552" i="22"/>
  <c r="F134" i="5"/>
  <c r="J438" i="14"/>
  <c r="J590" i="22"/>
  <c r="J1046" i="21"/>
  <c r="F58" i="18"/>
  <c r="J1236" i="22"/>
  <c r="H1388" i="22"/>
  <c r="G1198" i="21"/>
  <c r="G1084" i="21"/>
  <c r="I286" i="22"/>
  <c r="I1806" i="22"/>
  <c r="I780" i="21"/>
  <c r="I666" i="22"/>
  <c r="F742" i="22"/>
  <c r="F248" i="21"/>
  <c r="G1502" i="22"/>
  <c r="J628" i="21"/>
  <c r="G1084" i="22"/>
  <c r="F590" i="21"/>
  <c r="G476" i="22"/>
  <c r="I818" i="22"/>
  <c r="G324" i="15"/>
  <c r="J894" i="22"/>
  <c r="J210" i="15"/>
  <c r="H1806" i="22"/>
  <c r="I476" i="21"/>
  <c r="I1578" i="21"/>
  <c r="J1768" i="22"/>
  <c r="J780" i="22"/>
  <c r="J210" i="5"/>
  <c r="H96" i="18"/>
  <c r="H20" i="18"/>
  <c r="F134" i="18"/>
  <c r="G666" i="21"/>
  <c r="H932" i="22"/>
  <c r="I210" i="22"/>
  <c r="H1350" i="22"/>
  <c r="I134" i="5"/>
  <c r="G58" i="14"/>
  <c r="J1312" i="22"/>
  <c r="F58" i="21"/>
  <c r="I1768" i="22"/>
  <c r="H172" i="21"/>
  <c r="J58" i="18"/>
  <c r="J134" i="22"/>
  <c r="G514" i="22"/>
  <c r="G552" i="14"/>
  <c r="I1312" i="22"/>
  <c r="G1578" i="21"/>
  <c r="I324" i="21"/>
  <c r="J1008" i="21"/>
  <c r="F1426" i="21"/>
  <c r="J856" i="22"/>
  <c r="I438" i="22"/>
  <c r="G362" i="21"/>
  <c r="H780" i="21"/>
  <c r="J704" i="21"/>
  <c r="J1464" i="21"/>
  <c r="G780" i="21"/>
  <c r="G1160" i="22"/>
  <c r="G1008" i="21"/>
  <c r="H932" i="21"/>
  <c r="F324" i="22"/>
  <c r="I324" i="15"/>
  <c r="I704" i="21"/>
  <c r="H324" i="22"/>
  <c r="J324" i="21"/>
  <c r="F96" i="15"/>
  <c r="F1236" i="22"/>
  <c r="J96" i="21"/>
  <c r="F20" i="18"/>
  <c r="J552" i="14"/>
  <c r="J1312" i="21"/>
  <c r="H1502" i="21"/>
  <c r="G20" i="5"/>
  <c r="G476" i="21"/>
  <c r="I96" i="13"/>
  <c r="F172" i="18"/>
  <c r="I210" i="15"/>
  <c r="G96" i="22"/>
  <c r="F362" i="21"/>
  <c r="H818" i="22"/>
  <c r="J552" i="21"/>
  <c r="F1198" i="21"/>
  <c r="G362" i="22"/>
  <c r="H1122" i="21"/>
  <c r="G286" i="21"/>
  <c r="I20" i="5"/>
  <c r="F286" i="22"/>
  <c r="I96" i="5"/>
  <c r="H210" i="21"/>
  <c r="F438" i="22"/>
  <c r="H590" i="22"/>
  <c r="J58" i="22"/>
  <c r="F666" i="21"/>
  <c r="I210" i="5"/>
  <c r="H1768" i="22"/>
  <c r="G628" i="21"/>
  <c r="G818" i="21"/>
  <c r="I20" i="15"/>
  <c r="J134" i="5"/>
  <c r="I172" i="5"/>
  <c r="F172" i="22"/>
  <c r="G1236" i="22"/>
  <c r="F1008" i="21"/>
  <c r="H590" i="21"/>
  <c r="H96" i="5"/>
  <c r="H818" i="21"/>
  <c r="J1616" i="22"/>
  <c r="F286" i="15"/>
  <c r="I362" i="21"/>
  <c r="F1236" i="21"/>
  <c r="J324" i="15"/>
  <c r="G1464" i="21"/>
  <c r="J286" i="21"/>
  <c r="H514" i="21"/>
  <c r="G1350" i="22"/>
  <c r="I590" i="22"/>
  <c r="G400" i="22"/>
  <c r="H96" i="21"/>
  <c r="H1274" i="21"/>
  <c r="H286" i="22"/>
  <c r="H1616" i="22"/>
  <c r="H780" i="22"/>
  <c r="F628" i="21"/>
  <c r="I20" i="14"/>
  <c r="F780" i="21"/>
  <c r="J58" i="21"/>
  <c r="I1274" i="21"/>
  <c r="J20" i="21"/>
  <c r="J1160" i="22"/>
  <c r="G590" i="21"/>
  <c r="J818" i="22"/>
  <c r="F362" i="22"/>
  <c r="G590" i="22"/>
  <c r="H666" i="22"/>
  <c r="I932" i="21"/>
  <c r="F1274" i="22"/>
  <c r="J1806" i="22"/>
  <c r="J1236" i="21"/>
  <c r="F552" i="14"/>
  <c r="J324" i="22"/>
  <c r="F818" i="22"/>
  <c r="J1692" i="22"/>
  <c r="F1692" i="22"/>
  <c r="I362" i="22"/>
  <c r="J400" i="22"/>
  <c r="G932" i="21"/>
  <c r="H1198" i="22"/>
  <c r="H20" i="14"/>
  <c r="J552" i="22"/>
  <c r="H248" i="15"/>
  <c r="G742" i="22"/>
  <c r="J172" i="18"/>
  <c r="J1160" i="21"/>
  <c r="J1350" i="22"/>
  <c r="I1616" i="22"/>
  <c r="H590" i="14"/>
  <c r="J58" i="14"/>
  <c r="G400" i="21"/>
  <c r="J20" i="15"/>
  <c r="I1502" i="22"/>
  <c r="F1084" i="21"/>
  <c r="H1312" i="21"/>
  <c r="H172" i="5"/>
  <c r="G856" i="21"/>
  <c r="F1388" i="21"/>
  <c r="G134" i="22"/>
  <c r="H210" i="15"/>
  <c r="F58" i="22"/>
  <c r="F400" i="21"/>
  <c r="F20" i="21"/>
  <c r="H476" i="22"/>
  <c r="J742" i="21"/>
  <c r="I20" i="18"/>
  <c r="J362" i="21"/>
  <c r="I894" i="22"/>
  <c r="G514" i="21"/>
  <c r="G1236" i="21"/>
  <c r="F1464" i="22"/>
  <c r="I1464" i="21"/>
  <c r="H286" i="15"/>
  <c r="I96" i="21"/>
  <c r="J286" i="15"/>
  <c r="G1388" i="22"/>
  <c r="F438" i="21"/>
  <c r="F1388" i="22"/>
  <c r="G742" i="21"/>
  <c r="I1160" i="21"/>
  <c r="H1388" i="21"/>
  <c r="F628" i="22"/>
  <c r="H58" i="21"/>
  <c r="G20" i="18"/>
  <c r="I438" i="14"/>
  <c r="J362" i="22"/>
  <c r="I1236" i="21"/>
  <c r="F324" i="15"/>
  <c r="H400" i="22"/>
  <c r="F20" i="15"/>
  <c r="H134" i="5"/>
  <c r="I20" i="21"/>
  <c r="G20" i="14"/>
  <c r="F590" i="22"/>
  <c r="G552" i="21"/>
  <c r="H134" i="21"/>
  <c r="J20" i="22"/>
  <c r="J1122" i="21"/>
  <c r="H58" i="15"/>
  <c r="H58" i="5"/>
  <c r="F1616" i="22"/>
  <c r="H742" i="22"/>
  <c r="H1578" i="21"/>
  <c r="I1008" i="21"/>
  <c r="G438" i="22"/>
  <c r="I248" i="22"/>
  <c r="F894" i="21"/>
  <c r="G780" i="22"/>
  <c r="H134" i="22"/>
  <c r="J704" i="22"/>
  <c r="I400" i="22"/>
  <c r="F1540" i="21"/>
  <c r="J58" i="5"/>
  <c r="I1464" i="22"/>
  <c r="F1654" i="22"/>
  <c r="H96" i="22"/>
  <c r="J96" i="18"/>
  <c r="J1084" i="22"/>
  <c r="J172" i="5"/>
  <c r="F438" i="14"/>
  <c r="G704" i="22"/>
  <c r="I1426" i="21"/>
  <c r="I134" i="18"/>
  <c r="F1578" i="21"/>
  <c r="J96" i="5"/>
  <c r="H172" i="22"/>
  <c r="H58" i="18"/>
  <c r="I818" i="21"/>
  <c r="H1084" i="22"/>
  <c r="H1236" i="22"/>
  <c r="F1122" i="21"/>
  <c r="F96" i="18"/>
  <c r="I172" i="21"/>
  <c r="H1084" i="21"/>
  <c r="G58" i="5"/>
  <c r="F932" i="21"/>
  <c r="J514" i="22"/>
  <c r="G894" i="21"/>
  <c r="I96" i="22"/>
  <c r="I590" i="14"/>
  <c r="J286" i="22"/>
  <c r="G210" i="22"/>
  <c r="H172" i="18"/>
  <c r="H666" i="21"/>
  <c r="F476" i="22"/>
  <c r="G1730" i="22"/>
  <c r="H20" i="13"/>
  <c r="I856" i="21"/>
  <c r="H552" i="22"/>
  <c r="G134" i="5"/>
  <c r="G1122" i="21"/>
  <c r="H210" i="22"/>
  <c r="F1350" i="22"/>
  <c r="G20" i="22"/>
  <c r="H1312" i="22"/>
  <c r="F1198" i="22"/>
  <c r="I1122" i="21"/>
  <c r="F1046" i="21"/>
  <c r="G1616" i="22"/>
  <c r="G1806" i="22"/>
  <c r="F210" i="21"/>
  <c r="F20" i="13"/>
  <c r="I894" i="21"/>
  <c r="G248" i="15"/>
  <c r="F58" i="15"/>
  <c r="I134" i="21"/>
  <c r="I172" i="18"/>
  <c r="H552" i="14"/>
  <c r="H1046" i="21"/>
  <c r="J1198" i="21"/>
  <c r="H894" i="21"/>
  <c r="J96" i="13"/>
  <c r="I1046" i="22"/>
  <c r="J856" i="21"/>
  <c r="H324" i="21"/>
  <c r="F210" i="15"/>
  <c r="G1426" i="21"/>
  <c r="F1806" i="22"/>
  <c r="I58" i="14"/>
  <c r="G1692" i="22"/>
  <c r="H324" i="15"/>
  <c r="I1160" i="22"/>
  <c r="F134" i="22"/>
  <c r="I134" i="22"/>
  <c r="H476" i="14"/>
  <c r="J1540" i="21"/>
  <c r="I1730" i="22"/>
  <c r="G1312" i="21"/>
  <c r="H552" i="21"/>
  <c r="G96" i="18"/>
  <c r="I324" i="22"/>
  <c r="F552" i="22"/>
  <c r="G20" i="15"/>
  <c r="J248" i="22"/>
  <c r="H362" i="21"/>
  <c r="F1312" i="22"/>
  <c r="G628" i="22"/>
  <c r="J1084" i="21"/>
  <c r="G1768" i="22"/>
  <c r="F20" i="22"/>
  <c r="H438" i="22"/>
  <c r="F324" i="21"/>
  <c r="G96" i="5"/>
  <c r="F780" i="22"/>
  <c r="F476" i="14"/>
  <c r="J400" i="21"/>
  <c r="I210" i="21"/>
  <c r="I552" i="14"/>
  <c r="H628" i="21"/>
  <c r="F20" i="5"/>
  <c r="H1008" i="21"/>
  <c r="H438" i="21"/>
  <c r="I1350" i="22"/>
  <c r="F856" i="22"/>
  <c r="I1274" i="22"/>
  <c r="H856" i="21"/>
  <c r="H1540" i="21"/>
  <c r="F552" i="21"/>
  <c r="H1160" i="22"/>
  <c r="I780" i="22"/>
  <c r="G248" i="21"/>
  <c r="J20" i="5"/>
  <c r="I400" i="21"/>
  <c r="F96" i="22"/>
  <c r="H20" i="22"/>
  <c r="H1198" i="21"/>
  <c r="F172" i="21"/>
  <c r="F742" i="21"/>
  <c r="J1426" i="21"/>
  <c r="H134" i="18"/>
  <c r="F1502" i="22"/>
  <c r="K13" i="14" l="1"/>
  <c r="K13" i="5"/>
  <c r="G13" i="21"/>
  <c r="G12" i="22"/>
  <c r="G13" i="14"/>
  <c r="G12" i="21"/>
  <c r="K13" i="13"/>
  <c r="K13" i="21"/>
  <c r="K12" i="21"/>
  <c r="K12" i="13"/>
  <c r="G14" i="14"/>
  <c r="K13" i="22"/>
  <c r="K12" i="15"/>
  <c r="K12" i="14"/>
  <c r="K12" i="22"/>
  <c r="G14" i="5"/>
  <c r="G14" i="21"/>
  <c r="G13" i="15"/>
  <c r="G12" i="18"/>
  <c r="K13" i="18"/>
  <c r="G12" i="5"/>
  <c r="G12" i="14"/>
  <c r="G12" i="13"/>
  <c r="G14" i="22"/>
  <c r="G14" i="13"/>
  <c r="G13" i="5"/>
  <c r="G14" i="15"/>
  <c r="G12" i="15"/>
  <c r="G14" i="18"/>
  <c r="K12" i="18"/>
  <c r="G13" i="18"/>
  <c r="G13" i="22"/>
  <c r="G13" i="13"/>
  <c r="K12" i="5"/>
  <c r="K13" i="15"/>
  <c r="K15" i="5" l="1"/>
  <c r="G15" i="15"/>
  <c r="G15" i="14"/>
  <c r="K15" i="14"/>
  <c r="K15" i="22"/>
  <c r="G15" i="13"/>
  <c r="G15" i="21"/>
  <c r="K15" i="18"/>
  <c r="G15" i="5"/>
  <c r="K15" i="15"/>
  <c r="G15" i="22"/>
  <c r="G15" i="18"/>
  <c r="K15" i="13"/>
  <c r="K15" i="21"/>
  <c r="H12" i="15" l="1"/>
  <c r="H14" i="14"/>
  <c r="H12" i="13"/>
  <c r="H13" i="14"/>
  <c r="L12" i="14"/>
  <c r="H12" i="14"/>
  <c r="L14" i="14"/>
  <c r="L13" i="14"/>
  <c r="L13" i="13"/>
  <c r="L12" i="13"/>
  <c r="H14" i="13"/>
  <c r="L14" i="13"/>
  <c r="H12" i="18"/>
  <c r="L14" i="18"/>
  <c r="L13" i="18"/>
  <c r="H14" i="18"/>
  <c r="H13" i="18"/>
  <c r="L12" i="18"/>
  <c r="L14" i="15"/>
  <c r="H14" i="21"/>
  <c r="H13" i="21"/>
  <c r="H12" i="21"/>
  <c r="L14" i="21"/>
  <c r="L13" i="21"/>
  <c r="L12" i="21"/>
  <c r="H14" i="15"/>
  <c r="L12" i="15"/>
  <c r="H13" i="13"/>
  <c r="L13" i="5"/>
  <c r="H13" i="5"/>
  <c r="H12" i="5"/>
  <c r="L12" i="5"/>
  <c r="L14" i="5"/>
  <c r="H14" i="5"/>
  <c r="H13" i="15"/>
  <c r="L13" i="15"/>
  <c r="H14" i="22"/>
  <c r="L14" i="22"/>
  <c r="H12" i="22"/>
  <c r="L13" i="22"/>
  <c r="L12" i="22"/>
  <c r="H13" i="22"/>
  <c r="H15" i="14" l="1"/>
  <c r="L15" i="14"/>
  <c r="H15" i="15"/>
  <c r="H15" i="5"/>
  <c r="H15" i="22"/>
  <c r="H15" i="13"/>
  <c r="L15" i="22"/>
  <c r="L15" i="21"/>
  <c r="L15" i="13"/>
  <c r="H15" i="21"/>
  <c r="L15" i="5"/>
  <c r="H15" i="18"/>
  <c r="L15" i="15"/>
  <c r="L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<sst xmlns="http://schemas.openxmlformats.org/spreadsheetml/2006/main" count="3222" uniqueCount="518">
  <si>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</si>
  <si>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</si>
  <si>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</si>
  <si>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</si>
  <si>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</si>
  <si>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</si>
  <si>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</si>
  <si>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</si>
  <si>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</si>
  <si>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</si>
  <si>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</si>
  <si>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</si>
  <si>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</si>
  <si>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</si>
  <si>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</si>
  <si>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</si>
  <si>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</si>
  <si>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</si>
  <si>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</si>
  <si>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</si>
  <si>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</si>
  <si>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</si>
  <si>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</si>
  <si>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</si>
  <si>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</si>
  <si>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</si>
  <si>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</si>
  <si>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</si>
  <si>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</si>
  <si>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</si>
  <si>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</si>
  <si>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</si>
  <si>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</si>
  <si>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</si>
  <si>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</si>
  <si>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</si>
  <si>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</si>
  <si>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</si>
  <si>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</si>
  <si>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</si>
  <si>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</si>
  <si>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</si>
  <si>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</si>
  <si>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</si>
  <si>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</si>
  <si>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</si>
  <si>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</si>
  <si>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</si>
  <si>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</si>
  <si>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</si>
  <si>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</si>
  <si>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</si>
  <si>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</si>
  <si>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</si>
  <si>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</si>
  <si>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</si>
  <si>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</si>
  <si>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</si>
  <si>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</si>
  <si>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</si>
  <si>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</si>
  <si>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</si>
  <si>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</si>
  <si>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</si>
  <si>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</si>
  <si>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</si>
  <si>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</si>
  <si>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</si>
  <si>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</si>
  <si>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</si>
  <si>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</si>
  <si>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</si>
  <si>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</si>
  <si>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</si>
  <si>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</si>
  <si>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</si>
  <si>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</si>
  <si>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</si>
  <si>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</si>
  <si>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</si>
  <si>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</si>
  <si>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</si>
  <si>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</si>
  <si>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</si>
  <si>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</si>
  <si>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</si>
  <si>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</si>
  <si>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</si>
  <si>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</si>
  <si>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</si>
  <si>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</si>
  <si>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</si>
  <si>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</si>
  <si>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</si>
  <si>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</si>
  <si>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</si>
  <si>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</si>
  <si>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</si>
  <si>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</si>
  <si>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</si>
  <si>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</si>
  <si>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</si>
  <si>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</si>
  <si>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</si>
  <si>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</si>
  <si>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</si>
  <si>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</si>
  <si>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</si>
  <si>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</si>
  <si>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</si>
  <si>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</si>
  <si>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</si>
  <si>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</si>
  <si>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</si>
  <si>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</si>
  <si>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</si>
  <si>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</si>
  <si>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</si>
  <si>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</si>
  <si>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</si>
  <si>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</si>
  <si>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</si>
  <si>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</si>
  <si>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</si>
  <si>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</si>
  <si>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</si>
  <si>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</si>
  <si>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</si>
  <si>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</si>
  <si>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</si>
  <si>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</si>
  <si>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</si>
  <si>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</si>
  <si>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</si>
  <si>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</si>
  <si>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</si>
  <si>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</si>
  <si>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</si>
  <si>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</si>
  <si>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</si>
  <si>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</si>
  <si>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</si>
  <si>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</si>
  <si>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</si>
  <si>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</si>
  <si>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</si>
  <si>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</si>
  <si>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</si>
  <si>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</si>
  <si>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</si>
  <si>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</si>
  <si>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</si>
  <si>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</si>
  <si>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</si>
  <si>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</si>
  <si>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</si>
  <si>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</si>
  <si>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</si>
  <si>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</si>
  <si>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</si>
  <si>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</si>
  <si>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</si>
  <si>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</si>
  <si>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</si>
  <si>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</si>
  <si>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</si>
  <si>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</si>
  <si>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</si>
  <si>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</si>
  <si>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</si>
  <si>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</si>
  <si>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</si>
  <si>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</si>
  <si>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</si>
  <si>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</si>
  <si>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</si>
  <si>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</si>
  <si>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</si>
  <si>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</si>
  <si>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</si>
  <si>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</si>
  <si>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</si>
  <si>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</si>
  <si>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</si>
  <si>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</si>
  <si>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</si>
  <si>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</si>
  <si>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</si>
  <si>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</si>
  <si>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</si>
  <si>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</si>
  <si>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</si>
  <si>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</si>
  <si>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</si>
  <si>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</si>
  <si>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</si>
  <si>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</si>
  <si>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</si>
  <si>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</si>
  <si>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</si>
  <si>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</si>
  <si>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</si>
  <si>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</si>
  <si>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</si>
  <si>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</si>
  <si>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</si>
  <si>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</si>
  <si>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</si>
  <si>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</si>
  <si>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</si>
  <si>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</si>
  <si>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</si>
  <si>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</si>
  <si>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</si>
  <si>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</si>
  <si>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</si>
  <si>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</si>
  <si>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</si>
  <si>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</si>
  <si>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</si>
  <si>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</si>
  <si>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</si>
  <si>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</si>
  <si>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</si>
  <si>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</si>
  <si>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</si>
  <si>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</si>
  <si>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</si>
  <si>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</si>
  <si>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</si>
  <si>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</si>
  <si>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</si>
  <si>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</si>
  <si>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</si>
  <si>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</si>
  <si>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</si>
  <si>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</si>
  <si>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</si>
  <si>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</si>
  <si>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</si>
  <si>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</si>
  <si>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</si>
  <si>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</si>
  <si>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</si>
  <si>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</si>
  <si>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</si>
  <si>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</si>
  <si>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</si>
  <si>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</si>
  <si>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</si>
  <si>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</si>
  <si>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</si>
  <si>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</si>
  <si>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</si>
  <si>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</si>
  <si>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</si>
  <si>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</si>
  <si>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</si>
  <si>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</si>
  <si>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</si>
  <si>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</si>
  <si>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</si>
  <si>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</si>
  <si>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</si>
  <si>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</si>
  <si>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</si>
  <si>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</si>
  <si>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</si>
  <si>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</si>
  <si>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</si>
  <si>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</si>
  <si>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</si>
  <si>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</si>
  <si>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</si>
  <si>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</si>
  <si>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</si>
  <si>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</si>
  <si>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</si>
  <si>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</si>
  <si>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</si>
  <si>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</si>
  <si>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</si>
  <si>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</si>
  <si>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</si>
  <si>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</si>
  <si>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</si>
  <si>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</si>
  <si>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</si>
  <si>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</si>
  <si>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</si>
  <si>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</si>
  <si>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</si>
  <si>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</si>
  <si>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</si>
  <si>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</si>
  <si>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</si>
  <si>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</si>
  <si>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</si>
  <si>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</si>
  <si>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</si>
  <si>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</si>
  <si>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</si>
  <si>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</si>
  <si>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</si>
  <si>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</si>
  <si>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</si>
  <si>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</si>
  <si>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</si>
  <si>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</si>
  <si>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</si>
  <si>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</si>
  <si>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</si>
  <si>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</si>
  <si>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</si>
  <si>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</si>
  <si>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</si>
  <si>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</si>
  <si>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</si>
  <si>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</si>
  <si>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</si>
  <si>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</si>
  <si>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</si>
  <si>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</si>
  <si>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</si>
  <si>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</si>
  <si>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</si>
  <si>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</si>
  <si>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</si>
  <si>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</si>
  <si>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</si>
  <si>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</si>
  <si>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</si>
  <si>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</si>
  <si>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</si>
  <si>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</si>
  <si>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</si>
  <si>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</si>
  <si>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</si>
  <si>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</si>
  <si>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</si>
  <si>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</si>
  <si>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</si>
  <si>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</si>
  <si>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</si>
  <si>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</si>
  <si>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</si>
  <si>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</si>
  <si>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</si>
  <si>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</si>
  <si>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</si>
  <si>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</si>
  <si>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</si>
  <si>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</si>
  <si>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</si>
  <si>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</si>
  <si>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</si>
  <si>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</si>
  <si>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</si>
  <si>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</si>
  <si>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</si>
  <si>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</si>
  <si>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</si>
  <si>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</si>
  <si>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</si>
  <si>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</si>
  <si>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</si>
  <si>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</si>
  <si>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</si>
  <si>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</si>
  <si>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</si>
  <si>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</si>
  <si>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</si>
  <si>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</si>
  <si>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</si>
  <si>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</si>
  <si>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</si>
  <si>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</si>
  <si>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</si>
  <si>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</si>
  <si>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</si>
  <si>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</si>
  <si>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</si>
  <si>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</si>
  <si>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</si>
  <si>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</si>
  <si>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</si>
  <si>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</si>
  <si>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</si>
  <si>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</si>
  <si>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</si>
  <si>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</si>
  <si>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</si>
  <si>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</si>
  <si>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</si>
  <si>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</si>
  <si>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</si>
  <si>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</si>
  <si>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</si>
  <si>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</si>
  <si>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</si>
  <si>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</si>
  <si>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</si>
  <si>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</si>
  <si>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</si>
  <si>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</si>
  <si>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</si>
  <si>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</si>
  <si>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</si>
  <si>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</si>
  <si>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</si>
  <si>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</si>
  <si>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</si>
  <si>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</si>
  <si>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</si>
  <si>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</si>
  <si>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</si>
  <si>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</si>
  <si>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</si>
  <si>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</si>
  <si>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</si>
  <si>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</si>
  <si>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</si>
  <si>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</si>
  <si>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</si>
  <si>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</si>
  <si>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</si>
  <si>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</si>
  <si>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</si>
  <si>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</si>
  <si>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</si>
  <si>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</si>
  <si>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</si>
  <si>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</si>
  <si>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</si>
  <si>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</si>
  <si>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</si>
  <si>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</si>
  <si>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</si>
  <si>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</si>
  <si>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</si>
  <si>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</si>
  <si>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</si>
  <si>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</si>
  <si>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</si>
  <si>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</si>
  <si>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</si>
  <si>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</si>
  <si>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</si>
  <si>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</si>
  <si>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</si>
  <si>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</si>
  <si>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</si>
  <si>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</si>
  <si>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</si>
  <si>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</si>
  <si>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</si>
  <si>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</si>
  <si>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</si>
  <si>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</si>
  <si>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</si>
  <si>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</si>
  <si>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</si>
  <si>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</si>
  <si>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</si>
  <si>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</si>
  <si>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</si>
  <si>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</si>
  <si>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</si>
  <si>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</si>
  <si>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</si>
  <si>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</si>
  <si>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</si>
  <si>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</si>
  <si>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</si>
  <si>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</si>
  <si>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</si>
  <si>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</si>
  <si>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</si>
  <si>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</si>
  <si>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</si>
  <si>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https://www.comunidad.madrid/hospital/12octubre/</t>
  </si>
  <si>
    <t>Home</t>
  </si>
  <si>
    <t>Página Web</t>
  </si>
  <si>
    <t>Hospital universitario 12 de Octubre</t>
  </si>
  <si>
    <t>Se revisan las páginas del dominio</t>
  </si>
  <si>
    <t>Página del Hospital 12 de Octubre con toda la info.</t>
  </si>
  <si>
    <t>Equipo: Intel(R) Core(TM) i5-8365U CPU @ 1.60GHz   1.90 GHz, 
RAM: 8,0 GB
Sistema Operativo: Windows 10 Enterprise
Navegador: Google Chrome Versión 109.0.5414.75
Herramientas utilizadas: Tawdis, LightHouse, Wave, Color Contrast Analyzer, Headings map, Screen reader, https://validator.w3.org/nu/</t>
  </si>
  <si>
    <t>Ciudadanos</t>
  </si>
  <si>
    <t>https://www.comunidad.madrid/hospital/12octubre/ciudadanos</t>
  </si>
  <si>
    <t>Home - Ciudadanos</t>
  </si>
  <si>
    <t>Profesionales</t>
  </si>
  <si>
    <t>https://www.comunidad.madrid/hospital/12octubre/profesionales</t>
  </si>
  <si>
    <t>Home - Profesionales</t>
  </si>
  <si>
    <t>Comunicación</t>
  </si>
  <si>
    <t>https://www.comunidad.madrid/hospital/12octubre/comunicación</t>
  </si>
  <si>
    <t>Home - Comunicación</t>
  </si>
  <si>
    <t>https://www.comunidad.madrid/hospital/12octubre/nosotros</t>
  </si>
  <si>
    <t>Nosotros</t>
  </si>
  <si>
    <t>Home - Nosotros</t>
  </si>
  <si>
    <t>Centros de especialidades</t>
  </si>
  <si>
    <t>https://www.comunidad.madrid/hospital/12octubre/nosotros/centros-especialidades-perifericos</t>
  </si>
  <si>
    <t>Canal solidario</t>
  </si>
  <si>
    <t>https://www.comunidad.madrid/hospital/12octubre/ciudadanos/canal-solidario</t>
  </si>
  <si>
    <t>Aniversario</t>
  </si>
  <si>
    <t>https://www.comunidad.madrid/hospital/12octubre/50-aniversario</t>
  </si>
  <si>
    <t>https://www.comunidad.madrid/hospital/12octubre/declaracion-accesibilidad</t>
  </si>
  <si>
    <t>Accesibilidad</t>
  </si>
  <si>
    <t>Vídeo</t>
  </si>
  <si>
    <t>Home - 50 Aniversario</t>
  </si>
  <si>
    <t>Home- Nosotros - Centros de especialidades</t>
  </si>
  <si>
    <t>Home- Ciudadano - Canal Solidario</t>
  </si>
  <si>
    <t>https://www.comunidad.madrid/hospital/12octubre/aviso-legal-privacidad</t>
  </si>
  <si>
    <t>Aviso legal</t>
  </si>
  <si>
    <t>Home - Footer -  Accesibilidad</t>
  </si>
  <si>
    <t>Mapa Web</t>
  </si>
  <si>
    <t>https://www.comunidad.madrid/hospital/12octubre/sitemap</t>
  </si>
  <si>
    <t>Home - Footer -  Aviso Legal</t>
  </si>
  <si>
    <t>Home - Footer -  Mapa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</si>
</sst>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4</xdr:col>
      <xdr:colOff>384256</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24" zoomScale="136" zoomScaleNormal="136" workbookViewId="0">
      <selection activeCell="D217" sqref="D217:D219"/>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66</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66</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104</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https://www.comunidad.madrid/hospital/12octubre/aviso-legal-privacidad</v>
      </c>
      <c r="D28" s="99" t="s">
        <v>104</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https://www.comunidad.madrid/hospital/12octubre/sitemap</v>
      </c>
      <c r="D29" s="99" t="s">
        <v>104</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28:D53" si="1">IF(AND(B30&lt;&gt;"",C30&lt;&gt;""),"N/T","")</f>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https://www.comunidad.madrid/hospital/12octubre/aviso-legal-privacidad</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https://www.comunidad.madrid/hospital/12octubre/sitemap</v>
      </c>
      <c r="D67" s="99" t="s">
        <v>104</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6:D91" si="3">IF(AND(B68&lt;&gt;"",C68&lt;&gt;""),"N/T","")</f>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211"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https://www.comunidad.madrid/hospital/12octubre/aviso-legal-privacidad</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https://www.comunidad.madrid/hospital/12octubre/sitemap</v>
      </c>
      <c r="D105" s="99" t="s">
        <v>104</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4:D129" si="5">IF(AND(B106&lt;&gt;"",C106&lt;&gt;""),"N/T","")</f>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https://www.comunidad.madrid/hospital/12octubre/aviso-legal-privacidad</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https://www.comunidad.madrid/hospital/12octubre/sitemap</v>
      </c>
      <c r="D143" s="99" t="s">
        <v>104</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2:D167" si="7">IF(AND(B144&lt;&gt;"",C144&lt;&gt;""),"N/T","")</f>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https://www.comunidad.madrid/hospital/12octubre/aviso-legal-privacidad</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https://www.comunidad.madrid/hospital/12octubre/sitemap</v>
      </c>
      <c r="D181" s="99" t="s">
        <v>104</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0:D205" si="9">IF(AND(B182&lt;&gt;"",C182&lt;&gt;""),"N/T","")</f>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https://www.comunidad.madrid/hospital/12octubre/aviso-legal-privacidad</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https://www.comunidad.madrid/hospital/12octubre/sitemap</v>
      </c>
      <c r="D219" s="99" t="s">
        <v>104</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18:D243" si="11">IF(AND(B220&lt;&gt;"",C220&lt;&gt;""),"N/T","")</f>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023" priority="979" stopIfTrue="1" operator="equal">
      <formula>"-"</formula>
    </cfRule>
  </conditionalFormatting>
  <conditionalFormatting sqref="D19:D53 D57:D91 D95:D129 D133:D167 D171:D205 D209:D243 F19:J19 F57:J57 F95:J95 F133:J133 F171:J171 F209:J209">
    <cfRule type="expression" dxfId="1022" priority="1226" stopIfTrue="1">
      <formula>ISBLANK(D19)</formula>
    </cfRule>
  </conditionalFormatting>
  <conditionalFormatting sqref="D19:D53">
    <cfRule type="cellIs" dxfId="1021" priority="465" stopIfTrue="1" operator="equal">
      <formula>"Falla"</formula>
    </cfRule>
    <cfRule type="cellIs" dxfId="1020" priority="464" stopIfTrue="1" operator="equal">
      <formula>"Pasa"</formula>
    </cfRule>
    <cfRule type="expression" dxfId="1019" priority="463" stopIfTrue="1">
      <formula>ISBLANK(D19)</formula>
    </cfRule>
    <cfRule type="cellIs" dxfId="1018" priority="472" stopIfTrue="1" operator="equal">
      <formula>"N/A"</formula>
    </cfRule>
    <cfRule type="cellIs" dxfId="1017" priority="474" stopIfTrue="1" operator="equal">
      <formula>"N/D"</formula>
    </cfRule>
    <cfRule type="cellIs" dxfId="1016" priority="473" stopIfTrue="1" operator="equal">
      <formula>"N/T"</formula>
    </cfRule>
    <cfRule type="cellIs" dxfId="1015" priority="471" stopIfTrue="1" operator="equal">
      <formula>"Falla"</formula>
    </cfRule>
    <cfRule type="cellIs" dxfId="1014" priority="470" stopIfTrue="1" operator="equal">
      <formula>"Pasa"</formula>
    </cfRule>
    <cfRule type="expression" dxfId="1013" priority="469" stopIfTrue="1">
      <formula>ISBLANK(D19)</formula>
    </cfRule>
    <cfRule type="cellIs" dxfId="1012" priority="468" stopIfTrue="1" operator="equal">
      <formula>"N/D"</formula>
    </cfRule>
    <cfRule type="cellIs" dxfId="1011" priority="467" stopIfTrue="1" operator="equal">
      <formula>"N/T"</formula>
    </cfRule>
    <cfRule type="cellIs" dxfId="1010" priority="466" stopIfTrue="1" operator="equal">
      <formula>"N/A"</formula>
    </cfRule>
  </conditionalFormatting>
  <conditionalFormatting sqref="D57:D91">
    <cfRule type="cellIs" dxfId="1009" priority="461" stopIfTrue="1" operator="equal">
      <formula>"N/T"</formula>
    </cfRule>
    <cfRule type="cellIs" dxfId="1008" priority="460" stopIfTrue="1" operator="equal">
      <formula>"N/A"</formula>
    </cfRule>
    <cfRule type="cellIs" dxfId="1007" priority="459" stopIfTrue="1" operator="equal">
      <formula>"Falla"</formula>
    </cfRule>
    <cfRule type="expression" dxfId="1006" priority="451" stopIfTrue="1">
      <formula>ISBLANK(D57)</formula>
    </cfRule>
    <cfRule type="cellIs" dxfId="1005" priority="458" stopIfTrue="1" operator="equal">
      <formula>"Pasa"</formula>
    </cfRule>
    <cfRule type="expression" dxfId="1004" priority="457" stopIfTrue="1">
      <formula>ISBLANK(D57)</formula>
    </cfRule>
    <cfRule type="cellIs" dxfId="1003" priority="462" stopIfTrue="1" operator="equal">
      <formula>"N/D"</formula>
    </cfRule>
    <cfRule type="cellIs" dxfId="1002" priority="456" stopIfTrue="1" operator="equal">
      <formula>"N/D"</formula>
    </cfRule>
    <cfRule type="cellIs" dxfId="1001" priority="455" stopIfTrue="1" operator="equal">
      <formula>"N/T"</formula>
    </cfRule>
    <cfRule type="cellIs" dxfId="1000" priority="454" stopIfTrue="1" operator="equal">
      <formula>"N/A"</formula>
    </cfRule>
    <cfRule type="cellIs" dxfId="999" priority="453" stopIfTrue="1" operator="equal">
      <formula>"Falla"</formula>
    </cfRule>
    <cfRule type="cellIs" dxfId="998" priority="452" stopIfTrue="1" operator="equal">
      <formula>"Pasa"</formula>
    </cfRule>
  </conditionalFormatting>
  <conditionalFormatting sqref="D95:D129">
    <cfRule type="cellIs" dxfId="997" priority="447" stopIfTrue="1" operator="equal">
      <formula>"Falla"</formula>
    </cfRule>
    <cfRule type="cellIs" dxfId="996" priority="448" stopIfTrue="1" operator="equal">
      <formula>"N/A"</formula>
    </cfRule>
    <cfRule type="cellIs" dxfId="995" priority="449" stopIfTrue="1" operator="equal">
      <formula>"N/T"</formula>
    </cfRule>
    <cfRule type="cellIs" dxfId="994" priority="440" stopIfTrue="1" operator="equal">
      <formula>"Pasa"</formula>
    </cfRule>
    <cfRule type="expression" dxfId="993" priority="439" stopIfTrue="1">
      <formula>ISBLANK(D95)</formula>
    </cfRule>
    <cfRule type="cellIs" dxfId="992" priority="450" stopIfTrue="1" operator="equal">
      <formula>"N/D"</formula>
    </cfRule>
    <cfRule type="cellIs" dxfId="991" priority="441" stopIfTrue="1" operator="equal">
      <formula>"Falla"</formula>
    </cfRule>
    <cfRule type="cellIs" dxfId="990" priority="442" stopIfTrue="1" operator="equal">
      <formula>"N/A"</formula>
    </cfRule>
    <cfRule type="cellIs" dxfId="989" priority="443" stopIfTrue="1" operator="equal">
      <formula>"N/T"</formula>
    </cfRule>
    <cfRule type="cellIs" dxfId="988" priority="444" stopIfTrue="1" operator="equal">
      <formula>"N/D"</formula>
    </cfRule>
    <cfRule type="expression" dxfId="987" priority="445" stopIfTrue="1">
      <formula>ISBLANK(D95)</formula>
    </cfRule>
    <cfRule type="cellIs" dxfId="986" priority="446" stopIfTrue="1" operator="equal">
      <formula>"Pasa"</formula>
    </cfRule>
  </conditionalFormatting>
  <conditionalFormatting sqref="D133:D167">
    <cfRule type="expression" dxfId="985" priority="427" stopIfTrue="1">
      <formula>ISBLANK(D133)</formula>
    </cfRule>
    <cfRule type="cellIs" dxfId="984" priority="428" stopIfTrue="1" operator="equal">
      <formula>"Pasa"</formula>
    </cfRule>
    <cfRule type="cellIs" dxfId="983" priority="429" stopIfTrue="1" operator="equal">
      <formula>"Falla"</formula>
    </cfRule>
    <cfRule type="cellIs" dxfId="982" priority="438" stopIfTrue="1" operator="equal">
      <formula>"N/D"</formula>
    </cfRule>
    <cfRule type="cellIs" dxfId="981" priority="437" stopIfTrue="1" operator="equal">
      <formula>"N/T"</formula>
    </cfRule>
    <cfRule type="cellIs" dxfId="980" priority="436" stopIfTrue="1" operator="equal">
      <formula>"N/A"</formula>
    </cfRule>
    <cfRule type="cellIs" dxfId="979" priority="435" stopIfTrue="1" operator="equal">
      <formula>"Falla"</formula>
    </cfRule>
    <cfRule type="cellIs" dxfId="978" priority="434" stopIfTrue="1" operator="equal">
      <formula>"Pasa"</formula>
    </cfRule>
    <cfRule type="expression" dxfId="977" priority="433" stopIfTrue="1">
      <formula>ISBLANK(D133)</formula>
    </cfRule>
    <cfRule type="cellIs" dxfId="976" priority="432" stopIfTrue="1" operator="equal">
      <formula>"N/D"</formula>
    </cfRule>
    <cfRule type="cellIs" dxfId="975" priority="431" stopIfTrue="1" operator="equal">
      <formula>"N/T"</formula>
    </cfRule>
    <cfRule type="cellIs" dxfId="974" priority="430" stopIfTrue="1" operator="equal">
      <formula>"N/A"</formula>
    </cfRule>
  </conditionalFormatting>
  <conditionalFormatting sqref="D171:D205">
    <cfRule type="cellIs" dxfId="973" priority="417" stopIfTrue="1" operator="equal">
      <formula>"Falla"</formula>
    </cfRule>
    <cfRule type="cellIs" dxfId="972" priority="424" stopIfTrue="1" operator="equal">
      <formula>"N/A"</formula>
    </cfRule>
    <cfRule type="cellIs" dxfId="971" priority="425" stopIfTrue="1" operator="equal">
      <formula>"N/T"</formula>
    </cfRule>
    <cfRule type="cellIs" dxfId="970" priority="426" stopIfTrue="1" operator="equal">
      <formula>"N/D"</formula>
    </cfRule>
    <cfRule type="cellIs" dxfId="969" priority="423" stopIfTrue="1" operator="equal">
      <formula>"Falla"</formula>
    </cfRule>
    <cfRule type="cellIs" dxfId="968" priority="422" stopIfTrue="1" operator="equal">
      <formula>"Pasa"</formula>
    </cfRule>
    <cfRule type="expression" dxfId="967" priority="421" stopIfTrue="1">
      <formula>ISBLANK(D171)</formula>
    </cfRule>
    <cfRule type="cellIs" dxfId="966" priority="420" stopIfTrue="1" operator="equal">
      <formula>"N/D"</formula>
    </cfRule>
    <cfRule type="cellIs" dxfId="965" priority="419" stopIfTrue="1" operator="equal">
      <formula>"N/T"</formula>
    </cfRule>
    <cfRule type="cellIs" dxfId="964" priority="418" stopIfTrue="1" operator="equal">
      <formula>"N/A"</formula>
    </cfRule>
    <cfRule type="cellIs" dxfId="963" priority="416" stopIfTrue="1" operator="equal">
      <formula>"Pasa"</formula>
    </cfRule>
    <cfRule type="expression" dxfId="962" priority="415" stopIfTrue="1">
      <formula>ISBLANK(D171)</formula>
    </cfRule>
  </conditionalFormatting>
  <conditionalFormatting sqref="D209:D243">
    <cfRule type="expression" dxfId="961" priority="403" stopIfTrue="1">
      <formula>ISBLANK(D209)</formula>
    </cfRule>
    <cfRule type="cellIs" dxfId="960" priority="404" stopIfTrue="1" operator="equal">
      <formula>"Pasa"</formula>
    </cfRule>
    <cfRule type="cellIs" dxfId="959" priority="405" stopIfTrue="1" operator="equal">
      <formula>"Falla"</formula>
    </cfRule>
    <cfRule type="cellIs" dxfId="958" priority="406" stopIfTrue="1" operator="equal">
      <formula>"N/A"</formula>
    </cfRule>
    <cfRule type="cellIs" dxfId="957" priority="408" stopIfTrue="1" operator="equal">
      <formula>"N/D"</formula>
    </cfRule>
    <cfRule type="expression" dxfId="956" priority="409" stopIfTrue="1">
      <formula>ISBLANK(D209)</formula>
    </cfRule>
    <cfRule type="cellIs" dxfId="955" priority="410" stopIfTrue="1" operator="equal">
      <formula>"Pasa"</formula>
    </cfRule>
    <cfRule type="cellIs" dxfId="954" priority="407" stopIfTrue="1" operator="equal">
      <formula>"N/T"</formula>
    </cfRule>
    <cfRule type="cellIs" dxfId="953" priority="411" stopIfTrue="1" operator="equal">
      <formula>"Falla"</formula>
    </cfRule>
    <cfRule type="cellIs" dxfId="952" priority="412" stopIfTrue="1" operator="equal">
      <formula>"N/A"</formula>
    </cfRule>
    <cfRule type="cellIs" dxfId="951" priority="414" stopIfTrue="1" operator="equal">
      <formula>"N/D"</formula>
    </cfRule>
    <cfRule type="cellIs" dxfId="950" priority="413" stopIfTrue="1" operator="equal">
      <formula>"N/T"</formula>
    </cfRule>
  </conditionalFormatting>
  <conditionalFormatting sqref="E19:E53 E57:E91 E95:E129 E133:E167 E171:E205 E209:E243">
    <cfRule type="cellIs" dxfId="949" priority="1232" stopIfTrue="1" operator="equal">
      <formula>"ERR"</formula>
    </cfRule>
  </conditionalFormatting>
  <conditionalFormatting sqref="F19:J19 D19:D53 F57:J57 D57:D91 F95:J95 D95:D129 F133:J133 D133:D167 F171:J171 D171:D205 F209:J209 D209:D243">
    <cfRule type="cellIs" dxfId="948" priority="1227" stopIfTrue="1" operator="equal">
      <formula>"Pasa"</formula>
    </cfRule>
    <cfRule type="cellIs" dxfId="947" priority="1228" stopIfTrue="1" operator="equal">
      <formula>"Falla"</formula>
    </cfRule>
    <cfRule type="cellIs" dxfId="946" priority="1229" stopIfTrue="1" operator="equal">
      <formula>"N/A"</formula>
    </cfRule>
    <cfRule type="cellIs" dxfId="945" priority="1230" stopIfTrue="1" operator="equal">
      <formula>"N/T"</formula>
    </cfRule>
    <cfRule type="cellIs" dxfId="944" priority="1231" stopIfTrue="1" operator="equal">
      <formula>"N/D"</formula>
    </cfRule>
  </conditionalFormatting>
  <conditionalFormatting sqref="K23:K24">
    <cfRule type="expression" dxfId="943" priority="1" stopIfTrue="1">
      <formula>ISBLANK(K23)</formula>
    </cfRule>
    <cfRule type="cellIs" dxfId="942" priority="5" stopIfTrue="1" operator="equal">
      <formula>"N/T"</formula>
    </cfRule>
    <cfRule type="cellIs" dxfId="941" priority="4" stopIfTrue="1" operator="equal">
      <formula>"N/A"</formula>
    </cfRule>
    <cfRule type="cellIs" dxfId="940" priority="3" stopIfTrue="1" operator="equal">
      <formula>"Falla"</formula>
    </cfRule>
    <cfRule type="cellIs" dxfId="939" priority="2" stopIfTrue="1" operator="equal">
      <formula>"Pasa"</formula>
    </cfRule>
    <cfRule type="cellIs" dxfId="9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4" zoomScale="126" zoomScaleNormal="126" workbookViewId="0">
      <selection activeCell="D171" sqref="D171:D181"/>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33</v>
      </c>
      <c r="H12" s="42">
        <f ca="1">IF(($G$15+$K$15)=0,0,G12/($G$15+$K$15))</f>
        <v>0.6</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11</v>
      </c>
      <c r="H13" s="42">
        <f ca="1">IF(($G$15+$K$15)=0,0,G13/($G$15+$K$15))</f>
        <v>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11</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55</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https://www.comunidad.madrid/hospital/12octubre/aviso-legal-privacidad</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https://www.comunidad.madrid/hospital/12octubre/sitemap</v>
      </c>
      <c r="D29" s="99" t="s">
        <v>92</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28: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https://www.comunidad.madrid/hospital/12octubre/aviso-legal-privacidad</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https://www.comunidad.madrid/hospital/12octubre/sitemap</v>
      </c>
      <c r="D67" s="99" t="s">
        <v>94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6: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92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https://www.comunidad.madrid/hospital/12octubre/aviso-legal-privacidad</v>
      </c>
      <c r="D104" s="99" t="s">
        <v>92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https://www.comunidad.madrid/hospital/12octubre/sitemap</v>
      </c>
      <c r="D105" s="99" t="s">
        <v>92</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4: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https://www.comunidad.madrid/hospital/12octubre/aviso-legal-privacidad</v>
      </c>
      <c r="D142" s="99" t="s">
        <v>92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https://www.comunidad.madrid/hospital/12octubre/sitemap</v>
      </c>
      <c r="D143" s="99" t="s">
        <v>92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2: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https://www.comunidad.madrid/hospital/12octubre/aviso-legal-privacidad</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https://www.comunidad.madrid/hospital/12octubre/sitemap</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0: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937" priority="128" stopIfTrue="1">
      <formula>ISBLANK(D19)</formula>
    </cfRule>
  </conditionalFormatting>
  <conditionalFormatting sqref="D19:D500">
    <cfRule type="cellIs" dxfId="936" priority="13" stopIfTrue="1" operator="equal">
      <formula>"-"</formula>
    </cfRule>
  </conditionalFormatting>
  <conditionalFormatting sqref="E19:E53 E57:E91 E95:E129 E133:E167 E171:E205">
    <cfRule type="cellIs" dxfId="935" priority="134" stopIfTrue="1" operator="equal">
      <formula>"ERR"</formula>
    </cfRule>
  </conditionalFormatting>
  <conditionalFormatting sqref="F19:J19 D19:D53 F57:J57 D57:D91 F95:J95 D95:D129 F133:J133 D133:D167 F171:J171 D171:D205">
    <cfRule type="cellIs" dxfId="934" priority="129" stopIfTrue="1" operator="equal">
      <formula>"Pasa"</formula>
    </cfRule>
    <cfRule type="cellIs" dxfId="933" priority="130" stopIfTrue="1" operator="equal">
      <formula>"Falla"</formula>
    </cfRule>
    <cfRule type="cellIs" dxfId="932" priority="131" stopIfTrue="1" operator="equal">
      <formula>"N/A"</formula>
    </cfRule>
    <cfRule type="cellIs" dxfId="931" priority="132" stopIfTrue="1" operator="equal">
      <formula>"N/T"</formula>
    </cfRule>
    <cfRule type="cellIs" dxfId="930" priority="133" stopIfTrue="1" operator="equal">
      <formula>"N/D"</formula>
    </cfRule>
  </conditionalFormatting>
  <conditionalFormatting sqref="K23:K24">
    <cfRule type="expression" dxfId="929" priority="1" stopIfTrue="1">
      <formula>ISBLANK(K23)</formula>
    </cfRule>
    <cfRule type="cellIs" dxfId="928" priority="2" stopIfTrue="1" operator="equal">
      <formula>"Pasa"</formula>
    </cfRule>
    <cfRule type="cellIs" dxfId="927" priority="3" stopIfTrue="1" operator="equal">
      <formula>"Falla"</formula>
    </cfRule>
    <cfRule type="cellIs" dxfId="926" priority="4" stopIfTrue="1" operator="equal">
      <formula>"N/A"</formula>
    </cfRule>
    <cfRule type="cellIs" dxfId="925" priority="5" stopIfTrue="1" operator="equal">
      <formula>"N/T"</formula>
    </cfRule>
    <cfRule type="cellIs" dxfId="92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topLeftCell="A7" zoomScale="70" zoomScaleNormal="70" workbookViewId="0">
      <selection activeCell="D26" sqref="D26"/>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3" t="s">
        <v>253</v>
      </c>
      <c r="L6" s="233"/>
      <c r="M6" s="233"/>
      <c r="N6" s="48"/>
      <c r="O6" s="233" t="s">
        <v>254</v>
      </c>
      <c r="P6" s="233"/>
      <c r="Q6" s="233"/>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4" t="s">
        <v>86</v>
      </c>
      <c r="D7" s="235"/>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6" t="s">
        <v>262</v>
      </c>
      <c r="D8" s="237"/>
      <c r="E8" s="38" t="str">
        <f ca="1">CONCATENATE(COUNTIF(E55:CR55,"CONFORME")," (",ROUND(COUNTIF(E55:CR55,"CONFORME")*100/COUNTA($E$19:CR$19),2)," %)")</f>
        <v>24 (26,09 %)</v>
      </c>
      <c r="F8" s="38" t="str">
        <f ca="1">CONCATENATE(COUNTIF(E55:CR55,"NO CONFORME")," (",ROUND(COUNTIF(E55:CR55,"NO CONFORME")*100/COUNTA($E$19:CR$19),2)," %)")</f>
        <v>18 (19,57 %)</v>
      </c>
      <c r="G8" s="39" t="str">
        <f ca="1">CONCATENATE(COUNTIF(E55:CR55,"N/A")," (",ROUND(COUNTIF(E55:CR55,"N/A")*100/COUNTA($E$19:CR$19),2)," %)")</f>
        <v>50 (54,35 %)</v>
      </c>
      <c r="H8" s="39">
        <f ca="1">COUNTIF(E55:CR55,"ERROR")</f>
        <v>0</v>
      </c>
      <c r="I8" s="40">
        <f ca="1">COUNTIF(E55:CR55,"EN CURSO")</f>
        <v>0</v>
      </c>
      <c r="J8" s="187">
        <f ca="1">SUM(VALUE(LEFT(E8,SEARCH(" ",E8)-1)),VALUE(LEFT(F8,SEARCH(" ",F8)-1)))</f>
        <v>42</v>
      </c>
      <c r="K8" s="41" t="s">
        <v>263</v>
      </c>
      <c r="L8" s="38">
        <f ca="1">COUNTIF( $E$20:INDIRECT("$CR$" &amp;  SUM(19,COUNTIFS(B20:B54,"&lt;&gt;"))),"Pasa")+ COUNTIF($E$61:INDIRECT("$AW$" &amp;  SUM(60,COUNTIFS(B61:B95,"&lt;&gt;"))),"Pasa")</f>
        <v>252</v>
      </c>
      <c r="M8" s="42">
        <f ca="1">IF(($L$11+$P$11)=0,0,L8/($L$11+$P$11))</f>
        <v>0.24901185770750989</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2" t="s">
        <v>264</v>
      </c>
      <c r="D9" s="243"/>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123</v>
      </c>
      <c r="M9" s="42">
        <f ca="1">IF(($L$11+$P$11)=0,0,L9/($L$11+$P$11))</f>
        <v>0.12154150197628459</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7" t="s">
        <v>265</v>
      </c>
      <c r="D10" s="248"/>
      <c r="E10" s="192" t="str">
        <f ca="1">CONCATENATE(ROUND(E11/137*100,2)," %")</f>
        <v>17,52 %</v>
      </c>
      <c r="F10" s="192" t="str">
        <f ca="1">CONCATENATE(ROUND(F11/137*100,2)," %")</f>
        <v>13,14 %</v>
      </c>
      <c r="G10" s="192" t="str">
        <f ca="1">CONCATENATE(ROUND(G11/137*100,2)," %")</f>
        <v>69,34 %</v>
      </c>
      <c r="H10" s="192" t="str">
        <f ca="1">CONCATENATE(ROUND(H11/137*100,2)," %")</f>
        <v>0 %</v>
      </c>
      <c r="I10" s="194" t="str">
        <f ca="1">CONCATENATE(ROUND(I11/137*100,2)," %")</f>
        <v>0 %</v>
      </c>
      <c r="J10" s="195"/>
      <c r="K10" s="41" t="s">
        <v>97</v>
      </c>
      <c r="L10" s="38">
        <f ca="1">COUNTIF( $E$20:INDIRECT("$CR$" &amp;  SUM(19,COUNTIFS(B20:B54,"&lt;&gt;"))),"N/A")+COUNTIF($E$61:INDIRECT("$AW$" &amp;  SUM(60,COUNTIFS(B61:B95,"&lt;&gt;"))),"N/A")</f>
        <v>637</v>
      </c>
      <c r="M10" s="42">
        <f ca="1">IF(($L$11+$P$11)=0,0,L10/($L$11+$P$11))</f>
        <v>0.62944664031620556</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1"/>
      <c r="D11" s="241"/>
      <c r="E11" s="193">
        <f ca="1">SUM(VALUE(LEFT(E8,SEARCH(" ",E8)-1)),VALUE(LEFT(E9,SEARCH(" ",E9)-1)))</f>
        <v>24</v>
      </c>
      <c r="F11" s="193">
        <f ca="1">SUM(VALUE(LEFT(F8,SEARCH(" ",F8)-1)),VALUE(LEFT(F9,SEARCH(" ",F9)-1)))</f>
        <v>18</v>
      </c>
      <c r="G11" s="193">
        <f ca="1">SUM(VALUE(LEFT(G8,SEARCH(" ",G8)-1)),VALUE(LEFT(G9,SEARCH(" ",G9)-1)))</f>
        <v>95</v>
      </c>
      <c r="H11" s="193">
        <f ca="1">SUM(H8:H9)</f>
        <v>0</v>
      </c>
      <c r="I11" s="193">
        <f ca="1">SUM(I8:I9)</f>
        <v>0</v>
      </c>
      <c r="K11" s="43" t="s">
        <v>266</v>
      </c>
      <c r="L11" s="203">
        <f ca="1">SUM(L8:L10)</f>
        <v>1012</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267</v>
      </c>
      <c r="E13" s="18"/>
      <c r="F13" s="244" t="s">
        <v>268</v>
      </c>
      <c r="G13" s="245"/>
      <c r="H13" s="245"/>
      <c r="I13" s="246"/>
      <c r="J13" s="18"/>
      <c r="K13" s="244" t="s">
        <v>269</v>
      </c>
      <c r="L13" s="246"/>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8">
        <f ca="1">IF(AND(D14&lt;&gt;"Evaluación en curso",D14&lt;&gt;"Evaluación con errores",D14&lt;&gt;""), IF(J8=0,"", ROUND(((COUNT(B20:B54)/(COUNT(B20:B54)+COUNT(B61:B95)))*IF(J8=0,0,LEFT(E8,SEARCH(" ",E8)-1)/J8)+(COUNT(B61:B95)/(COUNT(B20:B54)+COUNT(B61:B95)))*IF(J9=0,0,LEFT(E9,SEARCH(" ",E9)-1)/J9))*10,2)),"")</f>
        <v>5.71</v>
      </c>
      <c r="G14" s="239"/>
      <c r="H14" s="239"/>
      <c r="I14" s="240"/>
      <c r="J14" s="18"/>
      <c r="K14" s="238" t="str">
        <f>'03.Muestra'!D52</f>
        <v>SI</v>
      </c>
      <c r="L14" s="240"/>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2" t="s">
        <v>262</v>
      </c>
      <c r="C17" s="253"/>
      <c r="D17" s="254"/>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9" t="s">
        <v>270</v>
      </c>
      <c r="C18" s="250"/>
      <c r="D18" s="251"/>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https://www.comunidad.madrid/hospital/12octubre/</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Falla</v>
      </c>
      <c r="AL20" s="75" t="str" cm="1">
        <f t="array" aca="1" ref="AL20" ca="1">IF($B20="","",IF(ISBLANK(INDIRECT("R9.Web!D"&amp;SUM(18,38*2,1))),"",INDIRECT("R9.Web!D"&amp;SUM(18,38*2,1))))</f>
        <v>N/A</v>
      </c>
      <c r="AM20" s="75" t="str" cm="1">
        <f t="array" aca="1" ref="AM20" ca="1">IF($B20="","",IF(ISBLANK(INDIRECT("R9.Web!D"&amp;SUM(18,38*3,1))),"",INDIRECT("R9.Web!D"&amp;SUM(18,38*3,1))))</f>
        <v>Falla</v>
      </c>
      <c r="AN20" s="75" t="str" cm="1">
        <f t="array" aca="1" ref="AN20" ca="1">IF($B20="","",IF(ISBLANK(INDIRECT("R9.Web!D"&amp;SUM(18,38*4,1))),"",INDIRECT("R9.Web!D"&amp;SUM(18,38*4,1))))</f>
        <v>Falla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Falla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Falla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https://www.comunidad.madrid/hospital/12octubre/ciudadanos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Falla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https://www.comunidad.madrid/hospital/12octubre/profesionales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Comunicación</v>
      </c>
      <c r="D23" s="74" t="str" cm="1">
        <f t="array" ref="D23">IFERROR(INDEX('03.Muestra'!$F$8:$F$42,SMALL(IF("Página Web"='03.Muestra'!$D$8:$D$42,ROW('03.Muestra'!$F$8:$F$42)-MIN(ROW('03.Muestra'!$D$8:$D$42))+1,""),ROW()-19)),"")</f>
        <v>https://www.comunidad.madrid/hospital/12octubre/comunicación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Falla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https://www.comunidad.madrid/hospital/12octubre/nosotros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Centros de especialidades</v>
      </c>
      <c r="D25" s="74" t="str" cm="1">
        <f t="array" ref="D25">IFERROR(INDEX('03.Muestra'!$F$8:$F$42,SMALL(IF("Página Web"='03.Muestra'!$D$8:$D$42,ROW('03.Muestra'!$F$8:$F$42)-MIN(ROW('03.Muestra'!$D$8:$D$42))+1,""),ROW()-19)),"")</f>
        <v>https://www.comunidad.madrid/hospital/12octubre/nosotros/centros-especialidades-perifericos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Canal solidario</v>
      </c>
      <c r="D26" s="74" t="str" cm="1">
        <f t="array" ref="D26">IFERROR(INDEX('03.Muestra'!$F$8:$F$42,SMALL(IF("Página Web"='03.Muestra'!$D$8:$D$42,ROW('03.Muestra'!$F$8:$F$42)-MIN(ROW('03.Muestra'!$D$8:$D$42))+1,""),ROW()-19)),"")</f>
        <v>https://www.comunidad.madrid/hospital/12octubre/ciudadanos/canal-solidario</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Aniversario</v>
      </c>
      <c r="D27" s="74" t="str" cm="1">
        <f t="array" ref="D27">IFERROR(INDEX('03.Muestra'!$F$8:$F$42,SMALL(IF("Página Web"='03.Muestra'!$D$8:$D$42,ROW('03.Muestra'!$F$8:$F$42)-MIN(ROW('03.Muestra'!$D$8:$D$42))+1,""),ROW()-19)),"")</f>
        <v>https://www.comunidad.madrid/hospital/12octubre/50-aniversario</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Pasa</v>
      </c>
      <c r="AB27" s="75" t="str" cm="1">
        <f t="array" aca="1" ref="AB27" ca="1">IF($B27="","",IF(ISBLANK(INDIRECT("R7.Video!D"&amp;SUM(18,38*1,8))),"",INDIRECT("R7.Video!D"&amp;SUM(18,38*1,8))))</f>
        <v>Pasa</v>
      </c>
      <c r="AC27" s="75" t="str" cm="1">
        <f t="array" aca="1" ref="AC27" ca="1">IF($B27="","",IF(ISBLANK(INDIRECT("R7.Video!D"&amp;SUM(18,38*2,8))),"",INDIRECT("R7.Video!D"&amp;SUM(18,38*2,8))))</f>
        <v>Pasa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Falla</v>
      </c>
      <c r="AL27" s="75" t="str" cm="1">
        <f t="array" aca="1" ref="AL27" ca="1">IF($B27="","",IF(ISBLANK(INDIRECT("R9.Web!D"&amp;SUM(18,38*2,8))),"",INDIRECT("R9.Web!D"&amp;SUM(18,38*2,8))))</f>
        <v>Pasa</v>
      </c>
      <c r="AM27" s="75" t="str" cm="1">
        <f t="array" aca="1" ref="AM27" ca="1">IF($B27="","",IF(ISBLANK(INDIRECT("R9.Web!D"&amp;SUM(18,38*3,8))),"",INDIRECT("R9.Web!D"&amp;SUM(18,38*3,8))))</f>
        <v>Falla</v>
      </c>
      <c r="AN27" s="75" t="str" cm="1">
        <f t="array" aca="1" ref="AN27" ca="1">IF($B27="","",IF(ISBLANK(INDIRECT("R9.Web!D"&amp;SUM(18,38*4,8))),"",INDIRECT("R9.Web!D"&amp;SUM(18,38*4,8))))</f>
        <v>Falla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Accesibilidad</v>
      </c>
      <c r="D28" s="74" t="str" cm="1">
        <f t="array" ref="D28">IFERROR(INDEX('03.Muestra'!$F$8:$F$42,SMALL(IF("Página Web"='03.Muestra'!$D$8:$D$42,ROW('03.Muestra'!$F$8:$F$42)-MIN(ROW('03.Muestra'!$D$8:$D$42))+1,""),ROW()-19)),"")</f>
        <v>https://www.comunidad.madrid/hospital/12octubre/declaracion-accesibilidad</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N/A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Aviso legal</v>
      </c>
      <c r="D29" s="74" t="str" cm="1">
        <f t="array" ref="D29">IFERROR(INDEX('03.Muestra'!$F$8:$F$42,SMALL(IF("Página Web"='03.Muestra'!$D$8:$D$42,ROW('03.Muestra'!$F$8:$F$42)-MIN(ROW('03.Muestra'!$D$8:$D$42))+1,""),ROW()-19)),"")</f>
        <v>https://www.comunidad.madrid/hospital/12octubre/aviso-legal-privacidad</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Mapa Web</v>
      </c>
      <c r="D30" s="74" t="str" cm="1">
        <f t="array" ref="D30">IFERROR(INDEX('03.Muestra'!$F$8:$F$42,SMALL(IF("Página Web"='03.Muestra'!$D$8:$D$42,ROW('03.Muestra'!$F$8:$F$42)-MIN(ROW('03.Muestra'!$D$8:$D$42))+1,""),ROW()-19)),"")</f>
        <v>https://www.comunidad.madrid/hospital/12octubre/sitemap</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N/A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Pasa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N/A</v>
      </c>
      <c r="CU30" s="76"/>
      <c r="CV30" s="77"/>
    </row>
    <row r="31" spans="2:100" ht="20.399999999999999">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399999999999999">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399999999999999">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399999999999999">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399999999999999">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399999999999999">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399999999999999">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399999999999999">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399999999999999">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CONFORME</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NO CONFORME</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399999999999999">
      <c r="AI56" s="76"/>
    </row>
    <row r="58" spans="2:99" ht="30.75" customHeight="1" thickBot="1">
      <c r="B58" s="255" t="s">
        <v>264</v>
      </c>
      <c r="C58" s="255"/>
      <c r="D58" s="255"/>
    </row>
    <row r="59" spans="2:99" ht="23.25" customHeight="1">
      <c r="B59" s="249" t="s">
        <v>270</v>
      </c>
      <c r="C59" s="250"/>
      <c r="D59" s="251"/>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923" priority="779" operator="equal">
      <formula>"Pasa"</formula>
    </cfRule>
    <cfRule type="cellIs" dxfId="922" priority="780" operator="equal">
      <formula>"Falla"</formula>
    </cfRule>
    <cfRule type="cellIs" dxfId="921" priority="782" operator="equal">
      <formula>"N/T"</formula>
    </cfRule>
    <cfRule type="cellIs" dxfId="920" priority="783" operator="equal">
      <formula>"N/D"</formula>
    </cfRule>
  </conditionalFormatting>
  <conditionalFormatting sqref="E61:AW96">
    <cfRule type="cellIs" dxfId="919" priority="781" operator="equal">
      <formula>"N/A"</formula>
    </cfRule>
  </conditionalFormatting>
  <conditionalFormatting sqref="E20:CR54">
    <cfRule type="cellIs" dxfId="918" priority="1" operator="equal">
      <formula>"Pasa"</formula>
    </cfRule>
    <cfRule type="cellIs" dxfId="917" priority="2" operator="equal">
      <formula>"Falla"</formula>
    </cfRule>
    <cfRule type="cellIs" dxfId="916" priority="4" operator="equal">
      <formula>"N/T"</formula>
    </cfRule>
    <cfRule type="cellIs" dxfId="915" priority="5" operator="equal">
      <formula>"N/D"</formula>
    </cfRule>
  </conditionalFormatting>
  <conditionalFormatting sqref="E20:CR55">
    <cfRule type="cellIs" dxfId="914" priority="3" operator="equal">
      <formula>"N/A"</formula>
    </cfRule>
  </conditionalFormatting>
  <conditionalFormatting sqref="E55:CR55 E96:AW96">
    <cfRule type="cellIs" dxfId="913" priority="784" operator="equal">
      <formula>"CONFORME"</formula>
    </cfRule>
    <cfRule type="cellIs" dxfId="912" priority="785" operator="equal">
      <formula>"NO CONFORME"</formula>
    </cfRule>
    <cfRule type="cellIs" dxfId="911" priority="786" operator="equal">
      <formula>"ERROR"</formula>
    </cfRule>
  </conditionalFormatting>
  <conditionalFormatting sqref="K14:L14">
    <cfRule type="cellIs" dxfId="910" priority="290" operator="equal">
      <formula>"SI"</formula>
    </cfRule>
    <cfRule type="cellIs" dxfId="909" priority="291" operator="equal">
      <formula>"NO"</formula>
    </cfRule>
  </conditionalFormatting>
  <conditionalFormatting sqref="CU20">
    <cfRule type="cellIs" dxfId="908" priority="788" operator="equal">
      <formula>"FALLA"</formula>
    </cfRule>
    <cfRule type="cellIs" dxfId="907"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54</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6">
      <c r="B23" s="30" t="s">
        <v>447</v>
      </c>
    </row>
    <row r="25" spans="2:15" ht="15.6">
      <c r="B25" s="31" t="s">
        <v>448</v>
      </c>
      <c r="C25" s="32">
        <v>0.1</v>
      </c>
    </row>
    <row r="26" spans="2:15" ht="15.6">
      <c r="B26" s="31" t="s">
        <v>449</v>
      </c>
      <c r="C26" s="32">
        <v>0.5</v>
      </c>
    </row>
    <row r="27" spans="2:15" ht="15.6">
      <c r="B27" s="31" t="s">
        <v>450</v>
      </c>
      <c r="C27" s="32">
        <v>1</v>
      </c>
    </row>
    <row r="28" spans="2:15">
      <c r="C28" s="33"/>
      <c r="D28" s="33"/>
    </row>
    <row r="29" spans="2:15">
      <c r="C29" s="33"/>
      <c r="D29" s="33"/>
    </row>
    <row r="30" spans="2:15" ht="13.8">
      <c r="B30" s="34" t="s">
        <v>451</v>
      </c>
      <c r="C30" s="208"/>
      <c r="D30" s="208"/>
    </row>
    <row r="31" spans="2:15" ht="13.8">
      <c r="B31" s="209"/>
      <c r="C31" s="208"/>
      <c r="D31" s="208"/>
    </row>
    <row r="32" spans="2:15" ht="13.8">
      <c r="B32" s="209" t="s">
        <v>452</v>
      </c>
      <c r="C32" s="209">
        <v>28</v>
      </c>
      <c r="D32" s="209"/>
    </row>
    <row r="33" spans="2:4" ht="13.8">
      <c r="B33" s="209" t="s">
        <v>453</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c r="A2" t="s">
        <v>459</v>
      </c>
      <c r="B2" s="111" t="str">
        <f>'00.Info'!N2</f>
        <v>Versión: 2.0.1</v>
      </c>
      <c r="C2" s="109" t="s">
        <v>14</v>
      </c>
      <c r="D2" s="112">
        <f>'01.Definición de ámbito'!C7</f>
        <v>0</v>
      </c>
      <c r="E2" s="109" t="s">
        <v>53</v>
      </c>
      <c r="F2" s="112" t="str">
        <f>'02.Tecnologías'!C9</f>
        <v>Sí</v>
      </c>
      <c r="G2" s="161" t="s">
        <v>460</v>
      </c>
      <c r="H2" s="161" t="s">
        <v>461</v>
      </c>
      <c r="I2" s="161"/>
      <c r="J2" s="161"/>
      <c r="K2" s="118" t="s">
        <v>462</v>
      </c>
      <c r="L2" s="163">
        <f>'03.Muestra'!D45</f>
        <v>11</v>
      </c>
      <c r="M2" s="109"/>
      <c r="T2" s="110" t="s">
        <v>463</v>
      </c>
      <c r="U2" s="110" t="s">
        <v>271</v>
      </c>
      <c r="V2" s="110" t="s">
        <v>464</v>
      </c>
      <c r="W2" s="110" t="s">
        <v>465</v>
      </c>
      <c r="X2" s="110" t="s">
        <v>466</v>
      </c>
      <c r="Y2" s="110" t="s">
        <v>467</v>
      </c>
      <c r="Z2" s="110" t="s">
        <v>78</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78</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57</v>
      </c>
      <c r="F3" s="112" t="str">
        <f>'02.Tecnologías'!C10</f>
        <v>No</v>
      </c>
      <c r="G3" s="112">
        <f>'02.Tecnologías'!K13</f>
        <v>0</v>
      </c>
      <c r="H3" s="112">
        <f>'02.Tecnologías'!L13</f>
        <v>0</v>
      </c>
      <c r="I3" s="162"/>
      <c r="J3" s="162"/>
      <c r="K3" s="118" t="s">
        <v>468</v>
      </c>
      <c r="L3" s="163">
        <f>'03.Muestra'!D47</f>
        <v>9</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https://www.comunidad.madrid/hospital/12octubre/</v>
      </c>
      <c r="Y3" s="113" t="str">
        <f t="array" ref="Y3:Y37">IFERROR(INDEX('03.Muestra'!$G$8:$G$42,SMALL(IF("Página Web"='03.Muestra'!$D$8:$D$42,ROW('03.Muestra'!$G$8:$GE$42)-MIN(ROW('03.Muestra'!$D$8:$D$42))+1,""),ROW()-2)),"")</f>
        <v>Home</v>
      </c>
      <c r="Z3" s="188">
        <f t="array" ref="Z3:Z37">IFERROR(INDEX('03.Muestra'!$H$8:$H$42,SMALL(IF("Página Web"='03.Muestra'!$D$8:$D$42,ROW('03.Muestra'!$H$8:$H$42)-MIN(ROW('03.Muestra'!$D$8:$D$42))+1,""),ROW()-2)),"")</f>
        <v>0</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Falla</v>
      </c>
      <c r="BH3" s="111" t="str">
        <f ca="1">RESULTADOS!AL20</f>
        <v>N/A</v>
      </c>
      <c r="BI3" s="111" t="str">
        <f ca="1">RESULTADOS!AM20</f>
        <v>Falla</v>
      </c>
      <c r="BJ3" s="111" t="str">
        <f ca="1">RESULTADOS!AN20</f>
        <v>Falla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Pasa</v>
      </c>
      <c r="BQ3" s="111" t="str">
        <f ca="1">RESULTADOS!AU20</f>
        <v>N/A</v>
      </c>
      <c r="BR3" s="111" t="str">
        <f ca="1">RESULTADOS!AV20</f>
        <v>Falla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Falla</v>
      </c>
      <c r="CD3" s="111" t="str">
        <f ca="1">RESULTADOS!BH20</f>
        <v>N/A</v>
      </c>
      <c r="CE3" s="111" t="str">
        <f ca="1">RESULTADOS!BI20</f>
        <v>Pasa</v>
      </c>
      <c r="CF3" s="111" t="str">
        <f ca="1">RESULTADOS!BJ20</f>
        <v>Pasa</v>
      </c>
      <c r="CG3" s="111" t="str">
        <f ca="1">RESULTADOS!BK20</f>
        <v>Falla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Pasa</v>
      </c>
      <c r="DA3" s="111" t="str">
        <f ca="1">RESULTADOS!CE20</f>
        <v>Falla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60</v>
      </c>
      <c r="F4" s="112" t="str">
        <f>'02.Tecnologías'!C11</f>
        <v>No</v>
      </c>
      <c r="G4" s="112">
        <f>'02.Tecnologías'!K14</f>
        <v>0</v>
      </c>
      <c r="H4" s="112">
        <f>'02.Tecnologías'!L14</f>
        <v>0</v>
      </c>
      <c r="I4" s="162"/>
      <c r="J4" s="162"/>
      <c r="K4" s="118" t="s">
        <v>469</v>
      </c>
      <c r="L4" s="163">
        <f>'03.Muestra'!D49</f>
        <v>2</v>
      </c>
      <c r="M4" s="109"/>
      <c r="T4" s="113">
        <f>RESULTADOS!B21</f>
        <v>2</v>
      </c>
      <c r="U4" s="113" t="str">
        <f>RESULTADOS!C21</f>
        <v>Ciudadanos</v>
      </c>
      <c r="V4" s="113" t="str">
        <f t="shared" ref="V4:V37" si="0">IF(T4&lt;&gt;"","Página web","")</f>
        <v>Página web</v>
      </c>
      <c r="W4" s="113" t="str">
        <v>Pagina tipo</v>
      </c>
      <c r="X4" s="113" t="str">
        <f>RESULTADOS!D21</f>
        <v>https://www.comunidad.madrid/hospital/12octubre/ciudadanos</v>
      </c>
      <c r="Y4" s="113" t="str">
        <v>Home - Ciudadanos</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N/A</v>
      </c>
      <c r="BQ4" s="111" t="str">
        <f ca="1">RESULTADOS!AU21</f>
        <v>N/A</v>
      </c>
      <c r="BR4" s="111" t="str">
        <f ca="1">RESULTADOS!AV21</f>
        <v>Falla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63</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https://www.comunidad.madrid/hospital/12octubre/profesionales</v>
      </c>
      <c r="Y5" s="113" t="str">
        <v>Home -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Falla</v>
      </c>
      <c r="BN5" s="111" t="str">
        <f ca="1">RESULTADOS!AR22</f>
        <v>Pasa</v>
      </c>
      <c r="BO5" s="111" t="str">
        <f ca="1">RESULTADOS!AS22</f>
        <v>N/A</v>
      </c>
      <c r="BP5" s="111" t="str">
        <f ca="1">RESULTADOS!AT22</f>
        <v>N/A</v>
      </c>
      <c r="BQ5" s="111" t="str">
        <f ca="1">RESULTADOS!AU22</f>
        <v>N/A</v>
      </c>
      <c r="BR5" s="111" t="str">
        <f ca="1">RESULTADOS!AV22</f>
        <v>Falla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68</v>
      </c>
      <c r="F6" s="112" t="str">
        <f>'02.Tecnologías'!C13</f>
        <v>Sí</v>
      </c>
      <c r="G6" s="112">
        <f>'02.Tecnologías'!K16</f>
        <v>0</v>
      </c>
      <c r="H6" s="112">
        <f>'02.Tecnologías'!L16</f>
        <v>0</v>
      </c>
      <c r="I6" s="162"/>
      <c r="J6" s="162"/>
      <c r="K6" s="109"/>
      <c r="L6" s="109"/>
      <c r="M6" s="109"/>
      <c r="T6" s="113">
        <f>RESULTADOS!B23</f>
        <v>4</v>
      </c>
      <c r="U6" s="113" t="str">
        <f>RESULTADOS!C23</f>
        <v>Comunicación</v>
      </c>
      <c r="V6" s="113" t="str">
        <f t="shared" si="0"/>
        <v>Página web</v>
      </c>
      <c r="W6" s="113" t="str">
        <v>Pagina tipo</v>
      </c>
      <c r="X6" s="113" t="str">
        <f>RESULTADOS!D23</f>
        <v>https://www.comunidad.madrid/hospital/12octubre/comunicación</v>
      </c>
      <c r="Y6" s="113" t="str">
        <v>Home - Comunicación</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N/A</v>
      </c>
      <c r="BQ6" s="111" t="str">
        <f ca="1">RESULTADOS!AU23</f>
        <v>N/A</v>
      </c>
      <c r="BR6" s="111" t="str">
        <f ca="1">RESULTADOS!AV23</f>
        <v>Falla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Falla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Pasa</v>
      </c>
      <c r="DA6" s="111" t="str">
        <f ca="1">RESULTADOS!CE23</f>
        <v>Falla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55</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https://www.comunidad.madrid/hospital/12octubre/nosotros</v>
      </c>
      <c r="Y7" s="113" t="str">
        <v>Home - Nosotros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Falla</v>
      </c>
      <c r="BN7" s="111" t="str">
        <f ca="1">RESULTADOS!AR24</f>
        <v>Pasa</v>
      </c>
      <c r="BO7" s="111" t="str">
        <f ca="1">RESULTADOS!AS24</f>
        <v>N/A</v>
      </c>
      <c r="BP7" s="111" t="str">
        <f ca="1">RESULTADOS!AT24</f>
        <v>N/A</v>
      </c>
      <c r="BQ7" s="111" t="str">
        <f ca="1">RESULTADOS!AU24</f>
        <v>N/A</v>
      </c>
      <c r="BR7" s="111" t="str">
        <f ca="1">RESULTADOS!AV24</f>
        <v>Falla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58</v>
      </c>
      <c r="F8" s="112" t="str">
        <f>'02.Tecnologías'!F10</f>
        <v>No</v>
      </c>
      <c r="G8" s="112">
        <f>'02.Tecnologías'!K18</f>
        <v>0</v>
      </c>
      <c r="H8" s="112">
        <f>'02.Tecnologías'!L18</f>
        <v>0</v>
      </c>
      <c r="I8" s="162"/>
      <c r="J8" s="162"/>
      <c r="K8" s="109"/>
      <c r="L8" s="109"/>
      <c r="M8" s="109"/>
      <c r="T8" s="113">
        <f>RESULTADOS!B25</f>
        <v>6</v>
      </c>
      <c r="U8" s="113" t="str">
        <f>RESULTADOS!C25</f>
        <v>Centros de especialidades</v>
      </c>
      <c r="V8" s="113" t="str">
        <f t="shared" si="0"/>
        <v>Página web</v>
      </c>
      <c r="W8" s="113" t="str">
        <v>Aleatoria</v>
      </c>
      <c r="X8" s="113" t="str">
        <f>RESULTADOS!D25</f>
        <v>https://www.comunidad.madrid/hospital/12octubre/nosotros/centros-especialidades-perifericos</v>
      </c>
      <c r="Y8" s="113" t="str">
        <v>Home- Nosotros - Centros de especialidades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Pasa</v>
      </c>
      <c r="BO8" s="111" t="str">
        <f ca="1">RESULTADOS!AS25</f>
        <v>N/A</v>
      </c>
      <c r="BP8" s="111" t="str">
        <f ca="1">RESULTADOS!AT25</f>
        <v>N/A</v>
      </c>
      <c r="BQ8" s="111" t="str">
        <f ca="1">RESULTADOS!AU25</f>
        <v>N/A</v>
      </c>
      <c r="BR8" s="111" t="str">
        <f ca="1">RESULTADOS!AV25</f>
        <v>Pasa</v>
      </c>
      <c r="BS8" s="111" t="str">
        <f ca="1">RESULTADOS!AW25</f>
        <v>Falla</v>
      </c>
      <c r="BT8" s="111" t="str">
        <f ca="1">RESULTADOS!AX25</f>
        <v>N/A</v>
      </c>
      <c r="BU8" s="111" t="str">
        <f ca="1">RESULTADOS!AY25</f>
        <v>Falla</v>
      </c>
      <c r="BV8" s="111" t="str">
        <f ca="1">RESULTADOS!AZ25</f>
        <v>Pasa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61</v>
      </c>
      <c r="F9" s="112" t="str">
        <f>'02.Tecnologías'!F11</f>
        <v>No</v>
      </c>
      <c r="G9" s="112">
        <f>'02.Tecnologías'!K19</f>
        <v>0</v>
      </c>
      <c r="H9" s="112">
        <f>'02.Tecnologías'!L19</f>
        <v>0</v>
      </c>
      <c r="I9" s="162"/>
      <c r="J9" s="162"/>
      <c r="K9" s="109"/>
      <c r="L9" s="109"/>
      <c r="M9" s="109"/>
      <c r="T9" s="113">
        <f>RESULTADOS!B26</f>
        <v>7</v>
      </c>
      <c r="U9" s="113" t="str">
        <f>RESULTADOS!C26</f>
        <v>Canal solidario</v>
      </c>
      <c r="V9" s="113" t="str">
        <f t="shared" si="0"/>
        <v>Página web</v>
      </c>
      <c r="W9" s="113" t="str">
        <v>Aleatoria</v>
      </c>
      <c r="X9" s="113" t="str">
        <f>RESULTADOS!D26</f>
        <v>https://www.comunidad.madrid/hospital/12octubre/ciudadanos/canal-solidario</v>
      </c>
      <c r="Y9" s="113" t="str">
        <v>Home- Ciudadano - Canal Solidario</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Falla</v>
      </c>
      <c r="BM9" s="111" t="str">
        <f ca="1">RESULTADOS!AQ26</f>
        <v>Falla</v>
      </c>
      <c r="BN9" s="111" t="str">
        <f ca="1">RESULTADOS!AR26</f>
        <v>Pasa</v>
      </c>
      <c r="BO9" s="111" t="str">
        <f ca="1">RESULTADOS!AS26</f>
        <v>N/A</v>
      </c>
      <c r="BP9" s="111" t="str">
        <f ca="1">RESULTADOS!AT26</f>
        <v>N/A</v>
      </c>
      <c r="BQ9" s="111" t="str">
        <f ca="1">RESULTADOS!AU26</f>
        <v>N/A</v>
      </c>
      <c r="BR9" s="111" t="str">
        <f ca="1">RESULTADOS!AV26</f>
        <v>Pasa</v>
      </c>
      <c r="BS9" s="111" t="str">
        <f ca="1">RESULTADOS!AW26</f>
        <v>Falla</v>
      </c>
      <c r="BT9" s="111" t="str">
        <f ca="1">RESULTADOS!AX26</f>
        <v>N/A</v>
      </c>
      <c r="BU9" s="111" t="str">
        <f ca="1">RESULTADOS!AY26</f>
        <v>Falla</v>
      </c>
      <c r="BV9" s="111" t="str">
        <f ca="1">RESULTADOS!AZ26</f>
        <v>Pasa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Hospital universitario 12 de Octubre</v>
      </c>
      <c r="E10" s="109" t="s">
        <v>64</v>
      </c>
      <c r="F10" s="112" t="str">
        <f>'02.Tecnologías'!F12</f>
        <v>No</v>
      </c>
      <c r="G10" s="112">
        <f>'02.Tecnologías'!K20</f>
        <v>0</v>
      </c>
      <c r="H10" s="112">
        <f>'02.Tecnologías'!L20</f>
        <v>0</v>
      </c>
      <c r="I10" s="162"/>
      <c r="J10" s="162"/>
      <c r="K10" s="109" t="s">
        <v>471</v>
      </c>
      <c r="L10" s="109"/>
      <c r="M10" s="109"/>
      <c r="T10" s="113">
        <f>RESULTADOS!B27</f>
        <v>8</v>
      </c>
      <c r="U10" s="113" t="str">
        <f>RESULTADOS!C27</f>
        <v>Aniversario</v>
      </c>
      <c r="V10" s="113" t="str">
        <f t="shared" si="0"/>
        <v>Página web</v>
      </c>
      <c r="W10" s="113" t="str">
        <v>Pagina tipo</v>
      </c>
      <c r="X10" s="113" t="str">
        <f>RESULTADOS!D27</f>
        <v>https://www.comunidad.madrid/hospital/12octubre/50-aniversario</v>
      </c>
      <c r="Y10" s="113" t="str">
        <v>Home - 50 Aniversario</v>
      </c>
      <c r="Z10" s="188" t="str">
        <v>Vídeo</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Pasa</v>
      </c>
      <c r="AX10" s="111" t="str">
        <f ca="1">RESULTADOS!AB27</f>
        <v>Pasa</v>
      </c>
      <c r="AY10" s="111" t="str">
        <f ca="1">RESULTADOS!AC27</f>
        <v>Pasa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Falla</v>
      </c>
      <c r="BH10" s="111" t="str">
        <f ca="1">RESULTADOS!AL27</f>
        <v>Pasa</v>
      </c>
      <c r="BI10" s="111" t="str">
        <f ca="1">RESULTADOS!AM27</f>
        <v>Falla</v>
      </c>
      <c r="BJ10" s="111" t="str">
        <f ca="1">RESULTADOS!AN27</f>
        <v>Falla</v>
      </c>
      <c r="BK10" s="111" t="str">
        <f ca="1">RESULTADOS!AO27</f>
        <v>Pasa</v>
      </c>
      <c r="BL10" s="111" t="str">
        <f ca="1">RESULTADOS!AP27</f>
        <v>Falla</v>
      </c>
      <c r="BM10" s="111" t="str">
        <f ca="1">RESULTADOS!AQ27</f>
        <v>Falla</v>
      </c>
      <c r="BN10" s="111" t="str">
        <f ca="1">RESULTADOS!AR27</f>
        <v>Pasa</v>
      </c>
      <c r="BO10" s="111" t="str">
        <f ca="1">RESULTADOS!AS27</f>
        <v>N/A</v>
      </c>
      <c r="BP10" s="111" t="str">
        <f ca="1">RESULTADOS!AT27</f>
        <v>N/A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Pasa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https://www.comunidad.madrid/hospital/12octubre/</v>
      </c>
      <c r="E11" s="109" t="s">
        <v>69</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Accesibilidad</v>
      </c>
      <c r="V11" s="113" t="str">
        <f t="shared" si="0"/>
        <v>Página web</v>
      </c>
      <c r="W11" s="113" t="str">
        <v>Declaración accesibilidad</v>
      </c>
      <c r="X11" s="113" t="str">
        <f>RESULTADOS!D28</f>
        <v>https://www.comunidad.madrid/hospital/12octubre/declaracion-accesibilidad</v>
      </c>
      <c r="Y11" s="113" t="str">
        <v>Home - Footer -  Accesibilidad</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N/A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Pasa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N/A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Pasa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56</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Aviso legal</v>
      </c>
      <c r="V12" s="113" t="str">
        <f t="shared" si="0"/>
        <v>Página web</v>
      </c>
      <c r="W12" s="113" t="str">
        <v>Legal</v>
      </c>
      <c r="X12" s="113" t="str">
        <f>RESULTADOS!D29</f>
        <v>https://www.comunidad.madrid/hospital/12octubre/aviso-legal-privacidad</v>
      </c>
      <c r="Y12" s="113" t="str">
        <v>Home - Footer -  Aviso Legal</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Pasa</v>
      </c>
      <c r="BO12" s="111" t="str">
        <f ca="1">RESULTADOS!AS29</f>
        <v>N/A</v>
      </c>
      <c r="BP12" s="111" t="str">
        <f ca="1">RESULTADOS!AT29</f>
        <v>N/A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Pasa</v>
      </c>
      <c r="BW12" s="111" t="str">
        <f ca="1">RESULTADOS!BA29</f>
        <v>Pasa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Pasa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Página del Hospital 12 de Octubre con toda la info.</v>
      </c>
      <c r="E13" s="109" t="s">
        <v>59</v>
      </c>
      <c r="F13" s="112" t="str">
        <f>'02.Tecnologías'!I10</f>
        <v>No</v>
      </c>
      <c r="G13" s="112">
        <f>'02.Tecnologías'!K23</f>
        <v>0</v>
      </c>
      <c r="H13" s="112">
        <f>'02.Tecnologías'!L23</f>
        <v>0</v>
      </c>
      <c r="I13" s="162"/>
      <c r="J13" s="162"/>
      <c r="K13" t="s">
        <v>474</v>
      </c>
      <c r="L13" s="164" t="str">
        <f ca="1">RESULTADOS!E8</f>
        <v>24 (26,09 %)</v>
      </c>
      <c r="M13" s="164" t="str">
        <f ca="1">RESULTADOS!F8</f>
        <v>18 (19,57 %)</v>
      </c>
      <c r="N13" s="164" t="str">
        <f ca="1">RESULTADOS!G8</f>
        <v>50 (54,35 %)</v>
      </c>
      <c r="O13" s="113">
        <f ca="1">RESULTADOS!H8</f>
        <v>0</v>
      </c>
      <c r="P13" s="113">
        <f ca="1">RESULTADOS!I8</f>
        <v>0</v>
      </c>
      <c r="T13" s="113">
        <f>RESULTADOS!B30</f>
        <v>11</v>
      </c>
      <c r="U13" s="113" t="str">
        <f>RESULTADOS!C30</f>
        <v>Mapa Web</v>
      </c>
      <c r="V13" s="113" t="str">
        <f t="shared" si="0"/>
        <v>Página web</v>
      </c>
      <c r="W13" s="113" t="str">
        <v>Mapa web</v>
      </c>
      <c r="X13" s="113" t="str">
        <f>RESULTADOS!D30</f>
        <v>https://www.comunidad.madrid/hospital/12octubre/sitemap</v>
      </c>
      <c r="Y13" s="113" t="str">
        <v>Home - Footer -  Mapa Web</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Falla</v>
      </c>
      <c r="BN13" s="111" t="str">
        <f ca="1">RESULTADOS!AR30</f>
        <v>Pasa</v>
      </c>
      <c r="BO13" s="111" t="str">
        <f ca="1">RESULTADOS!AS30</f>
        <v>N/A</v>
      </c>
      <c r="BP13" s="111" t="str">
        <f ca="1">RESULTADOS!AT30</f>
        <v>N/A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Pasa</v>
      </c>
      <c r="BW13" s="111" t="str">
        <f ca="1">RESULTADOS!BA30</f>
        <v>Pasa</v>
      </c>
      <c r="BX13" s="111" t="str">
        <f ca="1">RESULTADOS!BB30</f>
        <v>N/A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Falla</v>
      </c>
      <c r="CH13" s="111" t="str">
        <f ca="1">RESULTADOS!BL30</f>
        <v>Pasa</v>
      </c>
      <c r="CI13" s="111" t="str">
        <f ca="1">RESULTADOS!BM30</f>
        <v>Pasa</v>
      </c>
      <c r="CJ13" s="111" t="str">
        <f ca="1">RESULTADOS!BN30</f>
        <v>Pasa</v>
      </c>
      <c r="CK13" s="111" t="str">
        <f ca="1">RESULTADOS!BO30</f>
        <v>Falla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N/A</v>
      </c>
      <c r="CX13" s="111" t="str">
        <f ca="1">RESULTADOS!CB30</f>
        <v>N/A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Pasa</v>
      </c>
      <c r="DM13" s="111" t="str">
        <f ca="1">RESULTADOS!CQ30</f>
        <v>Pasa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45429</v>
      </c>
      <c r="E14" s="109" t="s">
        <v>62</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65</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252</v>
      </c>
      <c r="M18" s="171">
        <f ca="1">RESULTADOS!M8</f>
        <v>0.24901185770750989</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123</v>
      </c>
      <c r="M19" s="171">
        <f ca="1">RESULTADOS!M9</f>
        <v>0.12154150197628459</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637</v>
      </c>
      <c r="M20" s="171">
        <f ca="1">RESULTADOS!M10</f>
        <v>0.62944664031620556</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1012</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Sí</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5.71</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49</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22" zoomScale="85" zoomScaleNormal="85" workbookViewId="0">
      <selection activeCell="C35" sqref="C35"/>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483</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480</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45429</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486</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54</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49</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50</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51</v>
      </c>
      <c r="C6" s="217"/>
      <c r="D6" s="217"/>
      <c r="E6" s="217"/>
      <c r="F6" s="217"/>
      <c r="G6" s="217"/>
      <c r="H6" s="217"/>
      <c r="I6" s="217"/>
      <c r="J6" s="217"/>
      <c r="K6" s="217"/>
      <c r="L6" s="217"/>
    </row>
    <row r="7" spans="1:60" ht="33.15" customHeight="1" thickTop="1">
      <c r="B7" s="218" t="s">
        <v>52</v>
      </c>
      <c r="C7" s="218"/>
      <c r="D7" s="218"/>
      <c r="E7" s="218"/>
      <c r="F7" s="218"/>
      <c r="G7" s="218"/>
      <c r="H7" s="218"/>
      <c r="I7" s="218"/>
      <c r="J7" s="218"/>
      <c r="K7" s="218"/>
      <c r="L7" s="218"/>
    </row>
    <row r="8" spans="1:60" ht="21.6" customHeight="1"/>
    <row r="9" spans="1:60" ht="17.100000000000001" customHeight="1">
      <c r="B9" s="156" t="s">
        <v>53</v>
      </c>
      <c r="C9" s="157" t="s">
        <v>54</v>
      </c>
      <c r="E9" s="156" t="s">
        <v>55</v>
      </c>
      <c r="F9" s="157" t="s">
        <v>36</v>
      </c>
      <c r="H9" s="156" t="s">
        <v>56</v>
      </c>
      <c r="I9" s="157" t="s">
        <v>36</v>
      </c>
    </row>
    <row r="10" spans="1:60" ht="17.100000000000001" customHeight="1">
      <c r="B10" s="156" t="s">
        <v>57</v>
      </c>
      <c r="C10" s="157" t="s">
        <v>36</v>
      </c>
      <c r="E10" s="156" t="s">
        <v>58</v>
      </c>
      <c r="F10" s="157" t="s">
        <v>36</v>
      </c>
      <c r="H10" s="156" t="s">
        <v>59</v>
      </c>
      <c r="I10" s="157" t="s">
        <v>36</v>
      </c>
    </row>
    <row r="11" spans="1:60" ht="17.100000000000001" customHeight="1">
      <c r="B11" s="156" t="s">
        <v>60</v>
      </c>
      <c r="C11" s="157" t="s">
        <v>36</v>
      </c>
      <c r="E11" s="156" t="s">
        <v>61</v>
      </c>
      <c r="F11" s="157" t="s">
        <v>36</v>
      </c>
      <c r="H11" s="156" t="s">
        <v>62</v>
      </c>
      <c r="I11" s="157" t="s">
        <v>36</v>
      </c>
    </row>
    <row r="12" spans="1:60" ht="17.100000000000001" customHeight="1">
      <c r="B12" s="156" t="s">
        <v>63</v>
      </c>
      <c r="C12" s="157" t="s">
        <v>54</v>
      </c>
      <c r="E12" s="156" t="s">
        <v>64</v>
      </c>
      <c r="F12" s="157" t="s">
        <v>36</v>
      </c>
      <c r="H12" s="156" t="s">
        <v>65</v>
      </c>
      <c r="I12" s="157" t="s">
        <v>36</v>
      </c>
      <c r="K12" s="158" t="s">
        <v>66</v>
      </c>
      <c r="L12" s="158" t="s">
        <v>67</v>
      </c>
    </row>
    <row r="13" spans="1:60" ht="17.100000000000001" customHeight="1">
      <c r="B13" s="156" t="s">
        <v>68</v>
      </c>
      <c r="C13" s="157" t="s">
        <v>54</v>
      </c>
      <c r="E13" s="156" t="s">
        <v>69</v>
      </c>
      <c r="F13" s="157" t="s">
        <v>36</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19" t="s">
        <v>70</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13" sqref="F13"/>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8" t="s">
        <v>71</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72</v>
      </c>
      <c r="C7" s="104" t="s">
        <v>73</v>
      </c>
      <c r="D7" s="104" t="s">
        <v>74</v>
      </c>
      <c r="E7" s="104" t="s">
        <v>75</v>
      </c>
      <c r="F7" s="104" t="s">
        <v>76</v>
      </c>
      <c r="G7" s="104" t="s">
        <v>77</v>
      </c>
      <c r="H7" s="104" t="s">
        <v>78</v>
      </c>
      <c r="I7" s="18"/>
      <c r="J7" s="18"/>
      <c r="K7" s="18"/>
      <c r="L7" s="18"/>
      <c r="M7" s="18"/>
      <c r="N7" s="18"/>
      <c r="O7" s="18"/>
      <c r="P7" s="18"/>
      <c r="Q7" s="18"/>
      <c r="R7" s="18"/>
      <c r="S7" s="18"/>
      <c r="T7" s="18"/>
      <c r="U7" s="18"/>
      <c r="V7" s="18"/>
      <c r="W7" s="18"/>
      <c r="X7" s="18"/>
      <c r="Y7" s="18"/>
    </row>
    <row r="8" spans="1:64" ht="18.149999999999999" customHeight="1">
      <c r="B8" s="102">
        <v>1</v>
      </c>
      <c r="C8" s="103" t="s">
        <v>481</v>
      </c>
      <c r="D8" s="53" t="s">
        <v>482</v>
      </c>
      <c r="E8" s="53" t="s">
        <v>425</v>
      </c>
      <c r="F8" s="123" t="s">
        <v>480</v>
      </c>
      <c r="G8" s="53" t="s">
        <v>481</v>
      </c>
      <c r="H8" s="143"/>
      <c r="I8" s="18"/>
      <c r="J8" s="18"/>
      <c r="K8" s="18"/>
      <c r="L8" s="18"/>
      <c r="M8" s="18"/>
      <c r="N8" s="18"/>
      <c r="O8" s="18"/>
      <c r="P8" s="18"/>
      <c r="Q8" s="18"/>
      <c r="R8" s="18"/>
      <c r="S8" s="18"/>
      <c r="T8" s="18"/>
      <c r="U8" s="18"/>
      <c r="V8" s="18"/>
      <c r="W8" s="18"/>
      <c r="X8" s="18"/>
      <c r="Y8" s="18"/>
    </row>
    <row r="9" spans="1:64" ht="18.149999999999999" customHeight="1">
      <c r="B9" s="51">
        <v>2</v>
      </c>
      <c r="C9" s="52" t="s">
        <v>487</v>
      </c>
      <c r="D9" s="53" t="s">
        <v>482</v>
      </c>
      <c r="E9" s="53" t="s">
        <v>444</v>
      </c>
      <c r="F9" s="123" t="s">
        <v>488</v>
      </c>
      <c r="G9" s="53" t="s">
        <v>489</v>
      </c>
      <c r="H9" s="101"/>
      <c r="I9" s="18"/>
      <c r="J9" s="18"/>
      <c r="K9" s="18"/>
      <c r="L9" s="18"/>
      <c r="M9" s="18"/>
      <c r="N9" s="18"/>
      <c r="O9" s="18"/>
      <c r="P9" s="18"/>
      <c r="Q9" s="18"/>
      <c r="R9" s="18"/>
      <c r="S9" s="18"/>
      <c r="T9" s="18"/>
      <c r="U9" s="18"/>
      <c r="V9" s="18"/>
      <c r="W9" s="18"/>
      <c r="X9" s="18"/>
      <c r="Y9" s="18"/>
    </row>
    <row r="10" spans="1:64" ht="18.149999999999999" customHeight="1">
      <c r="B10" s="51">
        <v>3</v>
      </c>
      <c r="C10" s="52" t="s">
        <v>490</v>
      </c>
      <c r="D10" s="53" t="s">
        <v>482</v>
      </c>
      <c r="E10" s="53" t="s">
        <v>444</v>
      </c>
      <c r="F10" s="123" t="s">
        <v>491</v>
      </c>
      <c r="G10" s="53" t="s">
        <v>492</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493</v>
      </c>
      <c r="D11" s="53" t="s">
        <v>482</v>
      </c>
      <c r="E11" s="53" t="s">
        <v>444</v>
      </c>
      <c r="F11" s="123" t="s">
        <v>494</v>
      </c>
      <c r="G11" s="53" t="s">
        <v>495</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497</v>
      </c>
      <c r="D12" s="53" t="s">
        <v>482</v>
      </c>
      <c r="E12" s="53" t="s">
        <v>444</v>
      </c>
      <c r="F12" s="123" t="s">
        <v>496</v>
      </c>
      <c r="G12" s="53" t="s">
        <v>498</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499</v>
      </c>
      <c r="D13" s="53" t="s">
        <v>482</v>
      </c>
      <c r="E13" s="53" t="s">
        <v>429</v>
      </c>
      <c r="F13" s="123" t="s">
        <v>500</v>
      </c>
      <c r="G13" s="53" t="s">
        <v>509</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501</v>
      </c>
      <c r="D14" s="53" t="s">
        <v>482</v>
      </c>
      <c r="E14" s="53" t="s">
        <v>429</v>
      </c>
      <c r="F14" s="123" t="s">
        <v>502</v>
      </c>
      <c r="G14" s="53" t="s">
        <v>510</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503</v>
      </c>
      <c r="D15" s="53" t="s">
        <v>482</v>
      </c>
      <c r="E15" s="53" t="s">
        <v>444</v>
      </c>
      <c r="F15" s="123" t="s">
        <v>504</v>
      </c>
      <c r="G15" s="53" t="s">
        <v>508</v>
      </c>
      <c r="H15" s="101" t="s">
        <v>507</v>
      </c>
      <c r="I15" s="18"/>
      <c r="J15" s="18"/>
      <c r="K15" s="18"/>
      <c r="L15" s="18"/>
      <c r="M15" s="18"/>
      <c r="N15" s="18"/>
      <c r="O15" s="18"/>
      <c r="P15" s="18"/>
      <c r="Q15" s="18"/>
      <c r="R15" s="18"/>
      <c r="S15" s="18"/>
      <c r="T15" s="18"/>
      <c r="U15" s="18"/>
      <c r="V15" s="18"/>
      <c r="W15" s="18"/>
      <c r="X15" s="18"/>
      <c r="Y15" s="18"/>
    </row>
    <row r="16" spans="1:64" ht="18.149999999999999" customHeight="1">
      <c r="B16" s="51">
        <v>9</v>
      </c>
      <c r="C16" s="52" t="s">
        <v>506</v>
      </c>
      <c r="D16" s="53" t="s">
        <v>482</v>
      </c>
      <c r="E16" s="53" t="s">
        <v>442</v>
      </c>
      <c r="F16" s="123" t="s">
        <v>505</v>
      </c>
      <c r="G16" s="53" t="s">
        <v>513</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512</v>
      </c>
      <c r="D17" s="53" t="s">
        <v>482</v>
      </c>
      <c r="E17" s="53" t="s">
        <v>439</v>
      </c>
      <c r="F17" s="123" t="s">
        <v>511</v>
      </c>
      <c r="G17" s="53" t="s">
        <v>516</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514</v>
      </c>
      <c r="D18" s="53" t="s">
        <v>482</v>
      </c>
      <c r="E18" s="53" t="s">
        <v>434</v>
      </c>
      <c r="F18" s="123" t="s">
        <v>515</v>
      </c>
      <c r="G18" s="53" t="s">
        <v>517</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11</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9</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81</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906" priority="3" operator="equal">
      <formula>"SI"</formula>
    </cfRule>
    <cfRule type="cellIs" dxfId="905" priority="4" operator="equal">
      <formula>"NO"</formula>
    </cfRule>
  </conditionalFormatting>
  <conditionalFormatting sqref="E44">
    <cfRule type="expression" dxfId="904"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C27" zoomScale="160" zoomScaleNormal="160" workbookViewId="0">
      <selection activeCell="D19" sqref="D19:D29"/>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33</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33</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https://www.comunidad.madrid/hospital/12octubre/</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https://www.comunidad.madrid/hospital/12octubre/ciudadanos</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https://www.comunidad.madrid/hospital/12octubre/profesionales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Comunicación</v>
      </c>
      <c r="C22" s="174" t="str" cm="1">
        <f t="array" ref="C22">IFERROR(INDEX('03.Muestra'!$F$8:$F$42,SMALL(IF("Página Web"='03.Muestra'!$D$8:$D$42,ROW('03.Muestra'!$F$8:$F$42)-MIN(ROW('03.Muestra'!$D$8:$D$42))+1,""),ROW()-18)),"")</f>
        <v>https://www.comunidad.madrid/hospital/12octubre/comunicación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https://www.comunidad.madrid/hospital/12octubre/nosotros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Centros de especialidades</v>
      </c>
      <c r="C24" s="174" t="str" cm="1">
        <f t="array" ref="C24">IFERROR(INDEX('03.Muestra'!$F$8:$F$42,SMALL(IF("Página Web"='03.Muestra'!$D$8:$D$42,ROW('03.Muestra'!$F$8:$F$42)-MIN(ROW('03.Muestra'!$D$8:$D$42))+1,""),ROW()-18)),"")</f>
        <v>https://www.comunidad.madrid/hospital/12octubre/nosotros/centros-especialidades-perifericos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Canal solidario</v>
      </c>
      <c r="C25" s="174" t="str" cm="1">
        <f t="array" ref="C25">IFERROR(INDEX('03.Muestra'!$F$8:$F$42,SMALL(IF("Página Web"='03.Muestra'!$D$8:$D$42,ROW('03.Muestra'!$F$8:$F$42)-MIN(ROW('03.Muestra'!$D$8:$D$42))+1,""),ROW()-18)),"")</f>
        <v>https://www.comunidad.madrid/hospital/12octubre/ciudadanos/canal-solidario</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Aniversario</v>
      </c>
      <c r="C26" s="174" t="str" cm="1">
        <f t="array" ref="C26">IFERROR(INDEX('03.Muestra'!$F$8:$F$42,SMALL(IF("Página Web"='03.Muestra'!$D$8:$D$42,ROW('03.Muestra'!$F$8:$F$42)-MIN(ROW('03.Muestra'!$D$8:$D$42))+1,""),ROW()-18)),"")</f>
        <v>https://www.comunidad.madrid/hospital/12octubre/50-aniversario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Accesibilidad</v>
      </c>
      <c r="C27" s="174" t="str" cm="1">
        <f t="array" ref="C27">IFERROR(INDEX('03.Muestra'!$F$8:$F$42,SMALL(IF("Página Web"='03.Muestra'!$D$8:$D$42,ROW('03.Muestra'!$F$8:$F$42)-MIN(ROW('03.Muestra'!$D$8:$D$42))+1,""),ROW()-18)),"")</f>
        <v>https://www.comunidad.madrid/hospital/12octubre/declaracion-accesibilidad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Aviso legal</v>
      </c>
      <c r="C28" s="174" t="str" cm="1">
        <f t="array" ref="C28">IFERROR(INDEX('03.Muestra'!$F$8:$F$42,SMALL(IF("Página Web"='03.Muestra'!$D$8:$D$42,ROW('03.Muestra'!$F$8:$F$42)-MIN(ROW('03.Muestra'!$D$8:$D$42))+1,""),ROW()-18)),"")</f>
        <v>https://www.comunidad.madrid/hospital/12octubre/aviso-legal-privacidad</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Mapa Web</v>
      </c>
      <c r="C29" s="174" t="str" cm="1">
        <f t="array" ref="C29">IFERROR(INDEX('03.Muestra'!$F$8:$F$42,SMALL(IF("Página Web"='03.Muestra'!$D$8:$D$42,ROW('03.Muestra'!$F$8:$F$42)-MIN(ROW('03.Muestra'!$D$8:$D$42))+1,""),ROW()-18)),"")</f>
        <v>https://www.comunidad.madrid/hospital/12octubre/sitemap</v>
      </c>
      <c r="D29" s="99" t="s">
        <v>104</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Comunicación</v>
      </c>
      <c r="C60" s="17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Centros de especialidades</v>
      </c>
      <c r="C62" s="17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Canal solidario</v>
      </c>
      <c r="C63" s="17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Aniversario</v>
      </c>
      <c r="C64" s="175" t="str" cm="1">
        <f t="array" ref="C64">IFERROR(INDEX('03.Muestra'!$F$8:$F$42,SMALL(IF("Página Web"='03.Muestra'!$D$8:$D$42,ROW('03.Muestra'!$F$8:$F$42)-MIN(ROW('03.Muestra'!$D$8:$D$42))+1,""),ROW()-56)),"")</f>
        <v>https://www.comunidad.madrid/hospital/12octubre/50-aniversario</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Accesibilidad</v>
      </c>
      <c r="C65" s="17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Aviso legal</v>
      </c>
      <c r="C66" s="175" t="str" cm="1">
        <f t="array" ref="C66">IFERROR(INDEX('03.Muestra'!$F$8:$F$42,SMALL(IF("Página Web"='03.Muestra'!$D$8:$D$42,ROW('03.Muestra'!$F$8:$F$42)-MIN(ROW('03.Muestra'!$D$8:$D$42))+1,""),ROW()-56)),"")</f>
        <v>https://www.comunidad.madrid/hospital/12octubre/aviso-legal-privacidad</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Mapa Web</v>
      </c>
      <c r="C67" s="175" t="str" cm="1">
        <f t="array" ref="C67">IFERROR(INDEX('03.Muestra'!$F$8:$F$42,SMALL(IF("Página Web"='03.Muestra'!$D$8:$D$42,ROW('03.Muestra'!$F$8:$F$42)-MIN(ROW('03.Muestra'!$D$8:$D$42))+1,""),ROW()-56)),"")</f>
        <v>https://www.comunidad.madrid/hospital/12octubre/sitemap</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Comunicación</v>
      </c>
      <c r="C98" s="17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Centros de especialidades</v>
      </c>
      <c r="C100" s="17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Canal solidario</v>
      </c>
      <c r="C101" s="17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Aniversario</v>
      </c>
      <c r="C102" s="175" t="str" cm="1">
        <f t="array" ref="C102">IFERROR(INDEX('03.Muestra'!$F$8:$F$42,SMALL(IF("Página Web"='03.Muestra'!$D$8:$D$42,ROW('03.Muestra'!$F$8:$F$42)-MIN(ROW('03.Muestra'!$D$8:$D$42))+1,""),ROW()-94)),"")</f>
        <v>https://www.comunidad.madrid/hospital/12octubre/50-aniversario</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Accesibilidad</v>
      </c>
      <c r="C103" s="17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Aviso legal</v>
      </c>
      <c r="C104" s="175" t="str" cm="1">
        <f t="array" ref="C104">IFERROR(INDEX('03.Muestra'!$F$8:$F$42,SMALL(IF("Página Web"='03.Muestra'!$D$8:$D$42,ROW('03.Muestra'!$F$8:$F$42)-MIN(ROW('03.Muestra'!$D$8:$D$42))+1,""),ROW()-94)),"")</f>
        <v>https://www.comunidad.madrid/hospital/12octubre/aviso-legal-privacidad</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Mapa Web</v>
      </c>
      <c r="C105" s="175" t="str" cm="1">
        <f t="array" ref="C105">IFERROR(INDEX('03.Muestra'!$F$8:$F$42,SMALL(IF("Página Web"='03.Muestra'!$D$8:$D$42,ROW('03.Muestra'!$F$8:$F$42)-MIN(ROW('03.Muestra'!$D$8:$D$42))+1,""),ROW()-94)),"")</f>
        <v>https://www.comunidad.madrid/hospital/12octubre/sitemap</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903" priority="20" stopIfTrue="1" operator="equal">
      <formula>"-"</formula>
    </cfRule>
  </conditionalFormatting>
  <conditionalFormatting sqref="D19:D53 D57:D91 D95:D129 F19:J19 F57:J57 F95:J95">
    <cfRule type="expression" dxfId="902" priority="148" stopIfTrue="1">
      <formula>ISBLANK(D19)</formula>
    </cfRule>
  </conditionalFormatting>
  <conditionalFormatting sqref="E19:E53 E57:E91 E95:E129">
    <cfRule type="cellIs" dxfId="901" priority="154" stopIfTrue="1" operator="equal">
      <formula>"ERR"</formula>
    </cfRule>
  </conditionalFormatting>
  <conditionalFormatting sqref="F19:J19 D19:D53 F57:J57 D57:D91 F95:J95 D95:D129">
    <cfRule type="cellIs" dxfId="900" priority="149" stopIfTrue="1" operator="equal">
      <formula>"Pasa"</formula>
    </cfRule>
    <cfRule type="cellIs" dxfId="899" priority="150" stopIfTrue="1" operator="equal">
      <formula>"Falla"</formula>
    </cfRule>
    <cfRule type="cellIs" dxfId="898" priority="151" stopIfTrue="1" operator="equal">
      <formula>"N/A"</formula>
    </cfRule>
    <cfRule type="cellIs" dxfId="897" priority="152" stopIfTrue="1" operator="equal">
      <formula>"N/T"</formula>
    </cfRule>
    <cfRule type="cellIs" dxfId="896" priority="153" stopIfTrue="1" operator="equal">
      <formula>"N/D"</formula>
    </cfRule>
  </conditionalFormatting>
  <conditionalFormatting sqref="K23:K24">
    <cfRule type="expression" dxfId="895" priority="1" stopIfTrue="1">
      <formula>ISBLANK(K23)</formula>
    </cfRule>
    <cfRule type="cellIs" dxfId="894" priority="2" stopIfTrue="1" operator="equal">
      <formula>"Pasa"</formula>
    </cfRule>
    <cfRule type="cellIs" dxfId="893" priority="3" stopIfTrue="1" operator="equal">
      <formula>"Falla"</formula>
    </cfRule>
    <cfRule type="cellIs" dxfId="892" priority="4" stopIfTrue="1" operator="equal">
      <formula>"N/A"</formula>
    </cfRule>
    <cfRule type="cellIs" dxfId="891" priority="5" stopIfTrue="1" operator="equal">
      <formula>"N/T"</formula>
    </cfRule>
    <cfRule type="cellIs" dxfId="89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700" zoomScale="131" zoomScaleNormal="131" workbookViewId="0">
      <selection activeCell="D711" sqref="D711:D713"/>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209</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209</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https://www.comunidad.madrid/hospital/12octubre/aviso-legal-privacidad</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https://www.comunidad.madrid/hospital/12octubre/sitemap</v>
      </c>
      <c r="D29" s="99" t="s">
        <v>104</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https://www.comunidad.madrid/hospital/12octubre/aviso-legal-privacidad</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https://www.comunidad.madrid/hospital/12octubre/sitemap</v>
      </c>
      <c r="D67" s="99" t="s">
        <v>104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https://www.comunidad.madrid/hospital/12octubre/aviso-legal-privacidad</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https://www.comunidad.madrid/hospital/12octubre/sitemap</v>
      </c>
      <c r="D105" s="99" t="s">
        <v>104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https://www.comunidad.madrid/hospital/12octubre/aviso-legal-privacidad</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https://www.comunidad.madrid/hospital/12octubre/sitemap</v>
      </c>
      <c r="D143" s="99" t="s">
        <v>104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https://www.comunidad.madrid/hospital/12octubre/aviso-legal-privacidad</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https://www.comunidad.madrid/hospital/12octubre/sitemap</v>
      </c>
      <c r="D181" s="99" t="s">
        <v>104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https://www.comunidad.madrid/hospital/12octubre/aviso-legal-privacidad</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https://www.comunidad.madrid/hospital/12octubre/sitemap</v>
      </c>
      <c r="D219" s="99" t="s">
        <v>104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https://www.comunidad.madrid/hospital/12octubre/</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https://www.comunidad.madrid/hospital/12octubre/ciudadanos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https://www.comunidad.madrid/hospital/12octubre/profesionales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https://www.comunidad.madrid/hospital/12octubre/comunicación</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https://www.comunidad.madrid/hospital/12octubre/nosotros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Centros de especialidades</v>
      </c>
      <c r="C252" s="85" t="str" cm="1">
        <f t="array" ref="C252">IFERROR(INDEX('03.Muestra'!$F$8:$F$42,SMALL(IF("Página Web"='03.Muestra'!$D$8:$D$42,ROW('03.Muestra'!$F$8:$F$42)-MIN(ROW('03.Muestra'!$D$8:$D$42))+1,""),ROW()-246)),"")</f>
        <v>https://www.comunidad.madrid/hospital/12octubre/nosotros/centros-especialidades-perifericos</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Canal solidario</v>
      </c>
      <c r="C253" s="85" t="str" cm="1">
        <f t="array" ref="C253">IFERROR(INDEX('03.Muestra'!$F$8:$F$42,SMALL(IF("Página Web"='03.Muestra'!$D$8:$D$42,ROW('03.Muestra'!$F$8:$F$42)-MIN(ROW('03.Muestra'!$D$8:$D$42))+1,""),ROW()-246)),"")</f>
        <v>https://www.comunidad.madrid/hospital/12octubre/ciudadanos/canal-solidario</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Aniversario</v>
      </c>
      <c r="C254" s="85" t="str" cm="1">
        <f t="array" ref="C254">IFERROR(INDEX('03.Muestra'!$F$8:$F$42,SMALL(IF("Página Web"='03.Muestra'!$D$8:$D$42,ROW('03.Muestra'!$F$8:$F$42)-MIN(ROW('03.Muestra'!$D$8:$D$42))+1,""),ROW()-246)),"")</f>
        <v>https://www.comunidad.madrid/hospital/12octubre/50-aniversario</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https://www.comunidad.madrid/hospital/12octubre/declaracion-accesibilidad</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v>
      </c>
      <c r="C256" s="85" t="str" cm="1">
        <f t="array" ref="C256">IFERROR(INDEX('03.Muestra'!$F$8:$F$42,SMALL(IF("Página Web"='03.Muestra'!$D$8:$D$42,ROW('03.Muestra'!$F$8:$F$42)-MIN(ROW('03.Muestra'!$D$8:$D$42))+1,""),ROW()-246)),"")</f>
        <v>https://www.comunidad.madrid/hospital/12octubre/aviso-legal-privacidad</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https://www.comunidad.madrid/hospital/12octubre/sitemap</v>
      </c>
      <c r="D257" s="99" t="s">
        <v>104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https://www.comunidad.madrid/hospital/12octubre/</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https://www.comunidad.madrid/hospital/12octubre/ciudadanos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https://www.comunidad.madrid/hospital/12octubre/profesionales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https://www.comunidad.madrid/hospital/12octubre/comunicación</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https://www.comunidad.madrid/hospital/12octubre/nosotros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Centros de especialidades</v>
      </c>
      <c r="C290" s="85" t="str" cm="1">
        <f t="array" ref="C290">IFERROR(INDEX('03.Muestra'!$F$8:$F$42,SMALL(IF("Página Web"='03.Muestra'!$D$8:$D$42,ROW('03.Muestra'!$F$8:$F$42)-MIN(ROW('03.Muestra'!$D$8:$D$42))+1,""),ROW()-284)),"")</f>
        <v>https://www.comunidad.madrid/hospital/12octubre/nosotros/centros-especialidades-perifericos</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Canal solidario</v>
      </c>
      <c r="C291" s="85" t="str" cm="1">
        <f t="array" ref="C291">IFERROR(INDEX('03.Muestra'!$F$8:$F$42,SMALL(IF("Página Web"='03.Muestra'!$D$8:$D$42,ROW('03.Muestra'!$F$8:$F$42)-MIN(ROW('03.Muestra'!$D$8:$D$42))+1,""),ROW()-284)),"")</f>
        <v>https://www.comunidad.madrid/hospital/12octubre/ciudadanos/canal-solidario</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Aniversario</v>
      </c>
      <c r="C292" s="85" t="str" cm="1">
        <f t="array" ref="C292">IFERROR(INDEX('03.Muestra'!$F$8:$F$42,SMALL(IF("Página Web"='03.Muestra'!$D$8:$D$42,ROW('03.Muestra'!$F$8:$F$42)-MIN(ROW('03.Muestra'!$D$8:$D$42))+1,""),ROW()-284)),"")</f>
        <v>https://www.comunidad.madrid/hospital/12octubre/50-aniversario</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https://www.comunidad.madrid/hospital/12octubre/declaracion-accesibilidad</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v>
      </c>
      <c r="C294" s="85" t="str" cm="1">
        <f t="array" ref="C294">IFERROR(INDEX('03.Muestra'!$F$8:$F$42,SMALL(IF("Página Web"='03.Muestra'!$D$8:$D$42,ROW('03.Muestra'!$F$8:$F$42)-MIN(ROW('03.Muestra'!$D$8:$D$42))+1,""),ROW()-284)),"")</f>
        <v>https://www.comunidad.madrid/hospital/12octubre/aviso-legal-privacidad</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https://www.comunidad.madrid/hospital/12octubre/sitemap</v>
      </c>
      <c r="D295" s="99" t="s">
        <v>104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https://www.comunidad.madrid/hospital/12octubre/</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https://www.comunidad.madrid/hospital/12octubre/ciudadanos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https://www.comunidad.madrid/hospital/12octubre/profesionales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https://www.comunidad.madrid/hospital/12octubre/comunicación</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https://www.comunidad.madrid/hospital/12octubre/nosotros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Centros de especialidades</v>
      </c>
      <c r="C328" s="85" t="str" cm="1">
        <f t="array" ref="C328">IFERROR(INDEX('03.Muestra'!$F$8:$F$42,SMALL(IF("Página Web"='03.Muestra'!$D$8:$D$42,ROW('03.Muestra'!$F$8:$F$42)-MIN(ROW('03.Muestra'!$D$8:$D$42))+1,""),ROW()-322)),"")</f>
        <v>https://www.comunidad.madrid/hospital/12octubre/nosotros/centros-especialidades-perifericos</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Canal solidario</v>
      </c>
      <c r="C329" s="85" t="str" cm="1">
        <f t="array" ref="C329">IFERROR(INDEX('03.Muestra'!$F$8:$F$42,SMALL(IF("Página Web"='03.Muestra'!$D$8:$D$42,ROW('03.Muestra'!$F$8:$F$42)-MIN(ROW('03.Muestra'!$D$8:$D$42))+1,""),ROW()-322)),"")</f>
        <v>https://www.comunidad.madrid/hospital/12octubre/ciudadanos/canal-solidario</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Aniversario</v>
      </c>
      <c r="C330" s="85" t="str" cm="1">
        <f t="array" ref="C330">IFERROR(INDEX('03.Muestra'!$F$8:$F$42,SMALL(IF("Página Web"='03.Muestra'!$D$8:$D$42,ROW('03.Muestra'!$F$8:$F$42)-MIN(ROW('03.Muestra'!$D$8:$D$42))+1,""),ROW()-322)),"")</f>
        <v>https://www.comunidad.madrid/hospital/12octubre/50-aniversario</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https://www.comunidad.madrid/hospital/12octubre/declaracion-accesibilidad</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v>
      </c>
      <c r="C332" s="85" t="str" cm="1">
        <f t="array" ref="C332">IFERROR(INDEX('03.Muestra'!$F$8:$F$42,SMALL(IF("Página Web"='03.Muestra'!$D$8:$D$42,ROW('03.Muestra'!$F$8:$F$42)-MIN(ROW('03.Muestra'!$D$8:$D$42))+1,""),ROW()-322)),"")</f>
        <v>https://www.comunidad.madrid/hospital/12octubre/aviso-legal-privacidad</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https://www.comunidad.madrid/hospital/12octubre/sitemap</v>
      </c>
      <c r="D333" s="99" t="s">
        <v>104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https://www.comunidad.madrid/hospital/12octubre/</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https://www.comunidad.madrid/hospital/12octubre/ciudadanos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https://www.comunidad.madrid/hospital/12octubre/profesionales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https://www.comunidad.madrid/hospital/12octubre/comunicación</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https://www.comunidad.madrid/hospital/12octubre/nosotros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Centros de especialidades</v>
      </c>
      <c r="C366" s="85" t="str" cm="1">
        <f t="array" ref="C366">IFERROR(INDEX('03.Muestra'!$F$8:$F$42,SMALL(IF("Página Web"='03.Muestra'!$D$8:$D$42,ROW('03.Muestra'!$F$8:$F$42)-MIN(ROW('03.Muestra'!$D$8:$D$42))+1,""),ROW()-360)),"")</f>
        <v>https://www.comunidad.madrid/hospital/12octubre/nosotros/centros-especialidades-perifericos</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Canal solidario</v>
      </c>
      <c r="C367" s="85" t="str" cm="1">
        <f t="array" ref="C367">IFERROR(INDEX('03.Muestra'!$F$8:$F$42,SMALL(IF("Página Web"='03.Muestra'!$D$8:$D$42,ROW('03.Muestra'!$F$8:$F$42)-MIN(ROW('03.Muestra'!$D$8:$D$42))+1,""),ROW()-360)),"")</f>
        <v>https://www.comunidad.madrid/hospital/12octubre/ciudadanos/canal-solidario</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Aniversario</v>
      </c>
      <c r="C368" s="85" t="str" cm="1">
        <f t="array" ref="C368">IFERROR(INDEX('03.Muestra'!$F$8:$F$42,SMALL(IF("Página Web"='03.Muestra'!$D$8:$D$42,ROW('03.Muestra'!$F$8:$F$42)-MIN(ROW('03.Muestra'!$D$8:$D$42))+1,""),ROW()-360)),"")</f>
        <v>https://www.comunidad.madrid/hospital/12octubre/50-aniversario</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https://www.comunidad.madrid/hospital/12octubre/declaracion-accesibilidad</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Aviso legal</v>
      </c>
      <c r="C370" s="85" t="str" cm="1">
        <f t="array" ref="C370">IFERROR(INDEX('03.Muestra'!$F$8:$F$42,SMALL(IF("Página Web"='03.Muestra'!$D$8:$D$42,ROW('03.Muestra'!$F$8:$F$42)-MIN(ROW('03.Muestra'!$D$8:$D$42))+1,""),ROW()-360)),"")</f>
        <v>https://www.comunidad.madrid/hospital/12octubre/aviso-legal-privacidad</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https://www.comunidad.madrid/hospital/12octubre/sitemap</v>
      </c>
      <c r="D371" s="99" t="s">
        <v>104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https://www.comunidad.madrid/hospital/12octubre/</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https://www.comunidad.madrid/hospital/12octubre/ciudadanos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11</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https://www.comunidad.madrid/hospital/12octubre/profesionales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https://www.comunidad.madrid/hospital/12octubre/comunicación</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https://www.comunidad.madrid/hospital/12octubre/nosotros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Centros de especialidades</v>
      </c>
      <c r="C404" s="85" t="str" cm="1">
        <f t="array" ref="C404">IFERROR(INDEX('03.Muestra'!$F$8:$F$42,SMALL(IF("Página Web"='03.Muestra'!$D$8:$D$42,ROW('03.Muestra'!$F$8:$F$42)-MIN(ROW('03.Muestra'!$D$8:$D$42))+1,""),ROW()-398)),"")</f>
        <v>https://www.comunidad.madrid/hospital/12octubre/nosotros/centros-especialidades-perifericos</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Canal solidario</v>
      </c>
      <c r="C405" s="85" t="str" cm="1">
        <f t="array" ref="C405">IFERROR(INDEX('03.Muestra'!$F$8:$F$42,SMALL(IF("Página Web"='03.Muestra'!$D$8:$D$42,ROW('03.Muestra'!$F$8:$F$42)-MIN(ROW('03.Muestra'!$D$8:$D$42))+1,""),ROW()-398)),"")</f>
        <v>https://www.comunidad.madrid/hospital/12octubre/ciudadanos/canal-solidario</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Aniversario</v>
      </c>
      <c r="C406" s="85" t="str" cm="1">
        <f t="array" ref="C406">IFERROR(INDEX('03.Muestra'!$F$8:$F$42,SMALL(IF("Página Web"='03.Muestra'!$D$8:$D$42,ROW('03.Muestra'!$F$8:$F$42)-MIN(ROW('03.Muestra'!$D$8:$D$42))+1,""),ROW()-398)),"")</f>
        <v>https://www.comunidad.madrid/hospital/12octubre/50-aniversario</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https://www.comunidad.madrid/hospital/12octubre/declaracion-accesibilidad</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Aviso legal</v>
      </c>
      <c r="C408" s="85" t="str" cm="1">
        <f t="array" ref="C408">IFERROR(INDEX('03.Muestra'!$F$8:$F$42,SMALL(IF("Página Web"='03.Muestra'!$D$8:$D$42,ROW('03.Muestra'!$F$8:$F$42)-MIN(ROW('03.Muestra'!$D$8:$D$42))+1,""),ROW()-398)),"")</f>
        <v>https://www.comunidad.madrid/hospital/12octubre/aviso-legal-privacidad</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https://www.comunidad.madrid/hospital/12octubre/sitemap</v>
      </c>
      <c r="D409" s="99" t="s">
        <v>104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https://www.comunidad.madrid/hospital/12octubre/</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https://www.comunidad.madrid/hospital/12octubre/ciudadanos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https://www.comunidad.madrid/hospital/12octubre/profesionales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https://www.comunidad.madrid/hospital/12octubre/comunicación</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https://www.comunidad.madrid/hospital/12octubre/nosotros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Centros de especialidades</v>
      </c>
      <c r="C442" s="85" t="str" cm="1">
        <f t="array" ref="C442">IFERROR(INDEX('03.Muestra'!$F$8:$F$42,SMALL(IF("Página Web"='03.Muestra'!$D$8:$D$42,ROW('03.Muestra'!$F$8:$F$42)-MIN(ROW('03.Muestra'!$D$8:$D$42))+1,""),ROW()-436)),"")</f>
        <v>https://www.comunidad.madrid/hospital/12octubre/nosotros/centros-especialidades-perifericos</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Canal solidario</v>
      </c>
      <c r="C443" s="85" t="str" cm="1">
        <f t="array" ref="C443">IFERROR(INDEX('03.Muestra'!$F$8:$F$42,SMALL(IF("Página Web"='03.Muestra'!$D$8:$D$42,ROW('03.Muestra'!$F$8:$F$42)-MIN(ROW('03.Muestra'!$D$8:$D$42))+1,""),ROW()-436)),"")</f>
        <v>https://www.comunidad.madrid/hospital/12octubre/ciudadanos/canal-solidario</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Aniversario</v>
      </c>
      <c r="C444" s="85" t="str" cm="1">
        <f t="array" ref="C444">IFERROR(INDEX('03.Muestra'!$F$8:$F$42,SMALL(IF("Página Web"='03.Muestra'!$D$8:$D$42,ROW('03.Muestra'!$F$8:$F$42)-MIN(ROW('03.Muestra'!$D$8:$D$42))+1,""),ROW()-436)),"")</f>
        <v>https://www.comunidad.madrid/hospital/12octubre/50-aniversario</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https://www.comunidad.madrid/hospital/12octubre/declaracion-accesibilidad</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Aviso legal</v>
      </c>
      <c r="C446" s="85" t="str" cm="1">
        <f t="array" ref="C446">IFERROR(INDEX('03.Muestra'!$F$8:$F$42,SMALL(IF("Página Web"='03.Muestra'!$D$8:$D$42,ROW('03.Muestra'!$F$8:$F$42)-MIN(ROW('03.Muestra'!$D$8:$D$42))+1,""),ROW()-436)),"")</f>
        <v>https://www.comunidad.madrid/hospital/12octubre/aviso-legal-privacidad</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https://www.comunidad.madrid/hospital/12octubre/sitemap</v>
      </c>
      <c r="D447" s="99" t="s">
        <v>104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https://www.comunidad.madrid/hospital/12octubre/</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https://www.comunidad.madrid/hospital/12octubre/ciudadanos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11</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https://www.comunidad.madrid/hospital/12octubre/profesionales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https://www.comunidad.madrid/hospital/12octubre/comunicación</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https://www.comunidad.madrid/hospital/12octubre/nosotros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Centros de especialidades</v>
      </c>
      <c r="C480" s="85" t="str" cm="1">
        <f t="array" ref="C480">IFERROR(INDEX('03.Muestra'!$F$8:$F$42,SMALL(IF("Página Web"='03.Muestra'!$D$8:$D$42,ROW('03.Muestra'!$F$8:$F$42)-MIN(ROW('03.Muestra'!$D$8:$D$42))+1,""),ROW()-474)),"")</f>
        <v>https://www.comunidad.madrid/hospital/12octubre/nosotros/centros-especialidades-perifericos</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Canal solidario</v>
      </c>
      <c r="C481" s="85" t="str" cm="1">
        <f t="array" ref="C481">IFERROR(INDEX('03.Muestra'!$F$8:$F$42,SMALL(IF("Página Web"='03.Muestra'!$D$8:$D$42,ROW('03.Muestra'!$F$8:$F$42)-MIN(ROW('03.Muestra'!$D$8:$D$42))+1,""),ROW()-474)),"")</f>
        <v>https://www.comunidad.madrid/hospital/12octubre/ciudadanos/canal-solidario</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Aniversario</v>
      </c>
      <c r="C482" s="85" t="str" cm="1">
        <f t="array" ref="C482">IFERROR(INDEX('03.Muestra'!$F$8:$F$42,SMALL(IF("Página Web"='03.Muestra'!$D$8:$D$42,ROW('03.Muestra'!$F$8:$F$42)-MIN(ROW('03.Muestra'!$D$8:$D$42))+1,""),ROW()-474)),"")</f>
        <v>https://www.comunidad.madrid/hospital/12octubre/50-aniversario</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https://www.comunidad.madrid/hospital/12octubre/declaracion-accesibilidad</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Aviso legal</v>
      </c>
      <c r="C484" s="85" t="str" cm="1">
        <f t="array" ref="C484">IFERROR(INDEX('03.Muestra'!$F$8:$F$42,SMALL(IF("Página Web"='03.Muestra'!$D$8:$D$42,ROW('03.Muestra'!$F$8:$F$42)-MIN(ROW('03.Muestra'!$D$8:$D$42))+1,""),ROW()-474)),"")</f>
        <v>https://www.comunidad.madrid/hospital/12octubre/aviso-legal-privacidad</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https://www.comunidad.madrid/hospital/12octubre/sitemap</v>
      </c>
      <c r="D485" s="99" t="s">
        <v>104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https://www.comunidad.madrid/hospital/12octubre/</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https://www.comunidad.madrid/hospital/12octubre/ciudadanos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11</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https://www.comunidad.madrid/hospital/12octubre/profesionales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https://www.comunidad.madrid/hospital/12octubre/comunicación</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https://www.comunidad.madrid/hospital/12octubre/nosotros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Centros de especialidades</v>
      </c>
      <c r="C518" s="85" t="str" cm="1">
        <f t="array" ref="C518">IFERROR(INDEX('03.Muestra'!$F$8:$F$42,SMALL(IF("Página Web"='03.Muestra'!$D$8:$D$42,ROW('03.Muestra'!$F$8:$F$42)-MIN(ROW('03.Muestra'!$D$8:$D$42))+1,""),ROW()-512)),"")</f>
        <v>https://www.comunidad.madrid/hospital/12octubre/nosotros/centros-especialidades-perifericos</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Canal solidario</v>
      </c>
      <c r="C519" s="85" t="str" cm="1">
        <f t="array" ref="C519">IFERROR(INDEX('03.Muestra'!$F$8:$F$42,SMALL(IF("Página Web"='03.Muestra'!$D$8:$D$42,ROW('03.Muestra'!$F$8:$F$42)-MIN(ROW('03.Muestra'!$D$8:$D$42))+1,""),ROW()-512)),"")</f>
        <v>https://www.comunidad.madrid/hospital/12octubre/ciudadanos/canal-solidario</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Aniversario</v>
      </c>
      <c r="C520" s="85" t="str" cm="1">
        <f t="array" ref="C520">IFERROR(INDEX('03.Muestra'!$F$8:$F$42,SMALL(IF("Página Web"='03.Muestra'!$D$8:$D$42,ROW('03.Muestra'!$F$8:$F$42)-MIN(ROW('03.Muestra'!$D$8:$D$42))+1,""),ROW()-512)),"")</f>
        <v>https://www.comunidad.madrid/hospital/12octubre/50-aniversario</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https://www.comunidad.madrid/hospital/12octubre/declaracion-accesibilidad</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Aviso legal</v>
      </c>
      <c r="C522" s="85" t="str" cm="1">
        <f t="array" ref="C522">IFERROR(INDEX('03.Muestra'!$F$8:$F$42,SMALL(IF("Página Web"='03.Muestra'!$D$8:$D$42,ROW('03.Muestra'!$F$8:$F$42)-MIN(ROW('03.Muestra'!$D$8:$D$42))+1,""),ROW()-512)),"")</f>
        <v>https://www.comunidad.madrid/hospital/12octubre/aviso-legal-privacidad</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https://www.comunidad.madrid/hospital/12octubre/sitemap</v>
      </c>
      <c r="D523" s="99" t="s">
        <v>104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https://www.comunidad.madrid/hospital/12octubre/</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https://www.comunidad.madrid/hospital/12octubre/ciudadanos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https://www.comunidad.madrid/hospital/12octubre/profesionales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https://www.comunidad.madrid/hospital/12octubre/comunicación</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https://www.comunidad.madrid/hospital/12octubre/nosotros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Centros de especialidades</v>
      </c>
      <c r="C556" s="85" t="str" cm="1">
        <f t="array" ref="C556">IFERROR(INDEX('03.Muestra'!$F$8:$F$42,SMALL(IF("Página Web"='03.Muestra'!$D$8:$D$42,ROW('03.Muestra'!$F$8:$F$42)-MIN(ROW('03.Muestra'!$D$8:$D$42))+1,""),ROW()-550)),"")</f>
        <v>https://www.comunidad.madrid/hospital/12octubre/nosotros/centros-especialidades-perifericos</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Canal solidario</v>
      </c>
      <c r="C557" s="85" t="str" cm="1">
        <f t="array" ref="C557">IFERROR(INDEX('03.Muestra'!$F$8:$F$42,SMALL(IF("Página Web"='03.Muestra'!$D$8:$D$42,ROW('03.Muestra'!$F$8:$F$42)-MIN(ROW('03.Muestra'!$D$8:$D$42))+1,""),ROW()-550)),"")</f>
        <v>https://www.comunidad.madrid/hospital/12octubre/ciudadanos/canal-solidario</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Aniversario</v>
      </c>
      <c r="C558" s="85" t="str" cm="1">
        <f t="array" ref="C558">IFERROR(INDEX('03.Muestra'!$F$8:$F$42,SMALL(IF("Página Web"='03.Muestra'!$D$8:$D$42,ROW('03.Muestra'!$F$8:$F$42)-MIN(ROW('03.Muestra'!$D$8:$D$42))+1,""),ROW()-550)),"")</f>
        <v>https://www.comunidad.madrid/hospital/12octubre/50-aniversario</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https://www.comunidad.madrid/hospital/12octubre/declaracion-accesibilidad</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Aviso legal</v>
      </c>
      <c r="C560" s="85" t="str" cm="1">
        <f t="array" ref="C560">IFERROR(INDEX('03.Muestra'!$F$8:$F$42,SMALL(IF("Página Web"='03.Muestra'!$D$8:$D$42,ROW('03.Muestra'!$F$8:$F$42)-MIN(ROW('03.Muestra'!$D$8:$D$42))+1,""),ROW()-550)),"")</f>
        <v>https://www.comunidad.madrid/hospital/12octubre/aviso-legal-privacidad</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https://www.comunidad.madrid/hospital/12octubre/sitemap</v>
      </c>
      <c r="D561" s="99" t="s">
        <v>104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https://www.comunidad.madrid/hospital/12octubre/</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https://www.comunidad.madrid/hospital/12octubre/ciudadanos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11</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https://www.comunidad.madrid/hospital/12octubre/profesionales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https://www.comunidad.madrid/hospital/12octubre/comunicación</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https://www.comunidad.madrid/hospital/12octubre/nosotros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Centros de especialidades</v>
      </c>
      <c r="C594" s="85" t="str" cm="1">
        <f t="array" ref="C594">IFERROR(INDEX('03.Muestra'!$F$8:$F$42,SMALL(IF("Página Web"='03.Muestra'!$D$8:$D$42,ROW('03.Muestra'!$F$8:$F$42)-MIN(ROW('03.Muestra'!$D$8:$D$42))+1,""),ROW()-588)),"")</f>
        <v>https://www.comunidad.madrid/hospital/12octubre/nosotros/centros-especialidades-perifericos</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Canal solidario</v>
      </c>
      <c r="C595" s="85" t="str" cm="1">
        <f t="array" ref="C595">IFERROR(INDEX('03.Muestra'!$F$8:$F$42,SMALL(IF("Página Web"='03.Muestra'!$D$8:$D$42,ROW('03.Muestra'!$F$8:$F$42)-MIN(ROW('03.Muestra'!$D$8:$D$42))+1,""),ROW()-588)),"")</f>
        <v>https://www.comunidad.madrid/hospital/12octubre/ciudadanos/canal-solidario</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Aniversario</v>
      </c>
      <c r="C596" s="85" t="str" cm="1">
        <f t="array" ref="C596">IFERROR(INDEX('03.Muestra'!$F$8:$F$42,SMALL(IF("Página Web"='03.Muestra'!$D$8:$D$42,ROW('03.Muestra'!$F$8:$F$42)-MIN(ROW('03.Muestra'!$D$8:$D$42))+1,""),ROW()-588)),"")</f>
        <v>https://www.comunidad.madrid/hospital/12octubre/50-aniversario</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https://www.comunidad.madrid/hospital/12octubre/declaracion-accesibilidad</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Aviso legal</v>
      </c>
      <c r="C598" s="85" t="str" cm="1">
        <f t="array" ref="C598">IFERROR(INDEX('03.Muestra'!$F$8:$F$42,SMALL(IF("Página Web"='03.Muestra'!$D$8:$D$42,ROW('03.Muestra'!$F$8:$F$42)-MIN(ROW('03.Muestra'!$D$8:$D$42))+1,""),ROW()-588)),"")</f>
        <v>https://www.comunidad.madrid/hospital/12octubre/aviso-legal-privacidad</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https://www.comunidad.madrid/hospital/12octubre/sitemap</v>
      </c>
      <c r="D599" s="99" t="s">
        <v>104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https://www.comunidad.madrid/hospital/12octubre/</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https://www.comunidad.madrid/hospital/12octubre/ciudadanos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11</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https://www.comunidad.madrid/hospital/12octubre/profesionales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https://www.comunidad.madrid/hospital/12octubre/comunicación</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https://www.comunidad.madrid/hospital/12octubre/nosotros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Centros de especialidades</v>
      </c>
      <c r="C632" s="85" t="str" cm="1">
        <f t="array" ref="C632">IFERROR(INDEX('03.Muestra'!$F$8:$F$42,SMALL(IF("Página Web"='03.Muestra'!$D$8:$D$42,ROW('03.Muestra'!$F$8:$F$42)-MIN(ROW('03.Muestra'!$D$8:$D$42))+1,""),ROW()-626)),"")</f>
        <v>https://www.comunidad.madrid/hospital/12octubre/nosotros/centros-especialidades-perifericos</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Canal solidario</v>
      </c>
      <c r="C633" s="85" t="str" cm="1">
        <f t="array" ref="C633">IFERROR(INDEX('03.Muestra'!$F$8:$F$42,SMALL(IF("Página Web"='03.Muestra'!$D$8:$D$42,ROW('03.Muestra'!$F$8:$F$42)-MIN(ROW('03.Muestra'!$D$8:$D$42))+1,""),ROW()-626)),"")</f>
        <v>https://www.comunidad.madrid/hospital/12octubre/ciudadanos/canal-solidario</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Aniversario</v>
      </c>
      <c r="C634" s="85" t="str" cm="1">
        <f t="array" ref="C634">IFERROR(INDEX('03.Muestra'!$F$8:$F$42,SMALL(IF("Página Web"='03.Muestra'!$D$8:$D$42,ROW('03.Muestra'!$F$8:$F$42)-MIN(ROW('03.Muestra'!$D$8:$D$42))+1,""),ROW()-626)),"")</f>
        <v>https://www.comunidad.madrid/hospital/12octubre/50-aniversario</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https://www.comunidad.madrid/hospital/12octubre/declaracion-accesibilidad</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Aviso legal</v>
      </c>
      <c r="C636" s="85" t="str" cm="1">
        <f t="array" ref="C636">IFERROR(INDEX('03.Muestra'!$F$8:$F$42,SMALL(IF("Página Web"='03.Muestra'!$D$8:$D$42,ROW('03.Muestra'!$F$8:$F$42)-MIN(ROW('03.Muestra'!$D$8:$D$42))+1,""),ROW()-626)),"")</f>
        <v>https://www.comunidad.madrid/hospital/12octubre/aviso-legal-privacidad</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https://www.comunidad.madrid/hospital/12octubre/sitemap</v>
      </c>
      <c r="D637" s="99" t="s">
        <v>104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https://www.comunidad.madrid/hospital/12octubre/</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https://www.comunidad.madrid/hospital/12octubre/ciudadanos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11</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https://www.comunidad.madrid/hospital/12octubre/profesionales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https://www.comunidad.madrid/hospital/12octubre/comunicación</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https://www.comunidad.madrid/hospital/12octubre/nosotros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Centros de especialidades</v>
      </c>
      <c r="C670" s="85" t="str" cm="1">
        <f t="array" ref="C670">IFERROR(INDEX('03.Muestra'!$F$8:$F$42,SMALL(IF("Página Web"='03.Muestra'!$D$8:$D$42,ROW('03.Muestra'!$F$8:$F$42)-MIN(ROW('03.Muestra'!$D$8:$D$42))+1,""),ROW()-664)),"")</f>
        <v>https://www.comunidad.madrid/hospital/12octubre/nosotros/centros-especialidades-perifericos</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Canal solidario</v>
      </c>
      <c r="C671" s="85" t="str" cm="1">
        <f t="array" ref="C671">IFERROR(INDEX('03.Muestra'!$F$8:$F$42,SMALL(IF("Página Web"='03.Muestra'!$D$8:$D$42,ROW('03.Muestra'!$F$8:$F$42)-MIN(ROW('03.Muestra'!$D$8:$D$42))+1,""),ROW()-664)),"")</f>
        <v>https://www.comunidad.madrid/hospital/12octubre/ciudadanos/canal-solidario</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Aniversario</v>
      </c>
      <c r="C672" s="85" t="str" cm="1">
        <f t="array" ref="C672">IFERROR(INDEX('03.Muestra'!$F$8:$F$42,SMALL(IF("Página Web"='03.Muestra'!$D$8:$D$42,ROW('03.Muestra'!$F$8:$F$42)-MIN(ROW('03.Muestra'!$D$8:$D$42))+1,""),ROW()-664)),"")</f>
        <v>https://www.comunidad.madrid/hospital/12octubre/50-aniversario</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https://www.comunidad.madrid/hospital/12octubre/declaracion-accesibilidad</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Aviso legal</v>
      </c>
      <c r="C674" s="85" t="str" cm="1">
        <f t="array" ref="C674">IFERROR(INDEX('03.Muestra'!$F$8:$F$42,SMALL(IF("Página Web"='03.Muestra'!$D$8:$D$42,ROW('03.Muestra'!$F$8:$F$42)-MIN(ROW('03.Muestra'!$D$8:$D$42))+1,""),ROW()-664)),"")</f>
        <v>https://www.comunidad.madrid/hospital/12octubre/aviso-legal-privacidad</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https://www.comunidad.madrid/hospital/12octubre/sitemap</v>
      </c>
      <c r="D675" s="99" t="s">
        <v>104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https://www.comunidad.madrid/hospital/12octubre/</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https://www.comunidad.madrid/hospital/12octubre/ciudadanos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https://www.comunidad.madrid/hospital/12octubre/profesionales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https://www.comunidad.madrid/hospital/12octubre/comunicación</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https://www.comunidad.madrid/hospital/12octubre/nosotros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Centros de especialidades</v>
      </c>
      <c r="C708" s="85" t="str" cm="1">
        <f t="array" ref="C708">IFERROR(INDEX('03.Muestra'!$F$8:$F$42,SMALL(IF("Página Web"='03.Muestra'!$D$8:$D$42,ROW('03.Muestra'!$F$8:$F$42)-MIN(ROW('03.Muestra'!$D$8:$D$42))+1,""),ROW()-702)),"")</f>
        <v>https://www.comunidad.madrid/hospital/12octubre/nosotros/centros-especialidades-perifericos</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Canal solidario</v>
      </c>
      <c r="C709" s="85" t="str" cm="1">
        <f t="array" ref="C709">IFERROR(INDEX('03.Muestra'!$F$8:$F$42,SMALL(IF("Página Web"='03.Muestra'!$D$8:$D$42,ROW('03.Muestra'!$F$8:$F$42)-MIN(ROW('03.Muestra'!$D$8:$D$42))+1,""),ROW()-702)),"")</f>
        <v>https://www.comunidad.madrid/hospital/12octubre/ciudadanos/canal-solidario</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Aniversario</v>
      </c>
      <c r="C710" s="85" t="str" cm="1">
        <f t="array" ref="C710">IFERROR(INDEX('03.Muestra'!$F$8:$F$42,SMALL(IF("Página Web"='03.Muestra'!$D$8:$D$42,ROW('03.Muestra'!$F$8:$F$42)-MIN(ROW('03.Muestra'!$D$8:$D$42))+1,""),ROW()-702)),"")</f>
        <v>https://www.comunidad.madrid/hospital/12octubre/50-aniversario</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https://www.comunidad.madrid/hospital/12octubre/declaracion-accesibilidad</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Aviso legal</v>
      </c>
      <c r="C712" s="85" t="str" cm="1">
        <f t="array" ref="C712">IFERROR(INDEX('03.Muestra'!$F$8:$F$42,SMALL(IF("Página Web"='03.Muestra'!$D$8:$D$42,ROW('03.Muestra'!$F$8:$F$42)-MIN(ROW('03.Muestra'!$D$8:$D$42))+1,""),ROW()-702)),"")</f>
        <v>https://www.comunidad.madrid/hospital/12octubre/aviso-legal-privacidad</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https://www.comunidad.madrid/hospital/12octubre/sitemap</v>
      </c>
      <c r="D713" s="99" t="s">
        <v>104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889" priority="229" stopIfTrue="1" operator="equal">
      <formula>"-"</formula>
    </cfRule>
  </conditionalFormatting>
  <conditionalFormatting sqref="D10:D1048576">
    <cfRule type="cellIs" dxfId="888"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887" priority="344" stopIfTrue="1">
      <formula>ISBLANK(D19)</formula>
    </cfRule>
  </conditionalFormatting>
  <conditionalFormatting sqref="D95:D130">
    <cfRule type="cellIs" dxfId="886" priority="225" stopIfTrue="1" operator="equal">
      <formula>"N/A"</formula>
    </cfRule>
    <cfRule type="cellIs" dxfId="885" priority="224" stopIfTrue="1" operator="equal">
      <formula>"Falla"</formula>
    </cfRule>
    <cfRule type="expression" dxfId="884" priority="222" stopIfTrue="1">
      <formula>ISBLANK(D95)</formula>
    </cfRule>
    <cfRule type="cellIs" dxfId="883" priority="227" stopIfTrue="1" operator="equal">
      <formula>"N/D"</formula>
    </cfRule>
    <cfRule type="cellIs" dxfId="882" priority="226" stopIfTrue="1" operator="equal">
      <formula>"N/T"</formula>
    </cfRule>
    <cfRule type="cellIs" dxfId="881" priority="223" stopIfTrue="1" operator="equal">
      <formula>"Pasa"</formula>
    </cfRule>
  </conditionalFormatting>
  <conditionalFormatting sqref="D133:D168">
    <cfRule type="cellIs" dxfId="880" priority="213" stopIfTrue="1" operator="equal">
      <formula>"N/D"</formula>
    </cfRule>
    <cfRule type="expression" dxfId="879" priority="208" stopIfTrue="1">
      <formula>ISBLANK(D133)</formula>
    </cfRule>
    <cfRule type="cellIs" dxfId="878" priority="209" stopIfTrue="1" operator="equal">
      <formula>"Pasa"</formula>
    </cfRule>
    <cfRule type="cellIs" dxfId="877" priority="210" stopIfTrue="1" operator="equal">
      <formula>"Falla"</formula>
    </cfRule>
    <cfRule type="cellIs" dxfId="876" priority="211" stopIfTrue="1" operator="equal">
      <formula>"N/A"</formula>
    </cfRule>
    <cfRule type="cellIs" dxfId="875" priority="212" stopIfTrue="1" operator="equal">
      <formula>"N/T"</formula>
    </cfRule>
  </conditionalFormatting>
  <conditionalFormatting sqref="D171:D205">
    <cfRule type="cellIs" dxfId="874" priority="199" stopIfTrue="1" operator="equal">
      <formula>"N/D"</formula>
    </cfRule>
    <cfRule type="cellIs" dxfId="873" priority="196" stopIfTrue="1" operator="equal">
      <formula>"Falla"</formula>
    </cfRule>
    <cfRule type="cellIs" dxfId="872" priority="198" stopIfTrue="1" operator="equal">
      <formula>"N/T"</formula>
    </cfRule>
    <cfRule type="cellIs" dxfId="871" priority="197" stopIfTrue="1" operator="equal">
      <formula>"N/A"</formula>
    </cfRule>
    <cfRule type="cellIs" dxfId="870" priority="195" stopIfTrue="1" operator="equal">
      <formula>"Pasa"</formula>
    </cfRule>
    <cfRule type="expression" dxfId="869" priority="194" stopIfTrue="1">
      <formula>ISBLANK(D171)</formula>
    </cfRule>
  </conditionalFormatting>
  <conditionalFormatting sqref="D209:D243">
    <cfRule type="cellIs" dxfId="868" priority="184" stopIfTrue="1" operator="equal">
      <formula>"N/D"</formula>
    </cfRule>
    <cfRule type="cellIs" dxfId="867" priority="183" stopIfTrue="1" operator="equal">
      <formula>"N/T"</formula>
    </cfRule>
    <cfRule type="cellIs" dxfId="866" priority="182" stopIfTrue="1" operator="equal">
      <formula>"N/A"</formula>
    </cfRule>
    <cfRule type="cellIs" dxfId="865" priority="181" stopIfTrue="1" operator="equal">
      <formula>"Falla"</formula>
    </cfRule>
    <cfRule type="cellIs" dxfId="864" priority="180" stopIfTrue="1" operator="equal">
      <formula>"Pasa"</formula>
    </cfRule>
    <cfRule type="expression" dxfId="863" priority="179" stopIfTrue="1">
      <formula>ISBLANK(D209)</formula>
    </cfRule>
  </conditionalFormatting>
  <conditionalFormatting sqref="D247:D281">
    <cfRule type="cellIs" dxfId="862" priority="166" stopIfTrue="1" operator="equal">
      <formula>"Falla"</formula>
    </cfRule>
    <cfRule type="cellIs" dxfId="861" priority="167" stopIfTrue="1" operator="equal">
      <formula>"N/A"</formula>
    </cfRule>
    <cfRule type="cellIs" dxfId="860" priority="165" stopIfTrue="1" operator="equal">
      <formula>"Pasa"</formula>
    </cfRule>
    <cfRule type="expression" dxfId="859" priority="164" stopIfTrue="1">
      <formula>ISBLANK(D247)</formula>
    </cfRule>
    <cfRule type="cellIs" dxfId="858" priority="169" stopIfTrue="1" operator="equal">
      <formula>"N/D"</formula>
    </cfRule>
    <cfRule type="cellIs" dxfId="857" priority="168" stopIfTrue="1" operator="equal">
      <formula>"N/T"</formula>
    </cfRule>
  </conditionalFormatting>
  <conditionalFormatting sqref="D285:D319">
    <cfRule type="cellIs" dxfId="856" priority="150" stopIfTrue="1" operator="equal">
      <formula>"Pasa"</formula>
    </cfRule>
    <cfRule type="cellIs" dxfId="855" priority="151" stopIfTrue="1" operator="equal">
      <formula>"Falla"</formula>
    </cfRule>
    <cfRule type="cellIs" dxfId="854" priority="152" stopIfTrue="1" operator="equal">
      <formula>"N/A"</formula>
    </cfRule>
    <cfRule type="cellIs" dxfId="853" priority="153" stopIfTrue="1" operator="equal">
      <formula>"N/T"</formula>
    </cfRule>
    <cfRule type="cellIs" dxfId="852" priority="154" stopIfTrue="1" operator="equal">
      <formula>"N/D"</formula>
    </cfRule>
    <cfRule type="expression" dxfId="851" priority="149" stopIfTrue="1">
      <formula>ISBLANK(D285)</formula>
    </cfRule>
  </conditionalFormatting>
  <conditionalFormatting sqref="D323:D357">
    <cfRule type="cellIs" dxfId="850" priority="136" stopIfTrue="1" operator="equal">
      <formula>"Falla"</formula>
    </cfRule>
    <cfRule type="cellIs" dxfId="849" priority="137" stopIfTrue="1" operator="equal">
      <formula>"N/A"</formula>
    </cfRule>
    <cfRule type="cellIs" dxfId="848" priority="138" stopIfTrue="1" operator="equal">
      <formula>"N/T"</formula>
    </cfRule>
    <cfRule type="cellIs" dxfId="847" priority="139" stopIfTrue="1" operator="equal">
      <formula>"N/D"</formula>
    </cfRule>
    <cfRule type="expression" dxfId="846" priority="134" stopIfTrue="1">
      <formula>ISBLANK(D323)</formula>
    </cfRule>
    <cfRule type="cellIs" dxfId="845" priority="135" stopIfTrue="1" operator="equal">
      <formula>"Pasa"</formula>
    </cfRule>
  </conditionalFormatting>
  <conditionalFormatting sqref="D361:D395">
    <cfRule type="cellIs" dxfId="844" priority="122" stopIfTrue="1" operator="equal">
      <formula>"N/A"</formula>
    </cfRule>
    <cfRule type="expression" dxfId="843" priority="119" stopIfTrue="1">
      <formula>ISBLANK(D361)</formula>
    </cfRule>
    <cfRule type="cellIs" dxfId="842" priority="124" stopIfTrue="1" operator="equal">
      <formula>"N/D"</formula>
    </cfRule>
    <cfRule type="cellIs" dxfId="841" priority="123" stopIfTrue="1" operator="equal">
      <formula>"N/T"</formula>
    </cfRule>
    <cfRule type="cellIs" dxfId="840" priority="121" stopIfTrue="1" operator="equal">
      <formula>"Falla"</formula>
    </cfRule>
    <cfRule type="cellIs" dxfId="839" priority="120" stopIfTrue="1" operator="equal">
      <formula>"Pasa"</formula>
    </cfRule>
  </conditionalFormatting>
  <conditionalFormatting sqref="D399:D433">
    <cfRule type="cellIs" dxfId="838" priority="108" stopIfTrue="1" operator="equal">
      <formula>"N/T"</formula>
    </cfRule>
    <cfRule type="cellIs" dxfId="837" priority="109" stopIfTrue="1" operator="equal">
      <formula>"N/D"</formula>
    </cfRule>
    <cfRule type="cellIs" dxfId="836" priority="107" stopIfTrue="1" operator="equal">
      <formula>"N/A"</formula>
    </cfRule>
    <cfRule type="cellIs" dxfId="835" priority="106" stopIfTrue="1" operator="equal">
      <formula>"Falla"</formula>
    </cfRule>
    <cfRule type="cellIs" dxfId="834" priority="105" stopIfTrue="1" operator="equal">
      <formula>"Pasa"</formula>
    </cfRule>
    <cfRule type="expression" dxfId="833" priority="104" stopIfTrue="1">
      <formula>ISBLANK(D399)</formula>
    </cfRule>
  </conditionalFormatting>
  <conditionalFormatting sqref="D513:D547">
    <cfRule type="expression" dxfId="832" priority="90" stopIfTrue="1">
      <formula>ISBLANK(D513)</formula>
    </cfRule>
    <cfRule type="cellIs" dxfId="831" priority="93" stopIfTrue="1" operator="equal">
      <formula>"N/A"</formula>
    </cfRule>
    <cfRule type="cellIs" dxfId="830" priority="91" stopIfTrue="1" operator="equal">
      <formula>"Pasa"</formula>
    </cfRule>
    <cfRule type="cellIs" dxfId="829" priority="92" stopIfTrue="1" operator="equal">
      <formula>"Falla"</formula>
    </cfRule>
    <cfRule type="cellIs" dxfId="828" priority="95" stopIfTrue="1" operator="equal">
      <formula>"N/D"</formula>
    </cfRule>
    <cfRule type="cellIs" dxfId="827" priority="94" stopIfTrue="1" operator="equal">
      <formula>"N/T"</formula>
    </cfRule>
  </conditionalFormatting>
  <conditionalFormatting sqref="D627:D661">
    <cfRule type="cellIs" dxfId="826" priority="53" stopIfTrue="1" operator="equal">
      <formula>"N/D"</formula>
    </cfRule>
    <cfRule type="cellIs" dxfId="825" priority="52" stopIfTrue="1" operator="equal">
      <formula>"N/T"</formula>
    </cfRule>
    <cfRule type="cellIs" dxfId="824" priority="51" stopIfTrue="1" operator="equal">
      <formula>"N/A"</formula>
    </cfRule>
    <cfRule type="cellIs" dxfId="823" priority="50" stopIfTrue="1" operator="equal">
      <formula>"Falla"</formula>
    </cfRule>
    <cfRule type="cellIs" dxfId="822" priority="49" stopIfTrue="1" operator="equal">
      <formula>"Pasa"</formula>
    </cfRule>
    <cfRule type="expression" dxfId="821" priority="48" stopIfTrue="1">
      <formula>ISBLANK(D627)</formula>
    </cfRule>
  </conditionalFormatting>
  <conditionalFormatting sqref="D665:D699">
    <cfRule type="cellIs" dxfId="820" priority="36" stopIfTrue="1" operator="equal">
      <formula>"Falla"</formula>
    </cfRule>
    <cfRule type="cellIs" dxfId="819" priority="37" stopIfTrue="1" operator="equal">
      <formula>"N/A"</formula>
    </cfRule>
    <cfRule type="cellIs" dxfId="818" priority="38" stopIfTrue="1" operator="equal">
      <formula>"N/T"</formula>
    </cfRule>
    <cfRule type="cellIs" dxfId="817" priority="39" stopIfTrue="1" operator="equal">
      <formula>"N/D"</formula>
    </cfRule>
    <cfRule type="cellIs" dxfId="816" priority="35" stopIfTrue="1" operator="equal">
      <formula>"Pasa"</formula>
    </cfRule>
    <cfRule type="expression" dxfId="815" priority="34" stopIfTrue="1">
      <formula>ISBLANK(D665)</formula>
    </cfRule>
  </conditionalFormatting>
  <conditionalFormatting sqref="D703:D737">
    <cfRule type="expression" dxfId="814" priority="20" stopIfTrue="1">
      <formula>ISBLANK(D703)</formula>
    </cfRule>
    <cfRule type="cellIs" dxfId="813" priority="22" stopIfTrue="1" operator="equal">
      <formula>"Falla"</formula>
    </cfRule>
    <cfRule type="cellIs" dxfId="812" priority="23" stopIfTrue="1" operator="equal">
      <formula>"N/A"</formula>
    </cfRule>
    <cfRule type="cellIs" dxfId="811" priority="21" stopIfTrue="1" operator="equal">
      <formula>"Pasa"</formula>
    </cfRule>
    <cfRule type="cellIs" dxfId="810" priority="25" stopIfTrue="1" operator="equal">
      <formula>"N/D"</formula>
    </cfRule>
    <cfRule type="cellIs" dxfId="809" priority="24" stopIfTrue="1" operator="equal">
      <formula>"N/T"</formula>
    </cfRule>
  </conditionalFormatting>
  <conditionalFormatting sqref="E19:E53 E57:E92 E437:E471 E475:E509 E551:E585 E589:E623">
    <cfRule type="cellIs" dxfId="808" priority="350" stopIfTrue="1" operator="equal">
      <formula>"ERR"</formula>
    </cfRule>
  </conditionalFormatting>
  <conditionalFormatting sqref="E95:E130">
    <cfRule type="cellIs" dxfId="807" priority="228" stopIfTrue="1" operator="equal">
      <formula>"ERR"</formula>
    </cfRule>
  </conditionalFormatting>
  <conditionalFormatting sqref="E133:E168">
    <cfRule type="cellIs" dxfId="806" priority="214" stopIfTrue="1" operator="equal">
      <formula>"ERR"</formula>
    </cfRule>
  </conditionalFormatting>
  <conditionalFormatting sqref="E171:E205">
    <cfRule type="cellIs" dxfId="805" priority="200" stopIfTrue="1" operator="equal">
      <formula>"ERR"</formula>
    </cfRule>
  </conditionalFormatting>
  <conditionalFormatting sqref="E209:E243">
    <cfRule type="cellIs" dxfId="804" priority="185" stopIfTrue="1" operator="equal">
      <formula>"ERR"</formula>
    </cfRule>
  </conditionalFormatting>
  <conditionalFormatting sqref="E247:E281">
    <cfRule type="cellIs" dxfId="803" priority="170" stopIfTrue="1" operator="equal">
      <formula>"ERR"</formula>
    </cfRule>
  </conditionalFormatting>
  <conditionalFormatting sqref="E285:E319">
    <cfRule type="cellIs" dxfId="802" priority="155" stopIfTrue="1" operator="equal">
      <formula>"ERR"</formula>
    </cfRule>
  </conditionalFormatting>
  <conditionalFormatting sqref="E323:E357">
    <cfRule type="cellIs" dxfId="801" priority="140" stopIfTrue="1" operator="equal">
      <formula>"ERR"</formula>
    </cfRule>
  </conditionalFormatting>
  <conditionalFormatting sqref="E361:E395">
    <cfRule type="cellIs" dxfId="800" priority="125" stopIfTrue="1" operator="equal">
      <formula>"ERR"</formula>
    </cfRule>
  </conditionalFormatting>
  <conditionalFormatting sqref="E399:E433">
    <cfRule type="cellIs" dxfId="799" priority="110" stopIfTrue="1" operator="equal">
      <formula>"ERR"</formula>
    </cfRule>
  </conditionalFormatting>
  <conditionalFormatting sqref="E513:E547">
    <cfRule type="cellIs" dxfId="798" priority="96" stopIfTrue="1" operator="equal">
      <formula>"ERR"</formula>
    </cfRule>
  </conditionalFormatting>
  <conditionalFormatting sqref="E627:E661">
    <cfRule type="cellIs" dxfId="797" priority="54" stopIfTrue="1" operator="equal">
      <formula>"ERR"</formula>
    </cfRule>
  </conditionalFormatting>
  <conditionalFormatting sqref="E665:E699">
    <cfRule type="cellIs" dxfId="796" priority="40" stopIfTrue="1" operator="equal">
      <formula>"ERR"</formula>
    </cfRule>
  </conditionalFormatting>
  <conditionalFormatting sqref="E703:E737">
    <cfRule type="cellIs" dxfId="795"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794" priority="345" stopIfTrue="1" operator="equal">
      <formula>"Pasa"</formula>
    </cfRule>
    <cfRule type="cellIs" dxfId="793" priority="346" stopIfTrue="1" operator="equal">
      <formula>"Falla"</formula>
    </cfRule>
    <cfRule type="cellIs" dxfId="792" priority="347" stopIfTrue="1" operator="equal">
      <formula>"N/A"</formula>
    </cfRule>
    <cfRule type="cellIs" dxfId="791" priority="348" stopIfTrue="1" operator="equal">
      <formula>"N/T"</formula>
    </cfRule>
    <cfRule type="cellIs" dxfId="790" priority="349" stopIfTrue="1" operator="equal">
      <formula>"N/D"</formula>
    </cfRule>
  </conditionalFormatting>
  <conditionalFormatting sqref="K23:K24">
    <cfRule type="cellIs" dxfId="789" priority="4" stopIfTrue="1" operator="equal">
      <formula>"N/A"</formula>
    </cfRule>
    <cfRule type="cellIs" dxfId="788" priority="3" stopIfTrue="1" operator="equal">
      <formula>"Falla"</formula>
    </cfRule>
    <cfRule type="expression" dxfId="787" priority="1" stopIfTrue="1">
      <formula>ISBLANK(K23)</formula>
    </cfRule>
    <cfRule type="cellIs" dxfId="786" priority="6" stopIfTrue="1" operator="equal">
      <formula>"N/D"</formula>
    </cfRule>
    <cfRule type="cellIs" dxfId="785" priority="5" stopIfTrue="1" operator="equal">
      <formula>"N/T"</formula>
    </cfRule>
    <cfRule type="cellIs" dxfId="784"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292" zoomScale="117" zoomScaleNormal="117" workbookViewId="0">
      <selection activeCell="D331" sqref="D331:D333"/>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3</v>
      </c>
      <c r="H12" s="42">
        <f ca="1">IF(($G$15+$K$15)=0,0,G12/($G$15+$K$15))</f>
        <v>3.0303030303030304E-2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96</v>
      </c>
      <c r="H14" s="42">
        <f ca="1">IF(($G$15+$K$15)=0,0,G14/($G$15+$K$15))</f>
        <v>0.96969696969696972</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99</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https://www.comunidad.madrid/hospital/12octubre/aviso-legal-privacidad</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https://www.comunidad.madrid/hospital/12octubre/sitemap</v>
      </c>
      <c r="D29" s="99" t="s">
        <v>104</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92</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https://www.comunidad.madrid/hospital/12octubre/aviso-legal-privacidad</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https://www.comunidad.madrid/hospital/12octubre/sitemap</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https://www.comunidad.madrid/hospital/12octubre/aviso-legal-privacidad</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https://www.comunidad.madrid/hospital/12octubre/sitemap</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https://www.comunidad.madrid/hospital/12octubre/aviso-legal-privacidad</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https://www.comunidad.madrid/hospital/12octubre/sitemap</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https://www.comunidad.madrid/hospital/12octubre/aviso-legal-privacidad</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https://www.comunidad.madrid/hospital/12octubre/sitemap</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https://www.comunidad.madrid/hospital/12octubre/aviso-legal-privacidad</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https://www.comunidad.madrid/hospital/12octubre/sitemap</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https://www.comunidad.madrid/hospital/12octubre/</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https://www.comunidad.madrid/hospital/12octubre/ciudadanos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https://www.comunidad.madrid/hospital/12octubre/profesionales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https://www.comunidad.madrid/hospital/12octubre/comunicación</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https://www.comunidad.madrid/hospital/12octubre/nosotros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Centros de especialidades</v>
      </c>
      <c r="C252" s="85" t="str" cm="1">
        <f t="array" ref="C252">IFERROR(INDEX('03.Muestra'!$F$8:$F$42,SMALL(IF("Página Web"='03.Muestra'!$D$8:$D$42,ROW('03.Muestra'!$F$8:$F$42)-MIN(ROW('03.Muestra'!$D$8:$D$42))+1,""),ROW()-246)),"")</f>
        <v>https://www.comunidad.madrid/hospital/12octubre/nosotros/centros-especialidades-perifericos</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Canal solidario</v>
      </c>
      <c r="C253" s="85" t="str" cm="1">
        <f t="array" ref="C253">IFERROR(INDEX('03.Muestra'!$F$8:$F$42,SMALL(IF("Página Web"='03.Muestra'!$D$8:$D$42,ROW('03.Muestra'!$F$8:$F$42)-MIN(ROW('03.Muestra'!$D$8:$D$42))+1,""),ROW()-246)),"")</f>
        <v>https://www.comunidad.madrid/hospital/12octubre/ciudadanos/canal-solidario</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Aniversario</v>
      </c>
      <c r="C254" s="85" t="str" cm="1">
        <f t="array" ref="C254">IFERROR(INDEX('03.Muestra'!$F$8:$F$42,SMALL(IF("Página Web"='03.Muestra'!$D$8:$D$42,ROW('03.Muestra'!$F$8:$F$42)-MIN(ROW('03.Muestra'!$D$8:$D$42))+1,""),ROW()-246)),"")</f>
        <v>https://www.comunidad.madrid/hospital/12octubre/50-aniversario</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https://www.comunidad.madrid/hospital/12octubre/declaracion-accesibilidad</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v>
      </c>
      <c r="C256" s="85" t="str" cm="1">
        <f t="array" ref="C256">IFERROR(INDEX('03.Muestra'!$F$8:$F$42,SMALL(IF("Página Web"='03.Muestra'!$D$8:$D$42,ROW('03.Muestra'!$F$8:$F$42)-MIN(ROW('03.Muestra'!$D$8:$D$42))+1,""),ROW()-246)),"")</f>
        <v>https://www.comunidad.madrid/hospital/12octubre/aviso-legal-privacidad</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https://www.comunidad.madrid/hospital/12octubre/sitemap</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https://www.comunidad.madrid/hospital/12octubre/</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https://www.comunidad.madrid/hospital/12octubre/ciudadanos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https://www.comunidad.madrid/hospital/12octubre/profesionales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https://www.comunidad.madrid/hospital/12octubre/comunicación</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https://www.comunidad.madrid/hospital/12octubre/nosotros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Centros de especialidades</v>
      </c>
      <c r="C290" s="85" t="str" cm="1">
        <f t="array" ref="C290">IFERROR(INDEX('03.Muestra'!$F$8:$F$42,SMALL(IF("Página Web"='03.Muestra'!$D$8:$D$42,ROW('03.Muestra'!$F$8:$F$42)-MIN(ROW('03.Muestra'!$D$8:$D$42))+1,""),ROW()-284)),"")</f>
        <v>https://www.comunidad.madrid/hospital/12octubre/nosotros/centros-especialidades-perifericos</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Canal solidario</v>
      </c>
      <c r="C291" s="85" t="str" cm="1">
        <f t="array" ref="C291">IFERROR(INDEX('03.Muestra'!$F$8:$F$42,SMALL(IF("Página Web"='03.Muestra'!$D$8:$D$42,ROW('03.Muestra'!$F$8:$F$42)-MIN(ROW('03.Muestra'!$D$8:$D$42))+1,""),ROW()-284)),"")</f>
        <v>https://www.comunidad.madrid/hospital/12octubre/ciudadanos/canal-solidario</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Aniversario</v>
      </c>
      <c r="C292" s="85" t="str" cm="1">
        <f t="array" ref="C292">IFERROR(INDEX('03.Muestra'!$F$8:$F$42,SMALL(IF("Página Web"='03.Muestra'!$D$8:$D$42,ROW('03.Muestra'!$F$8:$F$42)-MIN(ROW('03.Muestra'!$D$8:$D$42))+1,""),ROW()-284)),"")</f>
        <v>https://www.comunidad.madrid/hospital/12octubre/50-aniversario</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https://www.comunidad.madrid/hospital/12octubre/declaracion-accesibilidad</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v>
      </c>
      <c r="C294" s="85" t="str" cm="1">
        <f t="array" ref="C294">IFERROR(INDEX('03.Muestra'!$F$8:$F$42,SMALL(IF("Página Web"='03.Muestra'!$D$8:$D$42,ROW('03.Muestra'!$F$8:$F$42)-MIN(ROW('03.Muestra'!$D$8:$D$42))+1,""),ROW()-284)),"")</f>
        <v>https://www.comunidad.madrid/hospital/12octubre/aviso-legal-privacidad</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https://www.comunidad.madrid/hospital/12octubre/sitemap</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https://www.comunidad.madrid/hospital/12octubre/</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https://www.comunidad.madrid/hospital/12octubre/ciudadanos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https://www.comunidad.madrid/hospital/12octubre/profesionales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https://www.comunidad.madrid/hospital/12octubre/comunicación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https://www.comunidad.madrid/hospital/12octubre/nosotros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Centros de especialidades</v>
      </c>
      <c r="C328" s="85" t="str" cm="1">
        <f t="array" ref="C328">IFERROR(INDEX('03.Muestra'!$F$8:$F$42,SMALL(IF("Página Web"='03.Muestra'!$D$8:$D$42,ROW('03.Muestra'!$F$8:$F$42)-MIN(ROW('03.Muestra'!$D$8:$D$42))+1,""),ROW()-322)),"")</f>
        <v>https://www.comunidad.madrid/hospital/12octubre/nosotros/centros-especialidades-perifericos</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Canal solidario</v>
      </c>
      <c r="C329" s="85" t="str" cm="1">
        <f t="array" ref="C329">IFERROR(INDEX('03.Muestra'!$F$8:$F$42,SMALL(IF("Página Web"='03.Muestra'!$D$8:$D$42,ROW('03.Muestra'!$F$8:$F$42)-MIN(ROW('03.Muestra'!$D$8:$D$42))+1,""),ROW()-322)),"")</f>
        <v>https://www.comunidad.madrid/hospital/12octubre/ciudadanos/canal-solidario</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Aniversario</v>
      </c>
      <c r="C330" s="85" t="str" cm="1">
        <f t="array" ref="C330">IFERROR(INDEX('03.Muestra'!$F$8:$F$42,SMALL(IF("Página Web"='03.Muestra'!$D$8:$D$42,ROW('03.Muestra'!$F$8:$F$42)-MIN(ROW('03.Muestra'!$D$8:$D$42))+1,""),ROW()-322)),"")</f>
        <v>https://www.comunidad.madrid/hospital/12octubre/50-aniversario</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https://www.comunidad.madrid/hospital/12octubre/declaracion-accesibilidad</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v>
      </c>
      <c r="C332" s="85" t="str" cm="1">
        <f t="array" ref="C332">IFERROR(INDEX('03.Muestra'!$F$8:$F$42,SMALL(IF("Página Web"='03.Muestra'!$D$8:$D$42,ROW('03.Muestra'!$F$8:$F$42)-MIN(ROW('03.Muestra'!$D$8:$D$42))+1,""),ROW()-322)),"")</f>
        <v>https://www.comunidad.madrid/hospital/12octubre/aviso-legal-privacidad</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https://www.comunidad.madrid/hospital/12octubre/sitemap</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783" priority="87" stopIfTrue="1" operator="equal">
      <formula>"N/A"</formula>
    </cfRule>
    <cfRule type="cellIs" dxfId="782" priority="89" stopIfTrue="1" operator="equal">
      <formula>"N/D"</formula>
    </cfRule>
    <cfRule type="cellIs" dxfId="781" priority="88" stopIfTrue="1" operator="equal">
      <formula>"N/T"</formula>
    </cfRule>
    <cfRule type="cellIs" dxfId="780" priority="86" stopIfTrue="1" operator="equal">
      <formula>"Falla"</formula>
    </cfRule>
    <cfRule type="cellIs" dxfId="779" priority="85" stopIfTrue="1" operator="equal">
      <formula>"Pasa"</formula>
    </cfRule>
    <cfRule type="expression" dxfId="778" priority="84" stopIfTrue="1">
      <formula>ISBLANK(D19)</formula>
    </cfRule>
    <cfRule type="cellIs" dxfId="777" priority="83" stopIfTrue="1" operator="equal">
      <formula>"-"</formula>
    </cfRule>
  </conditionalFormatting>
  <conditionalFormatting sqref="D57:D91">
    <cfRule type="cellIs" dxfId="776" priority="79" stopIfTrue="1" operator="equal">
      <formula>"Falla"</formula>
    </cfRule>
    <cfRule type="expression" dxfId="775" priority="77" stopIfTrue="1">
      <formula>ISBLANK(D57)</formula>
    </cfRule>
    <cfRule type="cellIs" dxfId="774" priority="76" stopIfTrue="1" operator="equal">
      <formula>"-"</formula>
    </cfRule>
    <cfRule type="cellIs" dxfId="773" priority="78" stopIfTrue="1" operator="equal">
      <formula>"Pasa"</formula>
    </cfRule>
    <cfRule type="cellIs" dxfId="772" priority="82" stopIfTrue="1" operator="equal">
      <formula>"N/D"</formula>
    </cfRule>
    <cfRule type="cellIs" dxfId="771" priority="81" stopIfTrue="1" operator="equal">
      <formula>"N/T"</formula>
    </cfRule>
    <cfRule type="cellIs" dxfId="770" priority="80" stopIfTrue="1" operator="equal">
      <formula>"N/A"</formula>
    </cfRule>
  </conditionalFormatting>
  <conditionalFormatting sqref="D95:D129">
    <cfRule type="cellIs" dxfId="769" priority="75" stopIfTrue="1" operator="equal">
      <formula>"N/D"</formula>
    </cfRule>
    <cfRule type="cellIs" dxfId="768" priority="74" stopIfTrue="1" operator="equal">
      <formula>"N/T"</formula>
    </cfRule>
    <cfRule type="cellIs" dxfId="767" priority="73" stopIfTrue="1" operator="equal">
      <formula>"N/A"</formula>
    </cfRule>
    <cfRule type="cellIs" dxfId="766" priority="72" stopIfTrue="1" operator="equal">
      <formula>"Falla"</formula>
    </cfRule>
    <cfRule type="cellIs" dxfId="765" priority="71" stopIfTrue="1" operator="equal">
      <formula>"Pasa"</formula>
    </cfRule>
    <cfRule type="expression" dxfId="764" priority="70" stopIfTrue="1">
      <formula>ISBLANK(D95)</formula>
    </cfRule>
    <cfRule type="cellIs" dxfId="763" priority="69" stopIfTrue="1" operator="equal">
      <formula>"-"</formula>
    </cfRule>
  </conditionalFormatting>
  <conditionalFormatting sqref="D133:D167">
    <cfRule type="cellIs" dxfId="762" priority="31" stopIfTrue="1" operator="equal">
      <formula>"N/A"</formula>
    </cfRule>
    <cfRule type="cellIs" dxfId="761" priority="27" stopIfTrue="1" operator="equal">
      <formula>"-"</formula>
    </cfRule>
    <cfRule type="expression" dxfId="760" priority="28" stopIfTrue="1">
      <formula>ISBLANK(D133)</formula>
    </cfRule>
    <cfRule type="cellIs" dxfId="759" priority="29" stopIfTrue="1" operator="equal">
      <formula>"Pasa"</formula>
    </cfRule>
    <cfRule type="cellIs" dxfId="758" priority="30" stopIfTrue="1" operator="equal">
      <formula>"Falla"</formula>
    </cfRule>
    <cfRule type="cellIs" dxfId="757" priority="32" stopIfTrue="1" operator="equal">
      <formula>"N/T"</formula>
    </cfRule>
    <cfRule type="cellIs" dxfId="756" priority="33" stopIfTrue="1" operator="equal">
      <formula>"N/D"</formula>
    </cfRule>
  </conditionalFormatting>
  <conditionalFormatting sqref="D171:D205">
    <cfRule type="cellIs" dxfId="755" priority="15" stopIfTrue="1" operator="equal">
      <formula>"Pasa"</formula>
    </cfRule>
    <cfRule type="cellIs" dxfId="754" priority="17" stopIfTrue="1" operator="equal">
      <formula>"N/A"</formula>
    </cfRule>
    <cfRule type="cellIs" dxfId="753" priority="18" stopIfTrue="1" operator="equal">
      <formula>"N/T"</formula>
    </cfRule>
    <cfRule type="cellIs" dxfId="752" priority="19" stopIfTrue="1" operator="equal">
      <formula>"N/D"</formula>
    </cfRule>
    <cfRule type="cellIs" dxfId="751" priority="16" stopIfTrue="1" operator="equal">
      <formula>"Falla"</formula>
    </cfRule>
    <cfRule type="cellIs" dxfId="750" priority="13" stopIfTrue="1" operator="equal">
      <formula>"-"</formula>
    </cfRule>
    <cfRule type="expression" dxfId="749" priority="14" stopIfTrue="1">
      <formula>ISBLANK(D171)</formula>
    </cfRule>
  </conditionalFormatting>
  <conditionalFormatting sqref="D209:D243">
    <cfRule type="cellIs" dxfId="748" priority="64" stopIfTrue="1" operator="equal">
      <formula>"Pasa"</formula>
    </cfRule>
    <cfRule type="cellIs" dxfId="747" priority="68" stopIfTrue="1" operator="equal">
      <formula>"N/D"</formula>
    </cfRule>
    <cfRule type="cellIs" dxfId="746" priority="62" stopIfTrue="1" operator="equal">
      <formula>"-"</formula>
    </cfRule>
    <cfRule type="expression" dxfId="745" priority="63" stopIfTrue="1">
      <formula>ISBLANK(D209)</formula>
    </cfRule>
    <cfRule type="cellIs" dxfId="744" priority="67" stopIfTrue="1" operator="equal">
      <formula>"N/T"</formula>
    </cfRule>
    <cfRule type="cellIs" dxfId="743" priority="65" stopIfTrue="1" operator="equal">
      <formula>"Falla"</formula>
    </cfRule>
    <cfRule type="cellIs" dxfId="742" priority="66" stopIfTrue="1" operator="equal">
      <formula>"N/A"</formula>
    </cfRule>
  </conditionalFormatting>
  <conditionalFormatting sqref="D247:D281">
    <cfRule type="cellIs" dxfId="741" priority="57" stopIfTrue="1" operator="equal">
      <formula>"Pasa"</formula>
    </cfRule>
    <cfRule type="expression" dxfId="740" priority="56" stopIfTrue="1">
      <formula>ISBLANK(D247)</formula>
    </cfRule>
    <cfRule type="cellIs" dxfId="739" priority="58" stopIfTrue="1" operator="equal">
      <formula>"Falla"</formula>
    </cfRule>
    <cfRule type="cellIs" dxfId="738" priority="59" stopIfTrue="1" operator="equal">
      <formula>"N/A"</formula>
    </cfRule>
    <cfRule type="cellIs" dxfId="737" priority="60" stopIfTrue="1" operator="equal">
      <formula>"N/T"</formula>
    </cfRule>
    <cfRule type="cellIs" dxfId="736" priority="61" stopIfTrue="1" operator="equal">
      <formula>"N/D"</formula>
    </cfRule>
    <cfRule type="cellIs" dxfId="735" priority="55" stopIfTrue="1" operator="equal">
      <formula>"-"</formula>
    </cfRule>
  </conditionalFormatting>
  <conditionalFormatting sqref="D285:D319">
    <cfRule type="cellIs" dxfId="734" priority="51" stopIfTrue="1" operator="equal">
      <formula>"Falla"</formula>
    </cfRule>
    <cfRule type="cellIs" dxfId="733" priority="50" stopIfTrue="1" operator="equal">
      <formula>"Pasa"</formula>
    </cfRule>
    <cfRule type="cellIs" dxfId="732" priority="48" stopIfTrue="1" operator="equal">
      <formula>"-"</formula>
    </cfRule>
    <cfRule type="expression" dxfId="731" priority="49" stopIfTrue="1">
      <formula>ISBLANK(D285)</formula>
    </cfRule>
    <cfRule type="cellIs" dxfId="730" priority="54" stopIfTrue="1" operator="equal">
      <formula>"N/D"</formula>
    </cfRule>
    <cfRule type="cellIs" dxfId="729" priority="53" stopIfTrue="1" operator="equal">
      <formula>"N/T"</formula>
    </cfRule>
    <cfRule type="cellIs" dxfId="728" priority="52" stopIfTrue="1" operator="equal">
      <formula>"N/A"</formula>
    </cfRule>
  </conditionalFormatting>
  <conditionalFormatting sqref="D323:D357">
    <cfRule type="cellIs" dxfId="727" priority="47" stopIfTrue="1" operator="equal">
      <formula>"N/D"</formula>
    </cfRule>
    <cfRule type="cellIs" dxfId="726" priority="46" stopIfTrue="1" operator="equal">
      <formula>"N/T"</formula>
    </cfRule>
    <cfRule type="cellIs" dxfId="725" priority="45" stopIfTrue="1" operator="equal">
      <formula>"N/A"</formula>
    </cfRule>
    <cfRule type="cellIs" dxfId="724" priority="44" stopIfTrue="1" operator="equal">
      <formula>"Falla"</formula>
    </cfRule>
    <cfRule type="cellIs" dxfId="723" priority="43" stopIfTrue="1" operator="equal">
      <formula>"Pasa"</formula>
    </cfRule>
    <cfRule type="expression" dxfId="722" priority="42" stopIfTrue="1">
      <formula>ISBLANK(D323)</formula>
    </cfRule>
    <cfRule type="cellIs" dxfId="721" priority="41" stopIfTrue="1" operator="equal">
      <formula>"-"</formula>
    </cfRule>
  </conditionalFormatting>
  <conditionalFormatting sqref="E19:E53 E57:E91 E95:E129 E209:E243 E247:E281 E285:E319 E323:E357">
    <cfRule type="cellIs" dxfId="720" priority="210" stopIfTrue="1" operator="equal">
      <formula>"ERR"</formula>
    </cfRule>
  </conditionalFormatting>
  <conditionalFormatting sqref="E133:E167">
    <cfRule type="cellIs" dxfId="719" priority="40" stopIfTrue="1" operator="equal">
      <formula>"ERR"</formula>
    </cfRule>
  </conditionalFormatting>
  <conditionalFormatting sqref="E171:E205">
    <cfRule type="cellIs" dxfId="718" priority="26" stopIfTrue="1" operator="equal">
      <formula>"ERR"</formula>
    </cfRule>
  </conditionalFormatting>
  <conditionalFormatting sqref="F19:J19 F57:J57 F95:J95 F133:J133 F171:J171 F209:J209 F247:J247 F285:J285 F323:J323">
    <cfRule type="expression" dxfId="717" priority="204" stopIfTrue="1">
      <formula>ISBLANK(F19)</formula>
    </cfRule>
    <cfRule type="cellIs" dxfId="716" priority="206" stopIfTrue="1" operator="equal">
      <formula>"Falla"</formula>
    </cfRule>
    <cfRule type="cellIs" dxfId="715" priority="207" stopIfTrue="1" operator="equal">
      <formula>"N/A"</formula>
    </cfRule>
    <cfRule type="cellIs" dxfId="714" priority="208" stopIfTrue="1" operator="equal">
      <formula>"N/T"</formula>
    </cfRule>
    <cfRule type="cellIs" dxfId="713" priority="209" stopIfTrue="1" operator="equal">
      <formula>"N/D"</formula>
    </cfRule>
    <cfRule type="cellIs" dxfId="712" priority="205" stopIfTrue="1" operator="equal">
      <formula>"Pasa"</formula>
    </cfRule>
  </conditionalFormatting>
  <conditionalFormatting sqref="K23:K24">
    <cfRule type="cellIs" dxfId="711" priority="3" stopIfTrue="1" operator="equal">
      <formula>"Falla"</formula>
    </cfRule>
    <cfRule type="cellIs" dxfId="710" priority="4" stopIfTrue="1" operator="equal">
      <formula>"N/A"</formula>
    </cfRule>
    <cfRule type="cellIs" dxfId="709" priority="5" stopIfTrue="1" operator="equal">
      <formula>"N/T"</formula>
    </cfRule>
    <cfRule type="cellIs" dxfId="708" priority="2" stopIfTrue="1" operator="equal">
      <formula>"Pasa"</formula>
    </cfRule>
    <cfRule type="cellIs" dxfId="707" priority="6" stopIfTrue="1" operator="equal">
      <formula>"N/D"</formula>
    </cfRule>
    <cfRule type="expression" dxfId="706"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580" zoomScale="117" zoomScaleNormal="117" workbookViewId="0">
      <selection activeCell="D589" sqref="D589:D599"/>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216</v>
      </c>
      <c r="H12" s="42">
        <f ca="1">IF(($G$15+$K$15)=0,0,G12/($G$15+$K$15))</f>
        <v>0.3927272727272727</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112</v>
      </c>
      <c r="H13" s="42">
        <f ca="1">IF(($G$15+$K$15)=0,0,G13/($G$15+$K$15))</f>
        <v>0.20363636363636364</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222</v>
      </c>
      <c r="H14" s="42">
        <f ca="1">IF(($G$15+$K$15)=0,0,G14/($G$15+$K$15))</f>
        <v>0.40363636363636363</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v>
      </c>
      <c r="C28" s="85" t="str" cm="1">
        <f t="array" ref="C28">IFERROR(INDEX('03.Muestra'!$F$8:$F$42,SMALL(IF("Página Web"='03.Muestra'!$D$8:$D$42,ROW('03.Muestra'!$F$8:$F$42)-MIN(ROW('03.Muestra'!$D$8:$D$42))+1,""),ROW()-18)),"")</f>
        <v>https://www.comunidad.madrid/hospital/12octubre/aviso-legal-privacidad</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https://www.comunidad.madrid/hospital/12octubre/sitemap</v>
      </c>
      <c r="D29" s="99" t="s">
        <v>92</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2</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v>
      </c>
      <c r="C66" s="85" t="str" cm="1">
        <f t="array" ref="C66">IFERROR(INDEX('03.Muestra'!$F$8:$F$42,SMALL(IF("Página Web"='03.Muestra'!$D$8:$D$42,ROW('03.Muestra'!$F$8:$F$42)-MIN(ROW('03.Muestra'!$D$8:$D$42))+1,""),ROW()-56)),"")</f>
        <v>https://www.comunidad.madrid/hospital/12octubre/aviso-legal-privacidad</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https://www.comunidad.madrid/hospital/12octubre/sitemap</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v>
      </c>
      <c r="C104" s="85" t="str" cm="1">
        <f t="array" ref="C104">IFERROR(INDEX('03.Muestra'!$F$8:$F$42,SMALL(IF("Página Web"='03.Muestra'!$D$8:$D$42,ROW('03.Muestra'!$F$8:$F$42)-MIN(ROW('03.Muestra'!$D$8:$D$42))+1,""),ROW()-94)),"")</f>
        <v>https://www.comunidad.madrid/hospital/12octubre/aviso-legal-privacidad</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https://www.comunidad.madrid/hospital/12octubre/sitemap</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94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2</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94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211"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v>
      </c>
      <c r="C142" s="85" t="str" cm="1">
        <f t="array" ref="C142">IFERROR(INDEX('03.Muestra'!$F$8:$F$42,SMALL(IF("Página Web"='03.Muestra'!$D$8:$D$42,ROW('03.Muestra'!$F$8:$F$42)-MIN(ROW('03.Muestra'!$D$8:$D$42))+1,""),ROW()-132)),"")</f>
        <v>https://www.comunidad.madrid/hospital/12octubre/aviso-legal-privacidad</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https://www.comunidad.madrid/hospital/12octubre/sitemap</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94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2</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94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v>
      </c>
      <c r="C180" s="85" t="str" cm="1">
        <f t="array" ref="C180">IFERROR(INDEX('03.Muestra'!$F$8:$F$42,SMALL(IF("Página Web"='03.Muestra'!$D$8:$D$42,ROW('03.Muestra'!$F$8:$F$42)-MIN(ROW('03.Muestra'!$D$8:$D$42))+1,""),ROW()-170)),"")</f>
        <v>https://www.comunidad.madrid/hospital/12octubre/aviso-legal-privacidad</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https://www.comunidad.madrid/hospital/12octubre/sitemap</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3</v>
      </c>
      <c r="J210" s="91">
        <f ca="1">COUNTIF($D209:INDIRECT("$D" &amp;  SUM(ROW()-1,'03.Muestra'!$D$45)-1),J209)</f>
        <v>8</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v>
      </c>
      <c r="C218" s="85" t="str" cm="1">
        <f t="array" ref="C218">IFERROR(INDEX('03.Muestra'!$F$8:$F$42,SMALL(IF("Página Web"='03.Muestra'!$D$8:$D$42,ROW('03.Muestra'!$F$8:$F$42)-MIN(ROW('03.Muestra'!$D$8:$D$42))+1,""),ROW()-208)),"")</f>
        <v>https://www.comunidad.madrid/hospital/12octubre/aviso-legal-privacidad</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https://www.comunidad.madrid/hospital/12octubre/sitemap</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https://www.comunidad.madrid/hospital/12octubre/</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https://www.comunidad.madrid/hospital/12octubre/ciudadanos</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11</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https://www.comunidad.madrid/hospital/12octubre/profesionales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https://www.comunidad.madrid/hospital/12octubre/comunicación</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https://www.comunidad.madrid/hospital/12octubre/nosotros</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Centros de especialidades</v>
      </c>
      <c r="C252" s="85" t="str" cm="1">
        <f t="array" ref="C252">IFERROR(INDEX('03.Muestra'!$F$8:$F$42,SMALL(IF("Página Web"='03.Muestra'!$D$8:$D$42,ROW('03.Muestra'!$F$8:$F$42)-MIN(ROW('03.Muestra'!$D$8:$D$42))+1,""),ROW()-246)),"")</f>
        <v>https://www.comunidad.madrid/hospital/12octubre/nosotros/centros-especialidades-perifericos</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Canal solidario</v>
      </c>
      <c r="C253" s="85" t="str" cm="1">
        <f t="array" ref="C253">IFERROR(INDEX('03.Muestra'!$F$8:$F$42,SMALL(IF("Página Web"='03.Muestra'!$D$8:$D$42,ROW('03.Muestra'!$F$8:$F$42)-MIN(ROW('03.Muestra'!$D$8:$D$42))+1,""),ROW()-246)),"")</f>
        <v>https://www.comunidad.madrid/hospital/12octubre/ciudadanos/canal-solidario</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Aniversario</v>
      </c>
      <c r="C254" s="85" t="str" cm="1">
        <f t="array" ref="C254">IFERROR(INDEX('03.Muestra'!$F$8:$F$42,SMALL(IF("Página Web"='03.Muestra'!$D$8:$D$42,ROW('03.Muestra'!$F$8:$F$42)-MIN(ROW('03.Muestra'!$D$8:$D$42))+1,""),ROW()-246)),"")</f>
        <v>https://www.comunidad.madrid/hospital/12octubre/50-aniversario</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https://www.comunidad.madrid/hospital/12octubre/declaracion-accesibilidad</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v>
      </c>
      <c r="C256" s="85" t="str" cm="1">
        <f t="array" ref="C256">IFERROR(INDEX('03.Muestra'!$F$8:$F$42,SMALL(IF("Página Web"='03.Muestra'!$D$8:$D$42,ROW('03.Muestra'!$F$8:$F$42)-MIN(ROW('03.Muestra'!$D$8:$D$42))+1,""),ROW()-246)),"")</f>
        <v>https://www.comunidad.madrid/hospital/12octubre/aviso-legal-privacidad</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https://www.comunidad.madrid/hospital/12octubre/sitemap</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https://www.comunidad.madrid/hospital/12octubre/</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https://www.comunidad.madrid/hospital/12octubre/ciudadanos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11</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https://www.comunidad.madrid/hospital/12octubre/profesionales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https://www.comunidad.madrid/hospital/12octubre/comunicación</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https://www.comunidad.madrid/hospital/12octubre/nosotros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Centros de especialidades</v>
      </c>
      <c r="C290" s="85" t="str" cm="1">
        <f t="array" ref="C290">IFERROR(INDEX('03.Muestra'!$F$8:$F$42,SMALL(IF("Página Web"='03.Muestra'!$D$8:$D$42,ROW('03.Muestra'!$F$8:$F$42)-MIN(ROW('03.Muestra'!$D$8:$D$42))+1,""),ROW()-284)),"")</f>
        <v>https://www.comunidad.madrid/hospital/12octubre/nosotros/centros-especialidades-perifericos</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Canal solidario</v>
      </c>
      <c r="C291" s="85" t="str" cm="1">
        <f t="array" ref="C291">IFERROR(INDEX('03.Muestra'!$F$8:$F$42,SMALL(IF("Página Web"='03.Muestra'!$D$8:$D$42,ROW('03.Muestra'!$F$8:$F$42)-MIN(ROW('03.Muestra'!$D$8:$D$42))+1,""),ROW()-284)),"")</f>
        <v>https://www.comunidad.madrid/hospital/12octubre/ciudadanos/canal-solidario</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Aniversario</v>
      </c>
      <c r="C292" s="85" t="str" cm="1">
        <f t="array" ref="C292">IFERROR(INDEX('03.Muestra'!$F$8:$F$42,SMALL(IF("Página Web"='03.Muestra'!$D$8:$D$42,ROW('03.Muestra'!$F$8:$F$42)-MIN(ROW('03.Muestra'!$D$8:$D$42))+1,""),ROW()-284)),"")</f>
        <v>https://www.comunidad.madrid/hospital/12octubre/50-aniversario</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https://www.comunidad.madrid/hospital/12octubre/declaracion-accesibilidad</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v>
      </c>
      <c r="C294" s="85" t="str" cm="1">
        <f t="array" ref="C294">IFERROR(INDEX('03.Muestra'!$F$8:$F$42,SMALL(IF("Página Web"='03.Muestra'!$D$8:$D$42,ROW('03.Muestra'!$F$8:$F$42)-MIN(ROW('03.Muestra'!$D$8:$D$42))+1,""),ROW()-284)),"")</f>
        <v>https://www.comunidad.madrid/hospital/12octubre/aviso-legal-privacidad</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https://www.comunidad.madrid/hospital/12octubre/sitemap</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https://www.comunidad.madrid/hospital/12octubre/</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https://www.comunidad.madrid/hospital/12octubre/ciudadanos</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11</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https://www.comunidad.madrid/hospital/12octubre/profesionales</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https://www.comunidad.madrid/hospital/12octubre/comunicación</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https://www.comunidad.madrid/hospital/12octubre/nosotros</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Centros de especialidades</v>
      </c>
      <c r="C328" s="85" t="str" cm="1">
        <f t="array" ref="C328">IFERROR(INDEX('03.Muestra'!$F$8:$F$42,SMALL(IF("Página Web"='03.Muestra'!$D$8:$D$42,ROW('03.Muestra'!$F$8:$F$42)-MIN(ROW('03.Muestra'!$D$8:$D$42))+1,""),ROW()-322)),"")</f>
        <v>https://www.comunidad.madrid/hospital/12octubre/nosotros/centros-especialidades-perifericos</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Canal solidario</v>
      </c>
      <c r="C329" s="85" t="str" cm="1">
        <f t="array" ref="C329">IFERROR(INDEX('03.Muestra'!$F$8:$F$42,SMALL(IF("Página Web"='03.Muestra'!$D$8:$D$42,ROW('03.Muestra'!$F$8:$F$42)-MIN(ROW('03.Muestra'!$D$8:$D$42))+1,""),ROW()-322)),"")</f>
        <v>https://www.comunidad.madrid/hospital/12octubre/ciudadanos/canal-solidario</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Aniversario</v>
      </c>
      <c r="C330" s="85" t="str" cm="1">
        <f t="array" ref="C330">IFERROR(INDEX('03.Muestra'!$F$8:$F$42,SMALL(IF("Página Web"='03.Muestra'!$D$8:$D$42,ROW('03.Muestra'!$F$8:$F$42)-MIN(ROW('03.Muestra'!$D$8:$D$42))+1,""),ROW()-322)),"")</f>
        <v>https://www.comunidad.madrid/hospital/12octubre/50-aniversario</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https://www.comunidad.madrid/hospital/12octubre/declaracion-accesibilidad</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v>
      </c>
      <c r="C332" s="85" t="str" cm="1">
        <f t="array" ref="C332">IFERROR(INDEX('03.Muestra'!$F$8:$F$42,SMALL(IF("Página Web"='03.Muestra'!$D$8:$D$42,ROW('03.Muestra'!$F$8:$F$42)-MIN(ROW('03.Muestra'!$D$8:$D$42))+1,""),ROW()-322)),"")</f>
        <v>https://www.comunidad.madrid/hospital/12octubre/aviso-legal-privacidad</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https://www.comunidad.madrid/hospital/12octubre/sitemap</v>
      </c>
      <c r="D333" s="99" t="s">
        <v>92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https://www.comunidad.madrid/hospital/12octubre/</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https://www.comunidad.madrid/hospital/12octubre/ciudadanos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https://www.comunidad.madrid/hospital/12octubre/profesionales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https://www.comunidad.madrid/hospital/12octubre/comunicación</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https://www.comunidad.madrid/hospital/12octubre/nosotros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Centros de especialidades</v>
      </c>
      <c r="C366" s="85" t="str" cm="1">
        <f t="array" ref="C366">IFERROR(INDEX('03.Muestra'!$F$8:$F$42,SMALL(IF("Página Web"='03.Muestra'!$D$8:$D$42,ROW('03.Muestra'!$F$8:$F$42)-MIN(ROW('03.Muestra'!$D$8:$D$42))+1,""),ROW()-360)),"")</f>
        <v>https://www.comunidad.madrid/hospital/12octubre/nosotros/centros-especialidades-perifericos</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Canal solidario</v>
      </c>
      <c r="C367" s="85" t="str" cm="1">
        <f t="array" ref="C367">IFERROR(INDEX('03.Muestra'!$F$8:$F$42,SMALL(IF("Página Web"='03.Muestra'!$D$8:$D$42,ROW('03.Muestra'!$F$8:$F$42)-MIN(ROW('03.Muestra'!$D$8:$D$42))+1,""),ROW()-360)),"")</f>
        <v>https://www.comunidad.madrid/hospital/12octubre/ciudadanos/canal-solidario</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Aniversario</v>
      </c>
      <c r="C368" s="85" t="str" cm="1">
        <f t="array" ref="C368">IFERROR(INDEX('03.Muestra'!$F$8:$F$42,SMALL(IF("Página Web"='03.Muestra'!$D$8:$D$42,ROW('03.Muestra'!$F$8:$F$42)-MIN(ROW('03.Muestra'!$D$8:$D$42))+1,""),ROW()-360)),"")</f>
        <v>https://www.comunidad.madrid/hospital/12octubre/50-aniversario</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https://www.comunidad.madrid/hospital/12octubre/declaracion-accesibilidad</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Aviso legal</v>
      </c>
      <c r="C370" s="85" t="str" cm="1">
        <f t="array" ref="C370">IFERROR(INDEX('03.Muestra'!$F$8:$F$42,SMALL(IF("Página Web"='03.Muestra'!$D$8:$D$42,ROW('03.Muestra'!$F$8:$F$42)-MIN(ROW('03.Muestra'!$D$8:$D$42))+1,""),ROW()-360)),"")</f>
        <v>https://www.comunidad.madrid/hospital/12octubre/aviso-legal-privacidad</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https://www.comunidad.madrid/hospital/12octubre/sitemap</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https://www.comunidad.madrid/hospital/12octubre/</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https://www.comunidad.madrid/hospital/12octubre/ciudadanos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1</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https://www.comunidad.madrid/hospital/12octubre/profesionales</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https://www.comunidad.madrid/hospital/12octubre/comunicación</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https://www.comunidad.madrid/hospital/12octubre/nosotros</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Centros de especialidades</v>
      </c>
      <c r="C404" s="85" t="str" cm="1">
        <f t="array" ref="C404">IFERROR(INDEX('03.Muestra'!$F$8:$F$42,SMALL(IF("Página Web"='03.Muestra'!$D$8:$D$42,ROW('03.Muestra'!$F$8:$F$42)-MIN(ROW('03.Muestra'!$D$8:$D$42))+1,""),ROW()-398)),"")</f>
        <v>https://www.comunidad.madrid/hospital/12octubre/nosotros/centros-especialidades-perifericos</v>
      </c>
      <c r="D404" s="99" t="s">
        <v>104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Canal solidario</v>
      </c>
      <c r="C405" s="85" t="str" cm="1">
        <f t="array" ref="C405">IFERROR(INDEX('03.Muestra'!$F$8:$F$42,SMALL(IF("Página Web"='03.Muestra'!$D$8:$D$42,ROW('03.Muestra'!$F$8:$F$42)-MIN(ROW('03.Muestra'!$D$8:$D$42))+1,""),ROW()-398)),"")</f>
        <v>https://www.comunidad.madrid/hospital/12octubre/ciudadanos/canal-solidario</v>
      </c>
      <c r="D405" s="99" t="s">
        <v>104</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Aniversario</v>
      </c>
      <c r="C406" s="85" t="str" cm="1">
        <f t="array" ref="C406">IFERROR(INDEX('03.Muestra'!$F$8:$F$42,SMALL(IF("Página Web"='03.Muestra'!$D$8:$D$42,ROW('03.Muestra'!$F$8:$F$42)-MIN(ROW('03.Muestra'!$D$8:$D$42))+1,""),ROW()-398)),"")</f>
        <v>https://www.comunidad.madrid/hospital/12octubre/50-aniversario</v>
      </c>
      <c r="D406" s="99" t="s">
        <v>104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https://www.comunidad.madrid/hospital/12octubre/declaracion-accesibilidad</v>
      </c>
      <c r="D407" s="99" t="s">
        <v>104</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Aviso legal</v>
      </c>
      <c r="C408" s="85" t="str" cm="1">
        <f t="array" ref="C408">IFERROR(INDEX('03.Muestra'!$F$8:$F$42,SMALL(IF("Página Web"='03.Muestra'!$D$8:$D$42,ROW('03.Muestra'!$F$8:$F$42)-MIN(ROW('03.Muestra'!$D$8:$D$42))+1,""),ROW()-398)),"")</f>
        <v>https://www.comunidad.madrid/hospital/12octubre/aviso-legal-privacidad</v>
      </c>
      <c r="D408" s="99" t="s">
        <v>104</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https://www.comunidad.madrid/hospital/12octubre/sitemap</v>
      </c>
      <c r="D409" s="99" t="s">
        <v>104</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https://www.comunidad.madrid/hospital/12octubre/</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https://www.comunidad.madrid/hospital/12octubre/ciudadanos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https://www.comunidad.madrid/hospital/12octubre/profesionales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https://www.comunidad.madrid/hospital/12octubre/comunicación</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https://www.comunidad.madrid/hospital/12octubre/nosotros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Centros de especialidades</v>
      </c>
      <c r="C442" s="85" t="str" cm="1">
        <f t="array" ref="C442">IFERROR(INDEX('03.Muestra'!$F$8:$F$42,SMALL(IF("Página Web"='03.Muestra'!$D$8:$D$42,ROW('03.Muestra'!$F$8:$F$42)-MIN(ROW('03.Muestra'!$D$8:$D$42))+1,""),ROW()-436)),"")</f>
        <v>https://www.comunidad.madrid/hospital/12octubre/nosotros/centros-especialidades-perifericos</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Canal solidario</v>
      </c>
      <c r="C443" s="85" t="str" cm="1">
        <f t="array" ref="C443">IFERROR(INDEX('03.Muestra'!$F$8:$F$42,SMALL(IF("Página Web"='03.Muestra'!$D$8:$D$42,ROW('03.Muestra'!$F$8:$F$42)-MIN(ROW('03.Muestra'!$D$8:$D$42))+1,""),ROW()-436)),"")</f>
        <v>https://www.comunidad.madrid/hospital/12octubre/ciudadanos/canal-solidario</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Aniversario</v>
      </c>
      <c r="C444" s="85" t="str" cm="1">
        <f t="array" ref="C444">IFERROR(INDEX('03.Muestra'!$F$8:$F$42,SMALL(IF("Página Web"='03.Muestra'!$D$8:$D$42,ROW('03.Muestra'!$F$8:$F$42)-MIN(ROW('03.Muestra'!$D$8:$D$42))+1,""),ROW()-436)),"")</f>
        <v>https://www.comunidad.madrid/hospital/12octubre/50-aniversario</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https://www.comunidad.madrid/hospital/12octubre/declaracion-accesibilidad</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Aviso legal</v>
      </c>
      <c r="C446" s="85" t="str" cm="1">
        <f t="array" ref="C446">IFERROR(INDEX('03.Muestra'!$F$8:$F$42,SMALL(IF("Página Web"='03.Muestra'!$D$8:$D$42,ROW('03.Muestra'!$F$8:$F$42)-MIN(ROW('03.Muestra'!$D$8:$D$42))+1,""),ROW()-436)),"")</f>
        <v>https://www.comunidad.madrid/hospital/12octubre/aviso-legal-privacidad</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https://www.comunidad.madrid/hospital/12octubre/sitemap</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https://www.comunidad.madrid/hospital/12octubre/</v>
      </c>
      <c r="D475" s="99" t="s">
        <v>94</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https://www.comunidad.madrid/hospital/12octubre/ciudadanos</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5</v>
      </c>
      <c r="J476" s="91">
        <f ca="1">COUNTIF($D475:INDIRECT("$D" &amp;  SUM(ROW()-1,'03.Muestra'!$D$45)-1),J475)</f>
        <v>6</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https://www.comunidad.madrid/hospital/12octubre/profesionales</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https://www.comunidad.madrid/hospital/12octubre/comunicación</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https://www.comunidad.madrid/hospital/12octubre/nosotros</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Centros de especialidades</v>
      </c>
      <c r="C480" s="85" t="str" cm="1">
        <f t="array" ref="C480">IFERROR(INDEX('03.Muestra'!$F$8:$F$42,SMALL(IF("Página Web"='03.Muestra'!$D$8:$D$42,ROW('03.Muestra'!$F$8:$F$42)-MIN(ROW('03.Muestra'!$D$8:$D$42))+1,""),ROW()-474)),"")</f>
        <v>https://www.comunidad.madrid/hospital/12octubre/nosotros/centros-especialidades-perifericos</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Canal solidario</v>
      </c>
      <c r="C481" s="85" t="str" cm="1">
        <f t="array" ref="C481">IFERROR(INDEX('03.Muestra'!$F$8:$F$42,SMALL(IF("Página Web"='03.Muestra'!$D$8:$D$42,ROW('03.Muestra'!$F$8:$F$42)-MIN(ROW('03.Muestra'!$D$8:$D$42))+1,""),ROW()-474)),"")</f>
        <v>https://www.comunidad.madrid/hospital/12octubre/ciudadanos/canal-solidario</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Aniversario</v>
      </c>
      <c r="C482" s="85" t="str" cm="1">
        <f t="array" ref="C482">IFERROR(INDEX('03.Muestra'!$F$8:$F$42,SMALL(IF("Página Web"='03.Muestra'!$D$8:$D$42,ROW('03.Muestra'!$F$8:$F$42)-MIN(ROW('03.Muestra'!$D$8:$D$42))+1,""),ROW()-474)),"")</f>
        <v>https://www.comunidad.madrid/hospital/12octubre/50-aniversario</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https://www.comunidad.madrid/hospital/12octubre/declaracion-accesibilidad</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Aviso legal</v>
      </c>
      <c r="C484" s="85" t="str" cm="1">
        <f t="array" ref="C484">IFERROR(INDEX('03.Muestra'!$F$8:$F$42,SMALL(IF("Página Web"='03.Muestra'!$D$8:$D$42,ROW('03.Muestra'!$F$8:$F$42)-MIN(ROW('03.Muestra'!$D$8:$D$42))+1,""),ROW()-474)),"")</f>
        <v>https://www.comunidad.madrid/hospital/12octubre/aviso-legal-privacidad</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https://www.comunidad.madrid/hospital/12octubre/sitemap</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https://www.comunidad.madrid/hospital/12octubre/</v>
      </c>
      <c r="D513" s="99" t="s">
        <v>94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https://www.comunidad.madrid/hospital/12octubre/ciudadanos</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11</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https://www.comunidad.madrid/hospital/12octubre/profesionales</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https://www.comunidad.madrid/hospital/12octubre/comunicación</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https://www.comunidad.madrid/hospital/12octubre/nosotros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Centros de especialidades</v>
      </c>
      <c r="C518" s="85" t="str" cm="1">
        <f t="array" ref="C518">IFERROR(INDEX('03.Muestra'!$F$8:$F$42,SMALL(IF("Página Web"='03.Muestra'!$D$8:$D$42,ROW('03.Muestra'!$F$8:$F$42)-MIN(ROW('03.Muestra'!$D$8:$D$42))+1,""),ROW()-512)),"")</f>
        <v>https://www.comunidad.madrid/hospital/12octubre/nosotros/centros-especialidades-perifericos</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Canal solidario</v>
      </c>
      <c r="C519" s="85" t="str" cm="1">
        <f t="array" ref="C519">IFERROR(INDEX('03.Muestra'!$F$8:$F$42,SMALL(IF("Página Web"='03.Muestra'!$D$8:$D$42,ROW('03.Muestra'!$F$8:$F$42)-MIN(ROW('03.Muestra'!$D$8:$D$42))+1,""),ROW()-512)),"")</f>
        <v>https://www.comunidad.madrid/hospital/12octubre/ciudadanos/canal-solidario</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Aniversario</v>
      </c>
      <c r="C520" s="85" t="str" cm="1">
        <f t="array" ref="C520">IFERROR(INDEX('03.Muestra'!$F$8:$F$42,SMALL(IF("Página Web"='03.Muestra'!$D$8:$D$42,ROW('03.Muestra'!$F$8:$F$42)-MIN(ROW('03.Muestra'!$D$8:$D$42))+1,""),ROW()-512)),"")</f>
        <v>https://www.comunidad.madrid/hospital/12octubre/50-aniversario</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https://www.comunidad.madrid/hospital/12octubre/declaracion-accesibilidad</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Aviso legal</v>
      </c>
      <c r="C522" s="85" t="str" cm="1">
        <f t="array" ref="C522">IFERROR(INDEX('03.Muestra'!$F$8:$F$42,SMALL(IF("Página Web"='03.Muestra'!$D$8:$D$42,ROW('03.Muestra'!$F$8:$F$42)-MIN(ROW('03.Muestra'!$D$8:$D$42))+1,""),ROW()-512)),"")</f>
        <v>https://www.comunidad.madrid/hospital/12octubre/aviso-legal-privacidad</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https://www.comunidad.madrid/hospital/12octubre/sitemap</v>
      </c>
      <c r="D523" s="99" t="s">
        <v>94</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https://www.comunidad.madrid/hospital/12octubre/</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https://www.comunidad.madrid/hospital/12octubre/ciudadanos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https://www.comunidad.madrid/hospital/12octubre/profesionales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https://www.comunidad.madrid/hospital/12octubre/comunicación</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https://www.comunidad.madrid/hospital/12octubre/nosotros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Centros de especialidades</v>
      </c>
      <c r="C556" s="85" t="str" cm="1">
        <f t="array" ref="C556">IFERROR(INDEX('03.Muestra'!$F$8:$F$42,SMALL(IF("Página Web"='03.Muestra'!$D$8:$D$42,ROW('03.Muestra'!$F$8:$F$42)-MIN(ROW('03.Muestra'!$D$8:$D$42))+1,""),ROW()-550)),"")</f>
        <v>https://www.comunidad.madrid/hospital/12octubre/nosotros/centros-especialidades-perifericos</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Canal solidario</v>
      </c>
      <c r="C557" s="85" t="str" cm="1">
        <f t="array" ref="C557">IFERROR(INDEX('03.Muestra'!$F$8:$F$42,SMALL(IF("Página Web"='03.Muestra'!$D$8:$D$42,ROW('03.Muestra'!$F$8:$F$42)-MIN(ROW('03.Muestra'!$D$8:$D$42))+1,""),ROW()-550)),"")</f>
        <v>https://www.comunidad.madrid/hospital/12octubre/ciudadanos/canal-solidario</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Aniversario</v>
      </c>
      <c r="C558" s="85" t="str" cm="1">
        <f t="array" ref="C558">IFERROR(INDEX('03.Muestra'!$F$8:$F$42,SMALL(IF("Página Web"='03.Muestra'!$D$8:$D$42,ROW('03.Muestra'!$F$8:$F$42)-MIN(ROW('03.Muestra'!$D$8:$D$42))+1,""),ROW()-550)),"")</f>
        <v>https://www.comunidad.madrid/hospital/12octubre/50-aniversario</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https://www.comunidad.madrid/hospital/12octubre/declaracion-accesibilidad</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Aviso legal</v>
      </c>
      <c r="C560" s="85" t="str" cm="1">
        <f t="array" ref="C560">IFERROR(INDEX('03.Muestra'!$F$8:$F$42,SMALL(IF("Página Web"='03.Muestra'!$D$8:$D$42,ROW('03.Muestra'!$F$8:$F$42)-MIN(ROW('03.Muestra'!$D$8:$D$42))+1,""),ROW()-550)),"")</f>
        <v>https://www.comunidad.madrid/hospital/12octubre/aviso-legal-privacidad</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https://www.comunidad.madrid/hospital/12octubre/sitemap</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https://www.comunidad.madrid/hospital/12octubre/</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https://www.comunidad.madrid/hospital/12octubre/ciudadanos</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11</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https://www.comunidad.madrid/hospital/12octubre/profesionales</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https://www.comunidad.madrid/hospital/12octubre/comunicación</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https://www.comunidad.madrid/hospital/12octubre/nosotros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Centros de especialidades</v>
      </c>
      <c r="C594" s="85" t="str" cm="1">
        <f t="array" ref="C594">IFERROR(INDEX('03.Muestra'!$F$8:$F$42,SMALL(IF("Página Web"='03.Muestra'!$D$8:$D$42,ROW('03.Muestra'!$F$8:$F$42)-MIN(ROW('03.Muestra'!$D$8:$D$42))+1,""),ROW()-588)),"")</f>
        <v>https://www.comunidad.madrid/hospital/12octubre/nosotros/centros-especialidades-perifericos</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Canal solidario</v>
      </c>
      <c r="C595" s="85" t="str" cm="1">
        <f t="array" ref="C595">IFERROR(INDEX('03.Muestra'!$F$8:$F$42,SMALL(IF("Página Web"='03.Muestra'!$D$8:$D$42,ROW('03.Muestra'!$F$8:$F$42)-MIN(ROW('03.Muestra'!$D$8:$D$42))+1,""),ROW()-588)),"")</f>
        <v>https://www.comunidad.madrid/hospital/12octubre/ciudadanos/canal-solidario</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Aniversario</v>
      </c>
      <c r="C596" s="85" t="str" cm="1">
        <f t="array" ref="C596">IFERROR(INDEX('03.Muestra'!$F$8:$F$42,SMALL(IF("Página Web"='03.Muestra'!$D$8:$D$42,ROW('03.Muestra'!$F$8:$F$42)-MIN(ROW('03.Muestra'!$D$8:$D$42))+1,""),ROW()-588)),"")</f>
        <v>https://www.comunidad.madrid/hospital/12octubre/50-aniversario</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https://www.comunidad.madrid/hospital/12octubre/declaracion-accesibilidad</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Aviso legal</v>
      </c>
      <c r="C598" s="85" t="str" cm="1">
        <f t="array" ref="C598">IFERROR(INDEX('03.Muestra'!$F$8:$F$42,SMALL(IF("Página Web"='03.Muestra'!$D$8:$D$42,ROW('03.Muestra'!$F$8:$F$42)-MIN(ROW('03.Muestra'!$D$8:$D$42))+1,""),ROW()-588)),"")</f>
        <v>https://www.comunidad.madrid/hospital/12octubre/aviso-legal-privacidad</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https://www.comunidad.madrid/hospital/12octubre/sitemap</v>
      </c>
      <c r="D599" s="99" t="s">
        <v>94</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https://www.comunidad.madrid/hospital/12octubre/</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https://www.comunidad.madrid/hospital/12octubre/ciudadanos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5</v>
      </c>
      <c r="J628" s="91">
        <f ca="1">COUNTIF($D627:INDIRECT("$D" &amp;  SUM(ROW()-1,'03.Muestra'!$D$45)-1),J627)</f>
        <v>6</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https://www.comunidad.madrid/hospital/12octubre/profesionales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https://www.comunidad.madrid/hospital/12octubre/comunicación</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https://www.comunidad.madrid/hospital/12octubre/nosotros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Centros de especialidades</v>
      </c>
      <c r="C632" s="85" t="str" cm="1">
        <f t="array" ref="C632">IFERROR(INDEX('03.Muestra'!$F$8:$F$42,SMALL(IF("Página Web"='03.Muestra'!$D$8:$D$42,ROW('03.Muestra'!$F$8:$F$42)-MIN(ROW('03.Muestra'!$D$8:$D$42))+1,""),ROW()-626)),"")</f>
        <v>https://www.comunidad.madrid/hospital/12octubre/nosotros/centros-especialidades-perifericos</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Canal solidario</v>
      </c>
      <c r="C633" s="85" t="str" cm="1">
        <f t="array" ref="C633">IFERROR(INDEX('03.Muestra'!$F$8:$F$42,SMALL(IF("Página Web"='03.Muestra'!$D$8:$D$42,ROW('03.Muestra'!$F$8:$F$42)-MIN(ROW('03.Muestra'!$D$8:$D$42))+1,""),ROW()-626)),"")</f>
        <v>https://www.comunidad.madrid/hospital/12octubre/ciudadanos/canal-solidario</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Aniversario</v>
      </c>
      <c r="C634" s="85" t="str" cm="1">
        <f t="array" ref="C634">IFERROR(INDEX('03.Muestra'!$F$8:$F$42,SMALL(IF("Página Web"='03.Muestra'!$D$8:$D$42,ROW('03.Muestra'!$F$8:$F$42)-MIN(ROW('03.Muestra'!$D$8:$D$42))+1,""),ROW()-626)),"")</f>
        <v>https://www.comunidad.madrid/hospital/12octubre/50-aniversario</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https://www.comunidad.madrid/hospital/12octubre/declaracion-accesibilidad</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Aviso legal</v>
      </c>
      <c r="C636" s="85" t="str" cm="1">
        <f t="array" ref="C636">IFERROR(INDEX('03.Muestra'!$F$8:$F$42,SMALL(IF("Página Web"='03.Muestra'!$D$8:$D$42,ROW('03.Muestra'!$F$8:$F$42)-MIN(ROW('03.Muestra'!$D$8:$D$42))+1,""),ROW()-626)),"")</f>
        <v>https://www.comunidad.madrid/hospital/12octubre/aviso-legal-privacidad</v>
      </c>
      <c r="D636" s="99" t="s">
        <v>92</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https://www.comunidad.madrid/hospital/12octubre/sitemap</v>
      </c>
      <c r="D637" s="99" t="s">
        <v>92</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https://www.comunidad.madrid/hospital/12octubre/</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https://www.comunidad.madrid/hospital/12octubre/ciudadanos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11</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https://www.comunidad.madrid/hospital/12octubre/profesionales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https://www.comunidad.madrid/hospital/12octubre/comunicación</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https://www.comunidad.madrid/hospital/12octubre/nosotros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Centros de especialidades</v>
      </c>
      <c r="C670" s="85" t="str" cm="1">
        <f t="array" ref="C670">IFERROR(INDEX('03.Muestra'!$F$8:$F$42,SMALL(IF("Página Web"='03.Muestra'!$D$8:$D$42,ROW('03.Muestra'!$F$8:$F$42)-MIN(ROW('03.Muestra'!$D$8:$D$42))+1,""),ROW()-664)),"")</f>
        <v>https://www.comunidad.madrid/hospital/12octubre/nosotros/centros-especialidades-perifericos</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Canal solidario</v>
      </c>
      <c r="C671" s="85" t="str" cm="1">
        <f t="array" ref="C671">IFERROR(INDEX('03.Muestra'!$F$8:$F$42,SMALL(IF("Página Web"='03.Muestra'!$D$8:$D$42,ROW('03.Muestra'!$F$8:$F$42)-MIN(ROW('03.Muestra'!$D$8:$D$42))+1,""),ROW()-664)),"")</f>
        <v>https://www.comunidad.madrid/hospital/12octubre/ciudadanos/canal-solidario</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Aniversario</v>
      </c>
      <c r="C672" s="85" t="str" cm="1">
        <f t="array" ref="C672">IFERROR(INDEX('03.Muestra'!$F$8:$F$42,SMALL(IF("Página Web"='03.Muestra'!$D$8:$D$42,ROW('03.Muestra'!$F$8:$F$42)-MIN(ROW('03.Muestra'!$D$8:$D$42))+1,""),ROW()-664)),"")</f>
        <v>https://www.comunidad.madrid/hospital/12octubre/50-aniversario</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https://www.comunidad.madrid/hospital/12octubre/declaracion-accesibilidad</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Aviso legal</v>
      </c>
      <c r="C674" s="85" t="str" cm="1">
        <f t="array" ref="C674">IFERROR(INDEX('03.Muestra'!$F$8:$F$42,SMALL(IF("Página Web"='03.Muestra'!$D$8:$D$42,ROW('03.Muestra'!$F$8:$F$42)-MIN(ROW('03.Muestra'!$D$8:$D$42))+1,""),ROW()-664)),"")</f>
        <v>https://www.comunidad.madrid/hospital/12octubre/aviso-legal-privacidad</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https://www.comunidad.madrid/hospital/12octubre/sitemap</v>
      </c>
      <c r="D675" s="99" t="s">
        <v>92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https://www.comunidad.madrid/hospital/12octubre/</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https://www.comunidad.madrid/hospital/12octubre/ciudadanos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https://www.comunidad.madrid/hospital/12octubre/profesionales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https://www.comunidad.madrid/hospital/12octubre/comunicación</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https://www.comunidad.madrid/hospital/12octubre/nosotros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Centros de especialidades</v>
      </c>
      <c r="C708" s="85" t="str" cm="1">
        <f t="array" ref="C708">IFERROR(INDEX('03.Muestra'!$F$8:$F$42,SMALL(IF("Página Web"='03.Muestra'!$D$8:$D$42,ROW('03.Muestra'!$F$8:$F$42)-MIN(ROW('03.Muestra'!$D$8:$D$42))+1,""),ROW()-702)),"")</f>
        <v>https://www.comunidad.madrid/hospital/12octubre/nosotros/centros-especialidades-perifericos</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Canal solidario</v>
      </c>
      <c r="C709" s="85" t="str" cm="1">
        <f t="array" ref="C709">IFERROR(INDEX('03.Muestra'!$F$8:$F$42,SMALL(IF("Página Web"='03.Muestra'!$D$8:$D$42,ROW('03.Muestra'!$F$8:$F$42)-MIN(ROW('03.Muestra'!$D$8:$D$42))+1,""),ROW()-702)),"")</f>
        <v>https://www.comunidad.madrid/hospital/12octubre/ciudadanos/canal-solidario</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Aniversario</v>
      </c>
      <c r="C710" s="85" t="str" cm="1">
        <f t="array" ref="C710">IFERROR(INDEX('03.Muestra'!$F$8:$F$42,SMALL(IF("Página Web"='03.Muestra'!$D$8:$D$42,ROW('03.Muestra'!$F$8:$F$42)-MIN(ROW('03.Muestra'!$D$8:$D$42))+1,""),ROW()-702)),"")</f>
        <v>https://www.comunidad.madrid/hospital/12octubre/50-aniversario</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https://www.comunidad.madrid/hospital/12octubre/declaracion-accesibilidad</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Aviso legal</v>
      </c>
      <c r="C712" s="85" t="str" cm="1">
        <f t="array" ref="C712">IFERROR(INDEX('03.Muestra'!$F$8:$F$42,SMALL(IF("Página Web"='03.Muestra'!$D$8:$D$42,ROW('03.Muestra'!$F$8:$F$42)-MIN(ROW('03.Muestra'!$D$8:$D$42))+1,""),ROW()-702)),"")</f>
        <v>https://www.comunidad.madrid/hospital/12octubre/aviso-legal-privacidad</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https://www.comunidad.madrid/hospital/12octubre/sitemap</v>
      </c>
      <c r="D713" s="99" t="s">
        <v>104</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https://www.comunidad.madrid/hospital/12octubre/</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https://www.comunidad.madrid/hospital/12octubre/ciudadanos</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11</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https://www.comunidad.madrid/hospital/12octubre/profesionales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Comunicación</v>
      </c>
      <c r="C744" s="85" t="str" cm="1">
        <f t="array" ref="C744">IFERROR(INDEX('03.Muestra'!$F$8:$F$42,SMALL(IF("Página Web"='03.Muestra'!$D$8:$D$42,ROW('03.Muestra'!$F$8:$F$42)-MIN(ROW('03.Muestra'!$D$8:$D$42))+1,""),ROW()-740)),"")</f>
        <v>https://www.comunidad.madrid/hospital/12octubre/comunicación</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https://www.comunidad.madrid/hospital/12octubre/nosotros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Centros de especialidades</v>
      </c>
      <c r="C746" s="85" t="str" cm="1">
        <f t="array" ref="C746">IFERROR(INDEX('03.Muestra'!$F$8:$F$42,SMALL(IF("Página Web"='03.Muestra'!$D$8:$D$42,ROW('03.Muestra'!$F$8:$F$42)-MIN(ROW('03.Muestra'!$D$8:$D$42))+1,""),ROW()-740)),"")</f>
        <v>https://www.comunidad.madrid/hospital/12octubre/nosotros/centros-especialidades-perifericos</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Canal solidario</v>
      </c>
      <c r="C747" s="85" t="str" cm="1">
        <f t="array" ref="C747">IFERROR(INDEX('03.Muestra'!$F$8:$F$42,SMALL(IF("Página Web"='03.Muestra'!$D$8:$D$42,ROW('03.Muestra'!$F$8:$F$42)-MIN(ROW('03.Muestra'!$D$8:$D$42))+1,""),ROW()-740)),"")</f>
        <v>https://www.comunidad.madrid/hospital/12octubre/ciudadanos/canal-solidario</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Aniversario</v>
      </c>
      <c r="C748" s="85" t="str" cm="1">
        <f t="array" ref="C748">IFERROR(INDEX('03.Muestra'!$F$8:$F$42,SMALL(IF("Página Web"='03.Muestra'!$D$8:$D$42,ROW('03.Muestra'!$F$8:$F$42)-MIN(ROW('03.Muestra'!$D$8:$D$42))+1,""),ROW()-740)),"")</f>
        <v>https://www.comunidad.madrid/hospital/12octubre/50-aniversario</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Accesibilidad</v>
      </c>
      <c r="C749" s="85" t="str" cm="1">
        <f t="array" ref="C749">IFERROR(INDEX('03.Muestra'!$F$8:$F$42,SMALL(IF("Página Web"='03.Muestra'!$D$8:$D$42,ROW('03.Muestra'!$F$8:$F$42)-MIN(ROW('03.Muestra'!$D$8:$D$42))+1,""),ROW()-740)),"")</f>
        <v>https://www.comunidad.madrid/hospital/12octubre/declaracion-accesibilidad</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Aviso legal</v>
      </c>
      <c r="C750" s="85" t="str" cm="1">
        <f t="array" ref="C750">IFERROR(INDEX('03.Muestra'!$F$8:$F$42,SMALL(IF("Página Web"='03.Muestra'!$D$8:$D$42,ROW('03.Muestra'!$F$8:$F$42)-MIN(ROW('03.Muestra'!$D$8:$D$42))+1,""),ROW()-740)),"")</f>
        <v>https://www.comunidad.madrid/hospital/12octubre/aviso-legal-privacidad</v>
      </c>
      <c r="D750" s="99" t="s">
        <v>94</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Mapa Web</v>
      </c>
      <c r="C751" s="85" t="str" cm="1">
        <f t="array" ref="C751">IFERROR(INDEX('03.Muestra'!$F$8:$F$42,SMALL(IF("Página Web"='03.Muestra'!$D$8:$D$42,ROW('03.Muestra'!$F$8:$F$42)-MIN(ROW('03.Muestra'!$D$8:$D$42))+1,""),ROW()-740)),"")</f>
        <v>https://www.comunidad.madrid/hospital/12octubre/sitemap</v>
      </c>
      <c r="D751" s="99" t="s">
        <v>94</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ref="D752:D775" si="39">IF(AND(B752&lt;&gt;"",C752&lt;&gt;""),"N/T","")</f>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https://www.comunidad.madrid/hospital/12octubre/</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https://www.comunidad.madrid/hospital/12octubre/ciudadanos</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11</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https://www.comunidad.madrid/hospital/12octubre/profesionales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Comunicación</v>
      </c>
      <c r="C782" s="85" t="str" cm="1">
        <f t="array" ref="C782">IFERROR(INDEX('03.Muestra'!$F$8:$F$42,SMALL(IF("Página Web"='03.Muestra'!$D$8:$D$42,ROW('03.Muestra'!$F$8:$F$42)-MIN(ROW('03.Muestra'!$D$8:$D$42))+1,""),ROW()-778)),"")</f>
        <v>https://www.comunidad.madrid/hospital/12octubre/comunicación</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https://www.comunidad.madrid/hospital/12octubre/nosotros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Centros de especialidades</v>
      </c>
      <c r="C784" s="85" t="str" cm="1">
        <f t="array" ref="C784">IFERROR(INDEX('03.Muestra'!$F$8:$F$42,SMALL(IF("Página Web"='03.Muestra'!$D$8:$D$42,ROW('03.Muestra'!$F$8:$F$42)-MIN(ROW('03.Muestra'!$D$8:$D$42))+1,""),ROW()-778)),"")</f>
        <v>https://www.comunidad.madrid/hospital/12octubre/nosotros/centros-especialidades-perifericos</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Canal solidario</v>
      </c>
      <c r="C785" s="85" t="str" cm="1">
        <f t="array" ref="C785">IFERROR(INDEX('03.Muestra'!$F$8:$F$42,SMALL(IF("Página Web"='03.Muestra'!$D$8:$D$42,ROW('03.Muestra'!$F$8:$F$42)-MIN(ROW('03.Muestra'!$D$8:$D$42))+1,""),ROW()-778)),"")</f>
        <v>https://www.comunidad.madrid/hospital/12octubre/ciudadanos/canal-solidario</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Aniversario</v>
      </c>
      <c r="C786" s="85" t="str" cm="1">
        <f t="array" ref="C786">IFERROR(INDEX('03.Muestra'!$F$8:$F$42,SMALL(IF("Página Web"='03.Muestra'!$D$8:$D$42,ROW('03.Muestra'!$F$8:$F$42)-MIN(ROW('03.Muestra'!$D$8:$D$42))+1,""),ROW()-778)),"")</f>
        <v>https://www.comunidad.madrid/hospital/12octubre/50-aniversario</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Accesibilidad</v>
      </c>
      <c r="C787" s="85" t="str" cm="1">
        <f t="array" ref="C787">IFERROR(INDEX('03.Muestra'!$F$8:$F$42,SMALL(IF("Página Web"='03.Muestra'!$D$8:$D$42,ROW('03.Muestra'!$F$8:$F$42)-MIN(ROW('03.Muestra'!$D$8:$D$42))+1,""),ROW()-778)),"")</f>
        <v>https://www.comunidad.madrid/hospital/12octubre/declaracion-accesibilidad</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Aviso legal</v>
      </c>
      <c r="C788" s="85" t="str" cm="1">
        <f t="array" ref="C788">IFERROR(INDEX('03.Muestra'!$F$8:$F$42,SMALL(IF("Página Web"='03.Muestra'!$D$8:$D$42,ROW('03.Muestra'!$F$8:$F$42)-MIN(ROW('03.Muestra'!$D$8:$D$42))+1,""),ROW()-778)),"")</f>
        <v>https://www.comunidad.madrid/hospital/12octubre/aviso-legal-privacidad</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Mapa Web</v>
      </c>
      <c r="C789" s="85" t="str" cm="1">
        <f t="array" ref="C789">IFERROR(INDEX('03.Muestra'!$F$8:$F$42,SMALL(IF("Página Web"='03.Muestra'!$D$8:$D$42,ROW('03.Muestra'!$F$8:$F$42)-MIN(ROW('03.Muestra'!$D$8:$D$42))+1,""),ROW()-778)),"")</f>
        <v>https://www.comunidad.madrid/hospital/12octubre/sitemap</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ref="D790:D813" si="41">IF(AND(B790&lt;&gt;"",C790&lt;&gt;""),"N/T","")</f>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https://www.comunidad.madrid/hospital/12octubre/</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https://www.comunidad.madrid/hospital/12octubre/ciudadanos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11</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https://www.comunidad.madrid/hospital/12octubre/profesionales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Comunicación</v>
      </c>
      <c r="C820" s="85" t="str" cm="1">
        <f t="array" ref="C820">IFERROR(INDEX('03.Muestra'!$F$8:$F$42,SMALL(IF("Página Web"='03.Muestra'!$D$8:$D$42,ROW('03.Muestra'!$F$8:$F$42)-MIN(ROW('03.Muestra'!$D$8:$D$42))+1,""),ROW()-816)),"")</f>
        <v>https://www.comunidad.madrid/hospital/12octubre/comunicación</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https://www.comunidad.madrid/hospital/12octubre/nosotros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Centros de especialidades</v>
      </c>
      <c r="C822" s="85" t="str" cm="1">
        <f t="array" ref="C822">IFERROR(INDEX('03.Muestra'!$F$8:$F$42,SMALL(IF("Página Web"='03.Muestra'!$D$8:$D$42,ROW('03.Muestra'!$F$8:$F$42)-MIN(ROW('03.Muestra'!$D$8:$D$42))+1,""),ROW()-816)),"")</f>
        <v>https://www.comunidad.madrid/hospital/12octubre/nosotros/centros-especialidades-perifericos</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Canal solidario</v>
      </c>
      <c r="C823" s="85" t="str" cm="1">
        <f t="array" ref="C823">IFERROR(INDEX('03.Muestra'!$F$8:$F$42,SMALL(IF("Página Web"='03.Muestra'!$D$8:$D$42,ROW('03.Muestra'!$F$8:$F$42)-MIN(ROW('03.Muestra'!$D$8:$D$42))+1,""),ROW()-816)),"")</f>
        <v>https://www.comunidad.madrid/hospital/12octubre/ciudadanos/canal-solidario</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Aniversario</v>
      </c>
      <c r="C824" s="85" t="str" cm="1">
        <f t="array" ref="C824">IFERROR(INDEX('03.Muestra'!$F$8:$F$42,SMALL(IF("Página Web"='03.Muestra'!$D$8:$D$42,ROW('03.Muestra'!$F$8:$F$42)-MIN(ROW('03.Muestra'!$D$8:$D$42))+1,""),ROW()-816)),"")</f>
        <v>https://www.comunidad.madrid/hospital/12octubre/50-aniversario</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Accesibilidad</v>
      </c>
      <c r="C825" s="85" t="str" cm="1">
        <f t="array" ref="C825">IFERROR(INDEX('03.Muestra'!$F$8:$F$42,SMALL(IF("Página Web"='03.Muestra'!$D$8:$D$42,ROW('03.Muestra'!$F$8:$F$42)-MIN(ROW('03.Muestra'!$D$8:$D$42))+1,""),ROW()-816)),"")</f>
        <v>https://www.comunidad.madrid/hospital/12octubre/declaracion-accesibilidad</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Aviso legal</v>
      </c>
      <c r="C826" s="85" t="str" cm="1">
        <f t="array" ref="C826">IFERROR(INDEX('03.Muestra'!$F$8:$F$42,SMALL(IF("Página Web"='03.Muestra'!$D$8:$D$42,ROW('03.Muestra'!$F$8:$F$42)-MIN(ROW('03.Muestra'!$D$8:$D$42))+1,""),ROW()-816)),"")</f>
        <v>https://www.comunidad.madrid/hospital/12octubre/aviso-legal-privacidad</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Mapa Web</v>
      </c>
      <c r="C827" s="85" t="str" cm="1">
        <f t="array" ref="C827">IFERROR(INDEX('03.Muestra'!$F$8:$F$42,SMALL(IF("Página Web"='03.Muestra'!$D$8:$D$42,ROW('03.Muestra'!$F$8:$F$42)-MIN(ROW('03.Muestra'!$D$8:$D$42))+1,""),ROW()-816)),"")</f>
        <v>https://www.comunidad.madrid/hospital/12octubre/sitemap</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ref="D828:D851" si="43">IF(AND(B828&lt;&gt;"",C828&lt;&gt;""),"N/T","")</f>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https://www.comunidad.madrid/hospital/12octubre/</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https://www.comunidad.madrid/hospital/12octubre/ciudadanos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11</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https://www.comunidad.madrid/hospital/12octubre/profesionales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Comunicación</v>
      </c>
      <c r="C858" s="85" t="str" cm="1">
        <f t="array" ref="C858">IFERROR(INDEX('03.Muestra'!$F$8:$F$42,SMALL(IF("Página Web"='03.Muestra'!$D$8:$D$42,ROW('03.Muestra'!$F$8:$F$42)-MIN(ROW('03.Muestra'!$D$8:$D$42))+1,""),ROW()-854)),"")</f>
        <v>https://www.comunidad.madrid/hospital/12octubre/comunicación</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https://www.comunidad.madrid/hospital/12octubre/nosotros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Centros de especialidades</v>
      </c>
      <c r="C860" s="85" t="str" cm="1">
        <f t="array" ref="C860">IFERROR(INDEX('03.Muestra'!$F$8:$F$42,SMALL(IF("Página Web"='03.Muestra'!$D$8:$D$42,ROW('03.Muestra'!$F$8:$F$42)-MIN(ROW('03.Muestra'!$D$8:$D$42))+1,""),ROW()-854)),"")</f>
        <v>https://www.comunidad.madrid/hospital/12octubre/nosotros/centros-especialidades-perifericos</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Canal solidario</v>
      </c>
      <c r="C861" s="85" t="str" cm="1">
        <f t="array" ref="C861">IFERROR(INDEX('03.Muestra'!$F$8:$F$42,SMALL(IF("Página Web"='03.Muestra'!$D$8:$D$42,ROW('03.Muestra'!$F$8:$F$42)-MIN(ROW('03.Muestra'!$D$8:$D$42))+1,""),ROW()-854)),"")</f>
        <v>https://www.comunidad.madrid/hospital/12octubre/ciudadanos/canal-solidario</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Aniversario</v>
      </c>
      <c r="C862" s="85" t="str" cm="1">
        <f t="array" ref="C862">IFERROR(INDEX('03.Muestra'!$F$8:$F$42,SMALL(IF("Página Web"='03.Muestra'!$D$8:$D$42,ROW('03.Muestra'!$F$8:$F$42)-MIN(ROW('03.Muestra'!$D$8:$D$42))+1,""),ROW()-854)),"")</f>
        <v>https://www.comunidad.madrid/hospital/12octubre/50-aniversario</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Accesibilidad</v>
      </c>
      <c r="C863" s="85" t="str" cm="1">
        <f t="array" ref="C863">IFERROR(INDEX('03.Muestra'!$F$8:$F$42,SMALL(IF("Página Web"='03.Muestra'!$D$8:$D$42,ROW('03.Muestra'!$F$8:$F$42)-MIN(ROW('03.Muestra'!$D$8:$D$42))+1,""),ROW()-854)),"")</f>
        <v>https://www.comunidad.madrid/hospital/12octubre/declaracion-accesibilidad</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Aviso legal</v>
      </c>
      <c r="C864" s="85" t="str" cm="1">
        <f t="array" ref="C864">IFERROR(INDEX('03.Muestra'!$F$8:$F$42,SMALL(IF("Página Web"='03.Muestra'!$D$8:$D$42,ROW('03.Muestra'!$F$8:$F$42)-MIN(ROW('03.Muestra'!$D$8:$D$42))+1,""),ROW()-854)),"")</f>
        <v>https://www.comunidad.madrid/hospital/12octubre/aviso-legal-privacidad</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Mapa Web</v>
      </c>
      <c r="C865" s="85" t="str" cm="1">
        <f t="array" ref="C865">IFERROR(INDEX('03.Muestra'!$F$8:$F$42,SMALL(IF("Página Web"='03.Muestra'!$D$8:$D$42,ROW('03.Muestra'!$F$8:$F$42)-MIN(ROW('03.Muestra'!$D$8:$D$42))+1,""),ROW()-854)),"")</f>
        <v>https://www.comunidad.madrid/hospital/12octubre/sitemap</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ref="D866:D889" si="45">IF(AND(B866&lt;&gt;"",C866&lt;&gt;""),"N/T","")</f>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https://www.comunidad.madrid/hospital/12octubre/</v>
      </c>
      <c r="D893" s="99" t="s">
        <v>94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https://www.comunidad.madrid/hospital/12octubre/ciudadanos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10</v>
      </c>
      <c r="I894" s="91">
        <f ca="1">COUNTIF($D893:INDIRECT("$D" &amp;  SUM(ROW()-1,'03.Muestra'!$D$45)-1),I893)</f>
        <v>1</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https://www.comunidad.madrid/hospital/12octubre/profesionales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Comunicación</v>
      </c>
      <c r="C896" s="85" t="str" cm="1">
        <f t="array" ref="C896">IFERROR(INDEX('03.Muestra'!$F$8:$F$42,SMALL(IF("Página Web"='03.Muestra'!$D$8:$D$42,ROW('03.Muestra'!$F$8:$F$42)-MIN(ROW('03.Muestra'!$D$8:$D$42))+1,""),ROW()-892)),"")</f>
        <v>https://www.comunidad.madrid/hospital/12octubre/comunicación</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https://www.comunidad.madrid/hospital/12octubre/nosotros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Centros de especialidades</v>
      </c>
      <c r="C898" s="85" t="str" cm="1">
        <f t="array" ref="C898">IFERROR(INDEX('03.Muestra'!$F$8:$F$42,SMALL(IF("Página Web"='03.Muestra'!$D$8:$D$42,ROW('03.Muestra'!$F$8:$F$42)-MIN(ROW('03.Muestra'!$D$8:$D$42))+1,""),ROW()-892)),"")</f>
        <v>https://www.comunidad.madrid/hospital/12octubre/nosotros/centros-especialidades-perifericos</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Canal solidario</v>
      </c>
      <c r="C899" s="85" t="str" cm="1">
        <f t="array" ref="C899">IFERROR(INDEX('03.Muestra'!$F$8:$F$42,SMALL(IF("Página Web"='03.Muestra'!$D$8:$D$42,ROW('03.Muestra'!$F$8:$F$42)-MIN(ROW('03.Muestra'!$D$8:$D$42))+1,""),ROW()-892)),"")</f>
        <v>https://www.comunidad.madrid/hospital/12octubre/ciudadanos/canal-solidario</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Aniversario</v>
      </c>
      <c r="C900" s="85" t="str" cm="1">
        <f t="array" ref="C900">IFERROR(INDEX('03.Muestra'!$F$8:$F$42,SMALL(IF("Página Web"='03.Muestra'!$D$8:$D$42,ROW('03.Muestra'!$F$8:$F$42)-MIN(ROW('03.Muestra'!$D$8:$D$42))+1,""),ROW()-892)),"")</f>
        <v>https://www.comunidad.madrid/hospital/12octubre/50-aniversario</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Accesibilidad</v>
      </c>
      <c r="C901" s="85" t="str" cm="1">
        <f t="array" ref="C901">IFERROR(INDEX('03.Muestra'!$F$8:$F$42,SMALL(IF("Página Web"='03.Muestra'!$D$8:$D$42,ROW('03.Muestra'!$F$8:$F$42)-MIN(ROW('03.Muestra'!$D$8:$D$42))+1,""),ROW()-892)),"")</f>
        <v>https://www.comunidad.madrid/hospital/12octubre/declaracion-accesibilidad</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Aviso legal</v>
      </c>
      <c r="C902" s="85" t="str" cm="1">
        <f t="array" ref="C902">IFERROR(INDEX('03.Muestra'!$F$8:$F$42,SMALL(IF("Página Web"='03.Muestra'!$D$8:$D$42,ROW('03.Muestra'!$F$8:$F$42)-MIN(ROW('03.Muestra'!$D$8:$D$42))+1,""),ROW()-892)),"")</f>
        <v>https://www.comunidad.madrid/hospital/12octubre/aviso-legal-privacidad</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Mapa Web</v>
      </c>
      <c r="C903" s="85" t="str" cm="1">
        <f t="array" ref="C903">IFERROR(INDEX('03.Muestra'!$F$8:$F$42,SMALL(IF("Página Web"='03.Muestra'!$D$8:$D$42,ROW('03.Muestra'!$F$8:$F$42)-MIN(ROW('03.Muestra'!$D$8:$D$42))+1,""),ROW()-892)),"")</f>
        <v>https://www.comunidad.madrid/hospital/12octubre/sitemap</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ref="D904:D927" si="47">IF(AND(B904&lt;&gt;"",C904&lt;&gt;""),"N/T","")</f>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https://www.comunidad.madrid/hospital/12octubre/</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https://www.comunidad.madrid/hospital/12octubre/ciudadanos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11</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https://www.comunidad.madrid/hospital/12octubre/profesionales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Comunicación</v>
      </c>
      <c r="C934" s="85" t="str" cm="1">
        <f t="array" ref="C934">IFERROR(INDEX('03.Muestra'!$F$8:$F$42,SMALL(IF("Página Web"='03.Muestra'!$D$8:$D$42,ROW('03.Muestra'!$F$8:$F$42)-MIN(ROW('03.Muestra'!$D$8:$D$42))+1,""),ROW()-930)),"")</f>
        <v>https://www.comunidad.madrid/hospital/12octubre/comunicación</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https://www.comunidad.madrid/hospital/12octubre/nosotros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Centros de especialidades</v>
      </c>
      <c r="C936" s="85" t="str" cm="1">
        <f t="array" ref="C936">IFERROR(INDEX('03.Muestra'!$F$8:$F$42,SMALL(IF("Página Web"='03.Muestra'!$D$8:$D$42,ROW('03.Muestra'!$F$8:$F$42)-MIN(ROW('03.Muestra'!$D$8:$D$42))+1,""),ROW()-930)),"")</f>
        <v>https://www.comunidad.madrid/hospital/12octubre/nosotros/centros-especialidades-perifericos</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Canal solidario</v>
      </c>
      <c r="C937" s="85" t="str" cm="1">
        <f t="array" ref="C937">IFERROR(INDEX('03.Muestra'!$F$8:$F$42,SMALL(IF("Página Web"='03.Muestra'!$D$8:$D$42,ROW('03.Muestra'!$F$8:$F$42)-MIN(ROW('03.Muestra'!$D$8:$D$42))+1,""),ROW()-930)),"")</f>
        <v>https://www.comunidad.madrid/hospital/12octubre/ciudadanos/canal-solidario</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Aniversario</v>
      </c>
      <c r="C938" s="85" t="str" cm="1">
        <f t="array" ref="C938">IFERROR(INDEX('03.Muestra'!$F$8:$F$42,SMALL(IF("Página Web"='03.Muestra'!$D$8:$D$42,ROW('03.Muestra'!$F$8:$F$42)-MIN(ROW('03.Muestra'!$D$8:$D$42))+1,""),ROW()-930)),"")</f>
        <v>https://www.comunidad.madrid/hospital/12octubre/50-aniversario</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Accesibilidad</v>
      </c>
      <c r="C939" s="85" t="str" cm="1">
        <f t="array" ref="C939">IFERROR(INDEX('03.Muestra'!$F$8:$F$42,SMALL(IF("Página Web"='03.Muestra'!$D$8:$D$42,ROW('03.Muestra'!$F$8:$F$42)-MIN(ROW('03.Muestra'!$D$8:$D$42))+1,""),ROW()-930)),"")</f>
        <v>https://www.comunidad.madrid/hospital/12octubre/declaracion-accesibilidad</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Aviso legal</v>
      </c>
      <c r="C940" s="85" t="str" cm="1">
        <f t="array" ref="C940">IFERROR(INDEX('03.Muestra'!$F$8:$F$42,SMALL(IF("Página Web"='03.Muestra'!$D$8:$D$42,ROW('03.Muestra'!$F$8:$F$42)-MIN(ROW('03.Muestra'!$D$8:$D$42))+1,""),ROW()-930)),"")</f>
        <v>https://www.comunidad.madrid/hospital/12octubre/aviso-legal-privacidad</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Mapa Web</v>
      </c>
      <c r="C941" s="85" t="str" cm="1">
        <f t="array" ref="C941">IFERROR(INDEX('03.Muestra'!$F$8:$F$42,SMALL(IF("Página Web"='03.Muestra'!$D$8:$D$42,ROW('03.Muestra'!$F$8:$F$42)-MIN(ROW('03.Muestra'!$D$8:$D$42))+1,""),ROW()-930)),"")</f>
        <v>https://www.comunidad.madrid/hospital/12octubre/sitemap</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ref="D942:D965" si="49">IF(AND(B942&lt;&gt;"",C942&lt;&gt;""),"N/T","")</f>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https://www.comunidad.madrid/hospital/12octubre/</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https://www.comunidad.madrid/hospital/12octubre/ciudadanos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11</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https://www.comunidad.madrid/hospital/12octubre/profesionales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Comunicación</v>
      </c>
      <c r="C972" s="85" t="str" cm="1">
        <f t="array" ref="C972">IFERROR(INDEX('03.Muestra'!$F$8:$F$42,SMALL(IF("Página Web"='03.Muestra'!$D$8:$D$42,ROW('03.Muestra'!$F$8:$F$42)-MIN(ROW('03.Muestra'!$D$8:$D$42))+1,""),ROW()-968)),"")</f>
        <v>https://www.comunidad.madrid/hospital/12octubre/comunicación</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https://www.comunidad.madrid/hospital/12octubre/nosotros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Centros de especialidades</v>
      </c>
      <c r="C974" s="85" t="str" cm="1">
        <f t="array" ref="C974">IFERROR(INDEX('03.Muestra'!$F$8:$F$42,SMALL(IF("Página Web"='03.Muestra'!$D$8:$D$42,ROW('03.Muestra'!$F$8:$F$42)-MIN(ROW('03.Muestra'!$D$8:$D$42))+1,""),ROW()-968)),"")</f>
        <v>https://www.comunidad.madrid/hospital/12octubre/nosotros/centros-especialidades-perifericos</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Canal solidario</v>
      </c>
      <c r="C975" s="85" t="str" cm="1">
        <f t="array" ref="C975">IFERROR(INDEX('03.Muestra'!$F$8:$F$42,SMALL(IF("Página Web"='03.Muestra'!$D$8:$D$42,ROW('03.Muestra'!$F$8:$F$42)-MIN(ROW('03.Muestra'!$D$8:$D$42))+1,""),ROW()-968)),"")</f>
        <v>https://www.comunidad.madrid/hospital/12octubre/ciudadanos/canal-solidario</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Aniversario</v>
      </c>
      <c r="C976" s="85" t="str" cm="1">
        <f t="array" ref="C976">IFERROR(INDEX('03.Muestra'!$F$8:$F$42,SMALL(IF("Página Web"='03.Muestra'!$D$8:$D$42,ROW('03.Muestra'!$F$8:$F$42)-MIN(ROW('03.Muestra'!$D$8:$D$42))+1,""),ROW()-968)),"")</f>
        <v>https://www.comunidad.madrid/hospital/12octubre/50-aniversario</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Accesibilidad</v>
      </c>
      <c r="C977" s="85" t="str" cm="1">
        <f t="array" ref="C977">IFERROR(INDEX('03.Muestra'!$F$8:$F$42,SMALL(IF("Página Web"='03.Muestra'!$D$8:$D$42,ROW('03.Muestra'!$F$8:$F$42)-MIN(ROW('03.Muestra'!$D$8:$D$42))+1,""),ROW()-968)),"")</f>
        <v>https://www.comunidad.madrid/hospital/12octubre/declaracion-accesibilidad</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Aviso legal</v>
      </c>
      <c r="C978" s="85" t="str" cm="1">
        <f t="array" ref="C978">IFERROR(INDEX('03.Muestra'!$F$8:$F$42,SMALL(IF("Página Web"='03.Muestra'!$D$8:$D$42,ROW('03.Muestra'!$F$8:$F$42)-MIN(ROW('03.Muestra'!$D$8:$D$42))+1,""),ROW()-968)),"")</f>
        <v>https://www.comunidad.madrid/hospital/12octubre/aviso-legal-privacidad</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Mapa Web</v>
      </c>
      <c r="C979" s="85" t="str" cm="1">
        <f t="array" ref="C979">IFERROR(INDEX('03.Muestra'!$F$8:$F$42,SMALL(IF("Página Web"='03.Muestra'!$D$8:$D$42,ROW('03.Muestra'!$F$8:$F$42)-MIN(ROW('03.Muestra'!$D$8:$D$42))+1,""),ROW()-968)),"")</f>
        <v>https://www.comunidad.madrid/hospital/12octubre/sitemap</v>
      </c>
      <c r="D979" s="99" t="s">
        <v>92</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ref="D980:D1003" si="51">IF(AND(B980&lt;&gt;"",C980&lt;&gt;""),"N/T","")</f>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https://www.comunidad.madrid/hospital/12octubre/</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https://www.comunidad.madrid/hospital/12octubre/ciudadanos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11</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https://www.comunidad.madrid/hospital/12octubre/profesionales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Comunicación</v>
      </c>
      <c r="C1010" s="85" t="str" cm="1">
        <f t="array" ref="C1010">IFERROR(INDEX('03.Muestra'!$F$8:$F$42,SMALL(IF("Página Web"='03.Muestra'!$D$8:$D$42,ROW('03.Muestra'!$F$8:$F$42)-MIN(ROW('03.Muestra'!$D$8:$D$42))+1,""),ROW()-1006)),"")</f>
        <v>https://www.comunidad.madrid/hospital/12octubre/comunicación</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https://www.comunidad.madrid/hospital/12octubre/nosotros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Centros de especialidades</v>
      </c>
      <c r="C1012" s="85" t="str" cm="1">
        <f t="array" ref="C1012">IFERROR(INDEX('03.Muestra'!$F$8:$F$42,SMALL(IF("Página Web"='03.Muestra'!$D$8:$D$42,ROW('03.Muestra'!$F$8:$F$42)-MIN(ROW('03.Muestra'!$D$8:$D$42))+1,""),ROW()-1006)),"")</f>
        <v>https://www.comunidad.madrid/hospital/12octubre/nosotros/centros-especialidades-perifericos</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Canal solidario</v>
      </c>
      <c r="C1013" s="85" t="str" cm="1">
        <f t="array" ref="C1013">IFERROR(INDEX('03.Muestra'!$F$8:$F$42,SMALL(IF("Página Web"='03.Muestra'!$D$8:$D$42,ROW('03.Muestra'!$F$8:$F$42)-MIN(ROW('03.Muestra'!$D$8:$D$42))+1,""),ROW()-1006)),"")</f>
        <v>https://www.comunidad.madrid/hospital/12octubre/ciudadanos/canal-solidario</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Aniversario</v>
      </c>
      <c r="C1014" s="85" t="str" cm="1">
        <f t="array" ref="C1014">IFERROR(INDEX('03.Muestra'!$F$8:$F$42,SMALL(IF("Página Web"='03.Muestra'!$D$8:$D$42,ROW('03.Muestra'!$F$8:$F$42)-MIN(ROW('03.Muestra'!$D$8:$D$42))+1,""),ROW()-1006)),"")</f>
        <v>https://www.comunidad.madrid/hospital/12octubre/50-aniversario</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Accesibilidad</v>
      </c>
      <c r="C1015" s="85" t="str" cm="1">
        <f t="array" ref="C1015">IFERROR(INDEX('03.Muestra'!$F$8:$F$42,SMALL(IF("Página Web"='03.Muestra'!$D$8:$D$42,ROW('03.Muestra'!$F$8:$F$42)-MIN(ROW('03.Muestra'!$D$8:$D$42))+1,""),ROW()-1006)),"")</f>
        <v>https://www.comunidad.madrid/hospital/12octubre/declaracion-accesibilidad</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Aviso legal</v>
      </c>
      <c r="C1016" s="85" t="str" cm="1">
        <f t="array" ref="C1016">IFERROR(INDEX('03.Muestra'!$F$8:$F$42,SMALL(IF("Página Web"='03.Muestra'!$D$8:$D$42,ROW('03.Muestra'!$F$8:$F$42)-MIN(ROW('03.Muestra'!$D$8:$D$42))+1,""),ROW()-1006)),"")</f>
        <v>https://www.comunidad.madrid/hospital/12octubre/aviso-legal-privacidad</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Mapa Web</v>
      </c>
      <c r="C1017" s="85" t="str" cm="1">
        <f t="array" ref="C1017">IFERROR(INDEX('03.Muestra'!$F$8:$F$42,SMALL(IF("Página Web"='03.Muestra'!$D$8:$D$42,ROW('03.Muestra'!$F$8:$F$42)-MIN(ROW('03.Muestra'!$D$8:$D$42))+1,""),ROW()-1006)),"")</f>
        <v>https://www.comunidad.madrid/hospital/12octubre/sitemap</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ref="D1018:D1041" si="53">IF(AND(B1018&lt;&gt;"",C1018&lt;&gt;""),"N/T","")</f>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https://www.comunidad.madrid/hospital/12octubre/</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https://www.comunidad.madrid/hospital/12octubre/ciudadanos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11</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https://www.comunidad.madrid/hospital/12octubre/profesionales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Comunicación</v>
      </c>
      <c r="C1048" s="85" t="str" cm="1">
        <f t="array" ref="C1048">IFERROR(INDEX('03.Muestra'!$F$8:$F$42,SMALL(IF("Página Web"='03.Muestra'!$D$8:$D$42,ROW('03.Muestra'!$F$8:$F$42)-MIN(ROW('03.Muestra'!$D$8:$D$42))+1,""),ROW()-1044)),"")</f>
        <v>https://www.comunidad.madrid/hospital/12octubre/comunicación</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https://www.comunidad.madrid/hospital/12octubre/nosotros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Centros de especialidades</v>
      </c>
      <c r="C1050" s="85" t="str" cm="1">
        <f t="array" ref="C1050">IFERROR(INDEX('03.Muestra'!$F$8:$F$42,SMALL(IF("Página Web"='03.Muestra'!$D$8:$D$42,ROW('03.Muestra'!$F$8:$F$42)-MIN(ROW('03.Muestra'!$D$8:$D$42))+1,""),ROW()-1044)),"")</f>
        <v>https://www.comunidad.madrid/hospital/12octubre/nosotros/centros-especialidades-perifericos</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Canal solidario</v>
      </c>
      <c r="C1051" s="85" t="str" cm="1">
        <f t="array" ref="C1051">IFERROR(INDEX('03.Muestra'!$F$8:$F$42,SMALL(IF("Página Web"='03.Muestra'!$D$8:$D$42,ROW('03.Muestra'!$F$8:$F$42)-MIN(ROW('03.Muestra'!$D$8:$D$42))+1,""),ROW()-1044)),"")</f>
        <v>https://www.comunidad.madrid/hospital/12octubre/ciudadanos/canal-solidario</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Aniversario</v>
      </c>
      <c r="C1052" s="85" t="str" cm="1">
        <f t="array" ref="C1052">IFERROR(INDEX('03.Muestra'!$F$8:$F$42,SMALL(IF("Página Web"='03.Muestra'!$D$8:$D$42,ROW('03.Muestra'!$F$8:$F$42)-MIN(ROW('03.Muestra'!$D$8:$D$42))+1,""),ROW()-1044)),"")</f>
        <v>https://www.comunidad.madrid/hospital/12octubre/50-aniversario</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Accesibilidad</v>
      </c>
      <c r="C1053" s="85" t="str" cm="1">
        <f t="array" ref="C1053">IFERROR(INDEX('03.Muestra'!$F$8:$F$42,SMALL(IF("Página Web"='03.Muestra'!$D$8:$D$42,ROW('03.Muestra'!$F$8:$F$42)-MIN(ROW('03.Muestra'!$D$8:$D$42))+1,""),ROW()-1044)),"")</f>
        <v>https://www.comunidad.madrid/hospital/12octubre/declaracion-accesibilidad</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Aviso legal</v>
      </c>
      <c r="C1054" s="85" t="str" cm="1">
        <f t="array" ref="C1054">IFERROR(INDEX('03.Muestra'!$F$8:$F$42,SMALL(IF("Página Web"='03.Muestra'!$D$8:$D$42,ROW('03.Muestra'!$F$8:$F$42)-MIN(ROW('03.Muestra'!$D$8:$D$42))+1,""),ROW()-1044)),"")</f>
        <v>https://www.comunidad.madrid/hospital/12octubre/aviso-legal-privacidad</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Mapa Web</v>
      </c>
      <c r="C1055" s="85" t="str" cm="1">
        <f t="array" ref="C1055">IFERROR(INDEX('03.Muestra'!$F$8:$F$42,SMALL(IF("Página Web"='03.Muestra'!$D$8:$D$42,ROW('03.Muestra'!$F$8:$F$42)-MIN(ROW('03.Muestra'!$D$8:$D$42))+1,""),ROW()-1044)),"")</f>
        <v>https://www.comunidad.madrid/hospital/12octubre/sitemap</v>
      </c>
      <c r="D1055" s="99" t="s">
        <v>94</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ref="D1056:D1079" si="55">IF(AND(B1056&lt;&gt;"",C1056&lt;&gt;""),"N/T","")</f>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https://www.comunidad.madrid/hospital/12octubre/</v>
      </c>
      <c r="D1083" s="99" t="s">
        <v>94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https://www.comunidad.madrid/hospital/12octubre/ciudadanos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2</v>
      </c>
      <c r="J1084" s="91">
        <f ca="1">COUNTIF($D1083:INDIRECT("$D" &amp;  SUM(ROW()-1,'03.Muestra'!$D$45)-1),J1083)</f>
        <v>9</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https://www.comunidad.madrid/hospital/12octubre/profesionales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Comunicación</v>
      </c>
      <c r="C1086" s="85" t="str" cm="1">
        <f t="array" ref="C1086">IFERROR(INDEX('03.Muestra'!$F$8:$F$42,SMALL(IF("Página Web"='03.Muestra'!$D$8:$D$42,ROW('03.Muestra'!$F$8:$F$42)-MIN(ROW('03.Muestra'!$D$8:$D$42))+1,""),ROW()-1082)),"")</f>
        <v>https://www.comunidad.madrid/hospital/12octubre/comunicación</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https://www.comunidad.madrid/hospital/12octubre/nosotros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Centros de especialidades</v>
      </c>
      <c r="C1088" s="85" t="str" cm="1">
        <f t="array" ref="C1088">IFERROR(INDEX('03.Muestra'!$F$8:$F$42,SMALL(IF("Página Web"='03.Muestra'!$D$8:$D$42,ROW('03.Muestra'!$F$8:$F$42)-MIN(ROW('03.Muestra'!$D$8:$D$42))+1,""),ROW()-1082)),"")</f>
        <v>https://www.comunidad.madrid/hospital/12octubre/nosotros/centros-especialidades-perifericos</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Canal solidario</v>
      </c>
      <c r="C1089" s="85" t="str" cm="1">
        <f t="array" ref="C1089">IFERROR(INDEX('03.Muestra'!$F$8:$F$42,SMALL(IF("Página Web"='03.Muestra'!$D$8:$D$42,ROW('03.Muestra'!$F$8:$F$42)-MIN(ROW('03.Muestra'!$D$8:$D$42))+1,""),ROW()-1082)),"")</f>
        <v>https://www.comunidad.madrid/hospital/12octubre/ciudadanos/canal-solidario</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Aniversario</v>
      </c>
      <c r="C1090" s="85" t="str" cm="1">
        <f t="array" ref="C1090">IFERROR(INDEX('03.Muestra'!$F$8:$F$42,SMALL(IF("Página Web"='03.Muestra'!$D$8:$D$42,ROW('03.Muestra'!$F$8:$F$42)-MIN(ROW('03.Muestra'!$D$8:$D$42))+1,""),ROW()-1082)),"")</f>
        <v>https://www.comunidad.madrid/hospital/12octubre/50-aniversario</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Accesibilidad</v>
      </c>
      <c r="C1091" s="85" t="str" cm="1">
        <f t="array" ref="C1091">IFERROR(INDEX('03.Muestra'!$F$8:$F$42,SMALL(IF("Página Web"='03.Muestra'!$D$8:$D$42,ROW('03.Muestra'!$F$8:$F$42)-MIN(ROW('03.Muestra'!$D$8:$D$42))+1,""),ROW()-1082)),"")</f>
        <v>https://www.comunidad.madrid/hospital/12octubre/declaracion-accesibilidad</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Aviso legal</v>
      </c>
      <c r="C1092" s="85" t="str" cm="1">
        <f t="array" ref="C1092">IFERROR(INDEX('03.Muestra'!$F$8:$F$42,SMALL(IF("Página Web"='03.Muestra'!$D$8:$D$42,ROW('03.Muestra'!$F$8:$F$42)-MIN(ROW('03.Muestra'!$D$8:$D$42))+1,""),ROW()-1082)),"")</f>
        <v>https://www.comunidad.madrid/hospital/12octubre/aviso-legal-privacidad</v>
      </c>
      <c r="D1092" s="99" t="s">
        <v>92</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Mapa Web</v>
      </c>
      <c r="C1093" s="85" t="str" cm="1">
        <f t="array" ref="C1093">IFERROR(INDEX('03.Muestra'!$F$8:$F$42,SMALL(IF("Página Web"='03.Muestra'!$D$8:$D$42,ROW('03.Muestra'!$F$8:$F$42)-MIN(ROW('03.Muestra'!$D$8:$D$42))+1,""),ROW()-1082)),"")</f>
        <v>https://www.comunidad.madrid/hospital/12octubre/sitemap</v>
      </c>
      <c r="D1093" s="99" t="s">
        <v>92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ref="D1094:D1117" si="57">IF(AND(B1094&lt;&gt;"",C1094&lt;&gt;""),"N/T","")</f>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https://www.comunidad.madrid/hospital/12octubre/</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https://www.comunidad.madrid/hospital/12octubre/ciudadanos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11</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https://www.comunidad.madrid/hospital/12octubre/profesionales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Comunicación</v>
      </c>
      <c r="C1124" s="85" t="str" cm="1">
        <f t="array" ref="C1124">IFERROR(INDEX('03.Muestra'!$F$8:$F$42,SMALL(IF("Página Web"='03.Muestra'!$D$8:$D$42,ROW('03.Muestra'!$F$8:$F$42)-MIN(ROW('03.Muestra'!$D$8:$D$42))+1,""),ROW()-1120)),"")</f>
        <v>https://www.comunidad.madrid/hospital/12octubre/comunicación</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https://www.comunidad.madrid/hospital/12octubre/nosotros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Centros de especialidades</v>
      </c>
      <c r="C1126" s="85" t="str" cm="1">
        <f t="array" ref="C1126">IFERROR(INDEX('03.Muestra'!$F$8:$F$42,SMALL(IF("Página Web"='03.Muestra'!$D$8:$D$42,ROW('03.Muestra'!$F$8:$F$42)-MIN(ROW('03.Muestra'!$D$8:$D$42))+1,""),ROW()-1120)),"")</f>
        <v>https://www.comunidad.madrid/hospital/12octubre/nosotros/centros-especialidades-perifericos</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Canal solidario</v>
      </c>
      <c r="C1127" s="85" t="str" cm="1">
        <f t="array" ref="C1127">IFERROR(INDEX('03.Muestra'!$F$8:$F$42,SMALL(IF("Página Web"='03.Muestra'!$D$8:$D$42,ROW('03.Muestra'!$F$8:$F$42)-MIN(ROW('03.Muestra'!$D$8:$D$42))+1,""),ROW()-1120)),"")</f>
        <v>https://www.comunidad.madrid/hospital/12octubre/ciudadanos/canal-solidario</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Aniversario</v>
      </c>
      <c r="C1128" s="85" t="str" cm="1">
        <f t="array" ref="C1128">IFERROR(INDEX('03.Muestra'!$F$8:$F$42,SMALL(IF("Página Web"='03.Muestra'!$D$8:$D$42,ROW('03.Muestra'!$F$8:$F$42)-MIN(ROW('03.Muestra'!$D$8:$D$42))+1,""),ROW()-1120)),"")</f>
        <v>https://www.comunidad.madrid/hospital/12octubre/50-aniversario</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Accesibilidad</v>
      </c>
      <c r="C1129" s="85" t="str" cm="1">
        <f t="array" ref="C1129">IFERROR(INDEX('03.Muestra'!$F$8:$F$42,SMALL(IF("Página Web"='03.Muestra'!$D$8:$D$42,ROW('03.Muestra'!$F$8:$F$42)-MIN(ROW('03.Muestra'!$D$8:$D$42))+1,""),ROW()-1120)),"")</f>
        <v>https://www.comunidad.madrid/hospital/12octubre/declaracion-accesibilidad</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Aviso legal</v>
      </c>
      <c r="C1130" s="85" t="str" cm="1">
        <f t="array" ref="C1130">IFERROR(INDEX('03.Muestra'!$F$8:$F$42,SMALL(IF("Página Web"='03.Muestra'!$D$8:$D$42,ROW('03.Muestra'!$F$8:$F$42)-MIN(ROW('03.Muestra'!$D$8:$D$42))+1,""),ROW()-1120)),"")</f>
        <v>https://www.comunidad.madrid/hospital/12octubre/aviso-legal-privacidad</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Mapa Web</v>
      </c>
      <c r="C1131" s="85" t="str" cm="1">
        <f t="array" ref="C1131">IFERROR(INDEX('03.Muestra'!$F$8:$F$42,SMALL(IF("Página Web"='03.Muestra'!$D$8:$D$42,ROW('03.Muestra'!$F$8:$F$42)-MIN(ROW('03.Muestra'!$D$8:$D$42))+1,""),ROW()-1120)),"")</f>
        <v>https://www.comunidad.madrid/hospital/12octubre/sitemap</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ref="D1132:D1155" si="59">IF(AND(B1132&lt;&gt;"",C1132&lt;&gt;""),"N/T","")</f>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https://www.comunidad.madrid/hospital/12octubre/</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https://www.comunidad.madrid/hospital/12octubre/ciudadanos</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11</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https://www.comunidad.madrid/hospital/12octubre/profesionales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Comunicación</v>
      </c>
      <c r="C1162" s="85" t="str" cm="1">
        <f t="array" ref="C1162">IFERROR(INDEX('03.Muestra'!$F$8:$F$42,SMALL(IF("Página Web"='03.Muestra'!$D$8:$D$42,ROW('03.Muestra'!$F$8:$F$42)-MIN(ROW('03.Muestra'!$D$8:$D$42))+1,""),ROW()-1158)),"")</f>
        <v>https://www.comunidad.madrid/hospital/12octubre/comunicación</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https://www.comunidad.madrid/hospital/12octubre/nosotros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Centros de especialidades</v>
      </c>
      <c r="C1164" s="85" t="str" cm="1">
        <f t="array" ref="C1164">IFERROR(INDEX('03.Muestra'!$F$8:$F$42,SMALL(IF("Página Web"='03.Muestra'!$D$8:$D$42,ROW('03.Muestra'!$F$8:$F$42)-MIN(ROW('03.Muestra'!$D$8:$D$42))+1,""),ROW()-1158)),"")</f>
        <v>https://www.comunidad.madrid/hospital/12octubre/nosotros/centros-especialidades-perifericos</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Canal solidario</v>
      </c>
      <c r="C1165" s="85" t="str" cm="1">
        <f t="array" ref="C1165">IFERROR(INDEX('03.Muestra'!$F$8:$F$42,SMALL(IF("Página Web"='03.Muestra'!$D$8:$D$42,ROW('03.Muestra'!$F$8:$F$42)-MIN(ROW('03.Muestra'!$D$8:$D$42))+1,""),ROW()-1158)),"")</f>
        <v>https://www.comunidad.madrid/hospital/12octubre/ciudadanos/canal-solidario</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Aniversario</v>
      </c>
      <c r="C1166" s="85" t="str" cm="1">
        <f t="array" ref="C1166">IFERROR(INDEX('03.Muestra'!$F$8:$F$42,SMALL(IF("Página Web"='03.Muestra'!$D$8:$D$42,ROW('03.Muestra'!$F$8:$F$42)-MIN(ROW('03.Muestra'!$D$8:$D$42))+1,""),ROW()-1158)),"")</f>
        <v>https://www.comunidad.madrid/hospital/12octubre/50-aniversario</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Accesibilidad</v>
      </c>
      <c r="C1167" s="85" t="str" cm="1">
        <f t="array" ref="C1167">IFERROR(INDEX('03.Muestra'!$F$8:$F$42,SMALL(IF("Página Web"='03.Muestra'!$D$8:$D$42,ROW('03.Muestra'!$F$8:$F$42)-MIN(ROW('03.Muestra'!$D$8:$D$42))+1,""),ROW()-1158)),"")</f>
        <v>https://www.comunidad.madrid/hospital/12octubre/declaracion-accesibilidad</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Aviso legal</v>
      </c>
      <c r="C1168" s="85" t="str" cm="1">
        <f t="array" ref="C1168">IFERROR(INDEX('03.Muestra'!$F$8:$F$42,SMALL(IF("Página Web"='03.Muestra'!$D$8:$D$42,ROW('03.Muestra'!$F$8:$F$42)-MIN(ROW('03.Muestra'!$D$8:$D$42))+1,""),ROW()-1158)),"")</f>
        <v>https://www.comunidad.madrid/hospital/12octubre/aviso-legal-privacidad</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Mapa Web</v>
      </c>
      <c r="C1169" s="85" t="str" cm="1">
        <f t="array" ref="C1169">IFERROR(INDEX('03.Muestra'!$F$8:$F$42,SMALL(IF("Página Web"='03.Muestra'!$D$8:$D$42,ROW('03.Muestra'!$F$8:$F$42)-MIN(ROW('03.Muestra'!$D$8:$D$42))+1,""),ROW()-1158)),"")</f>
        <v>https://www.comunidad.madrid/hospital/12octubre/sitemap</v>
      </c>
      <c r="D1169" s="99" t="s">
        <v>92</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ref="D1170:D1193" si="61">IF(AND(B1170&lt;&gt;"",C1170&lt;&gt;""),"N/T","")</f>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https://www.comunidad.madrid/hospital/12octubre/</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https://www.comunidad.madrid/hospital/12octubre/ciudadanos</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11</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https://www.comunidad.madrid/hospital/12octubre/profesionales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Comunicación</v>
      </c>
      <c r="C1200" s="85" t="str" cm="1">
        <f t="array" ref="C1200">IFERROR(INDEX('03.Muestra'!$F$8:$F$42,SMALL(IF("Página Web"='03.Muestra'!$D$8:$D$42,ROW('03.Muestra'!$F$8:$F$42)-MIN(ROW('03.Muestra'!$D$8:$D$42))+1,""),ROW()-1196)),"")</f>
        <v>https://www.comunidad.madrid/hospital/12octubre/comunicación</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https://www.comunidad.madrid/hospital/12octubre/nosotros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Centros de especialidades</v>
      </c>
      <c r="C1202" s="85" t="str" cm="1">
        <f t="array" ref="C1202">IFERROR(INDEX('03.Muestra'!$F$8:$F$42,SMALL(IF("Página Web"='03.Muestra'!$D$8:$D$42,ROW('03.Muestra'!$F$8:$F$42)-MIN(ROW('03.Muestra'!$D$8:$D$42))+1,""),ROW()-1196)),"")</f>
        <v>https://www.comunidad.madrid/hospital/12octubre/nosotros/centros-especialidades-perifericos</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Canal solidario</v>
      </c>
      <c r="C1203" s="85" t="str" cm="1">
        <f t="array" ref="C1203">IFERROR(INDEX('03.Muestra'!$F$8:$F$42,SMALL(IF("Página Web"='03.Muestra'!$D$8:$D$42,ROW('03.Muestra'!$F$8:$F$42)-MIN(ROW('03.Muestra'!$D$8:$D$42))+1,""),ROW()-1196)),"")</f>
        <v>https://www.comunidad.madrid/hospital/12octubre/ciudadanos/canal-solidario</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Aniversario</v>
      </c>
      <c r="C1204" s="85" t="str" cm="1">
        <f t="array" ref="C1204">IFERROR(INDEX('03.Muestra'!$F$8:$F$42,SMALL(IF("Página Web"='03.Muestra'!$D$8:$D$42,ROW('03.Muestra'!$F$8:$F$42)-MIN(ROW('03.Muestra'!$D$8:$D$42))+1,""),ROW()-1196)),"")</f>
        <v>https://www.comunidad.madrid/hospital/12octubre/50-aniversario</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Accesibilidad</v>
      </c>
      <c r="C1205" s="85" t="str" cm="1">
        <f t="array" ref="C1205">IFERROR(INDEX('03.Muestra'!$F$8:$F$42,SMALL(IF("Página Web"='03.Muestra'!$D$8:$D$42,ROW('03.Muestra'!$F$8:$F$42)-MIN(ROW('03.Muestra'!$D$8:$D$42))+1,""),ROW()-1196)),"")</f>
        <v>https://www.comunidad.madrid/hospital/12octubre/declaracion-accesibilidad</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Aviso legal</v>
      </c>
      <c r="C1206" s="85" t="str" cm="1">
        <f t="array" ref="C1206">IFERROR(INDEX('03.Muestra'!$F$8:$F$42,SMALL(IF("Página Web"='03.Muestra'!$D$8:$D$42,ROW('03.Muestra'!$F$8:$F$42)-MIN(ROW('03.Muestra'!$D$8:$D$42))+1,""),ROW()-1196)),"")</f>
        <v>https://www.comunidad.madrid/hospital/12octubre/aviso-legal-privacidad</v>
      </c>
      <c r="D1206" s="99" t="s">
        <v>94</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Mapa Web</v>
      </c>
      <c r="C1207" s="85" t="str" cm="1">
        <f t="array" ref="C1207">IFERROR(INDEX('03.Muestra'!$F$8:$F$42,SMALL(IF("Página Web"='03.Muestra'!$D$8:$D$42,ROW('03.Muestra'!$F$8:$F$42)-MIN(ROW('03.Muestra'!$D$8:$D$42))+1,""),ROW()-1196)),"")</f>
        <v>https://www.comunidad.madrid/hospital/12octubre/sitemap</v>
      </c>
      <c r="D1207" s="99" t="s">
        <v>94</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ref="D1208:D1231" si="63">IF(AND(B1208&lt;&gt;"",C1208&lt;&gt;""),"N/T","")</f>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https://www.comunidad.madrid/hospital/12octubre/</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https://www.comunidad.madrid/hospital/12octubre/ciudadanos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11</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https://www.comunidad.madrid/hospital/12octubre/profesionales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Comunicación</v>
      </c>
      <c r="C1238" s="85" t="str" cm="1">
        <f t="array" ref="C1238">IFERROR(INDEX('03.Muestra'!$F$8:$F$42,SMALL(IF("Página Web"='03.Muestra'!$D$8:$D$42,ROW('03.Muestra'!$F$8:$F$42)-MIN(ROW('03.Muestra'!$D$8:$D$42))+1,""),ROW()-1234)),"")</f>
        <v>https://www.comunidad.madrid/hospital/12octubre/comunicación</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https://www.comunidad.madrid/hospital/12octubre/nosotros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Centros de especialidades</v>
      </c>
      <c r="C1240" s="85" t="str" cm="1">
        <f t="array" ref="C1240">IFERROR(INDEX('03.Muestra'!$F$8:$F$42,SMALL(IF("Página Web"='03.Muestra'!$D$8:$D$42,ROW('03.Muestra'!$F$8:$F$42)-MIN(ROW('03.Muestra'!$D$8:$D$42))+1,""),ROW()-1234)),"")</f>
        <v>https://www.comunidad.madrid/hospital/12octubre/nosotros/centros-especialidades-perifericos</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Canal solidario</v>
      </c>
      <c r="C1241" s="85" t="str" cm="1">
        <f t="array" ref="C1241">IFERROR(INDEX('03.Muestra'!$F$8:$F$42,SMALL(IF("Página Web"='03.Muestra'!$D$8:$D$42,ROW('03.Muestra'!$F$8:$F$42)-MIN(ROW('03.Muestra'!$D$8:$D$42))+1,""),ROW()-1234)),"")</f>
        <v>https://www.comunidad.madrid/hospital/12octubre/ciudadanos/canal-solidario</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Aniversario</v>
      </c>
      <c r="C1242" s="85" t="str" cm="1">
        <f t="array" ref="C1242">IFERROR(INDEX('03.Muestra'!$F$8:$F$42,SMALL(IF("Página Web"='03.Muestra'!$D$8:$D$42,ROW('03.Muestra'!$F$8:$F$42)-MIN(ROW('03.Muestra'!$D$8:$D$42))+1,""),ROW()-1234)),"")</f>
        <v>https://www.comunidad.madrid/hospital/12octubre/50-aniversario</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Accesibilidad</v>
      </c>
      <c r="C1243" s="85" t="str" cm="1">
        <f t="array" ref="C1243">IFERROR(INDEX('03.Muestra'!$F$8:$F$42,SMALL(IF("Página Web"='03.Muestra'!$D$8:$D$42,ROW('03.Muestra'!$F$8:$F$42)-MIN(ROW('03.Muestra'!$D$8:$D$42))+1,""),ROW()-1234)),"")</f>
        <v>https://www.comunidad.madrid/hospital/12octubre/declaracion-accesibilidad</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Aviso legal</v>
      </c>
      <c r="C1244" s="85" t="str" cm="1">
        <f t="array" ref="C1244">IFERROR(INDEX('03.Muestra'!$F$8:$F$42,SMALL(IF("Página Web"='03.Muestra'!$D$8:$D$42,ROW('03.Muestra'!$F$8:$F$42)-MIN(ROW('03.Muestra'!$D$8:$D$42))+1,""),ROW()-1234)),"")</f>
        <v>https://www.comunidad.madrid/hospital/12octubre/aviso-legal-privacidad</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Mapa Web</v>
      </c>
      <c r="C1245" s="85" t="str" cm="1">
        <f t="array" ref="C1245">IFERROR(INDEX('03.Muestra'!$F$8:$F$42,SMALL(IF("Página Web"='03.Muestra'!$D$8:$D$42,ROW('03.Muestra'!$F$8:$F$42)-MIN(ROW('03.Muestra'!$D$8:$D$42))+1,""),ROW()-1234)),"")</f>
        <v>https://www.comunidad.madrid/hospital/12octubre/sitemap</v>
      </c>
      <c r="D1245" s="99" t="s">
        <v>104</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ref="D1246:D1269" si="65">IF(AND(B1246&lt;&gt;"",C1246&lt;&gt;""),"N/T","")</f>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https://www.comunidad.madrid/hospital/12octubre/</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https://www.comunidad.madrid/hospital/12octubre/ciudadanos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11</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https://www.comunidad.madrid/hospital/12octubre/profesionales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Comunicación</v>
      </c>
      <c r="C1276" s="85" t="str" cm="1">
        <f t="array" ref="C1276">IFERROR(INDEX('03.Muestra'!$F$8:$F$42,SMALL(IF("Página Web"='03.Muestra'!$D$8:$D$42,ROW('03.Muestra'!$F$8:$F$42)-MIN(ROW('03.Muestra'!$D$8:$D$42))+1,""),ROW()-1272)),"")</f>
        <v>https://www.comunidad.madrid/hospital/12octubre/comunicación</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https://www.comunidad.madrid/hospital/12octubre/nosotros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Centros de especialidades</v>
      </c>
      <c r="C1278" s="85" t="str" cm="1">
        <f t="array" ref="C1278">IFERROR(INDEX('03.Muestra'!$F$8:$F$42,SMALL(IF("Página Web"='03.Muestra'!$D$8:$D$42,ROW('03.Muestra'!$F$8:$F$42)-MIN(ROW('03.Muestra'!$D$8:$D$42))+1,""),ROW()-1272)),"")</f>
        <v>https://www.comunidad.madrid/hospital/12octubre/nosotros/centros-especialidades-perifericos</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Canal solidario</v>
      </c>
      <c r="C1279" s="85" t="str" cm="1">
        <f t="array" ref="C1279">IFERROR(INDEX('03.Muestra'!$F$8:$F$42,SMALL(IF("Página Web"='03.Muestra'!$D$8:$D$42,ROW('03.Muestra'!$F$8:$F$42)-MIN(ROW('03.Muestra'!$D$8:$D$42))+1,""),ROW()-1272)),"")</f>
        <v>https://www.comunidad.madrid/hospital/12octubre/ciudadanos/canal-solidario</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Aniversario</v>
      </c>
      <c r="C1280" s="85" t="str" cm="1">
        <f t="array" ref="C1280">IFERROR(INDEX('03.Muestra'!$F$8:$F$42,SMALL(IF("Página Web"='03.Muestra'!$D$8:$D$42,ROW('03.Muestra'!$F$8:$F$42)-MIN(ROW('03.Muestra'!$D$8:$D$42))+1,""),ROW()-1272)),"")</f>
        <v>https://www.comunidad.madrid/hospital/12octubre/50-aniversario</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Accesibilidad</v>
      </c>
      <c r="C1281" s="85" t="str" cm="1">
        <f t="array" ref="C1281">IFERROR(INDEX('03.Muestra'!$F$8:$F$42,SMALL(IF("Página Web"='03.Muestra'!$D$8:$D$42,ROW('03.Muestra'!$F$8:$F$42)-MIN(ROW('03.Muestra'!$D$8:$D$42))+1,""),ROW()-1272)),"")</f>
        <v>https://www.comunidad.madrid/hospital/12octubre/declaracion-accesibilidad</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Aviso legal</v>
      </c>
      <c r="C1282" s="85" t="str" cm="1">
        <f t="array" ref="C1282">IFERROR(INDEX('03.Muestra'!$F$8:$F$42,SMALL(IF("Página Web"='03.Muestra'!$D$8:$D$42,ROW('03.Muestra'!$F$8:$F$42)-MIN(ROW('03.Muestra'!$D$8:$D$42))+1,""),ROW()-1272)),"")</f>
        <v>https://www.comunidad.madrid/hospital/12octubre/aviso-legal-privacidad</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Mapa Web</v>
      </c>
      <c r="C1283" s="85" t="str" cm="1">
        <f t="array" ref="C1283">IFERROR(INDEX('03.Muestra'!$F$8:$F$42,SMALL(IF("Página Web"='03.Muestra'!$D$8:$D$42,ROW('03.Muestra'!$F$8:$F$42)-MIN(ROW('03.Muestra'!$D$8:$D$42))+1,""),ROW()-1272)),"")</f>
        <v>https://www.comunidad.madrid/hospital/12octubre/sitemap</v>
      </c>
      <c r="D1283" s="99" t="s">
        <v>92</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ref="D1284:D1307" si="67">IF(AND(B1284&lt;&gt;"",C1284&lt;&gt;""),"N/T","")</f>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https://www.comunidad.madrid/hospital/12octubre/</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https://www.comunidad.madrid/hospital/12octubre/ciudadanos</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11</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https://www.comunidad.madrid/hospital/12octubre/profesionales</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Comunicación</v>
      </c>
      <c r="C1314" s="85" t="str" cm="1">
        <f t="array" ref="C1314">IFERROR(INDEX('03.Muestra'!$F$8:$F$42,SMALL(IF("Página Web"='03.Muestra'!$D$8:$D$42,ROW('03.Muestra'!$F$8:$F$42)-MIN(ROW('03.Muestra'!$D$8:$D$42))+1,""),ROW()-1310)),"")</f>
        <v>https://www.comunidad.madrid/hospital/12octubre/comunicación</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https://www.comunidad.madrid/hospital/12octubre/nosotros</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Centros de especialidades</v>
      </c>
      <c r="C1316" s="85" t="str" cm="1">
        <f t="array" ref="C1316">IFERROR(INDEX('03.Muestra'!$F$8:$F$42,SMALL(IF("Página Web"='03.Muestra'!$D$8:$D$42,ROW('03.Muestra'!$F$8:$F$42)-MIN(ROW('03.Muestra'!$D$8:$D$42))+1,""),ROW()-1310)),"")</f>
        <v>https://www.comunidad.madrid/hospital/12octubre/nosotros/centros-especialidades-perifericos</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Canal solidario</v>
      </c>
      <c r="C1317" s="85" t="str" cm="1">
        <f t="array" ref="C1317">IFERROR(INDEX('03.Muestra'!$F$8:$F$42,SMALL(IF("Página Web"='03.Muestra'!$D$8:$D$42,ROW('03.Muestra'!$F$8:$F$42)-MIN(ROW('03.Muestra'!$D$8:$D$42))+1,""),ROW()-1310)),"")</f>
        <v>https://www.comunidad.madrid/hospital/12octubre/ciudadanos/canal-solidario</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Aniversario</v>
      </c>
      <c r="C1318" s="85" t="str" cm="1">
        <f t="array" ref="C1318">IFERROR(INDEX('03.Muestra'!$F$8:$F$42,SMALL(IF("Página Web"='03.Muestra'!$D$8:$D$42,ROW('03.Muestra'!$F$8:$F$42)-MIN(ROW('03.Muestra'!$D$8:$D$42))+1,""),ROW()-1310)),"")</f>
        <v>https://www.comunidad.madrid/hospital/12octubre/50-aniversario</v>
      </c>
      <c r="D1318" s="99" t="s">
        <v>92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Accesibilidad</v>
      </c>
      <c r="C1319" s="85" t="str" cm="1">
        <f t="array" ref="C1319">IFERROR(INDEX('03.Muestra'!$F$8:$F$42,SMALL(IF("Página Web"='03.Muestra'!$D$8:$D$42,ROW('03.Muestra'!$F$8:$F$42)-MIN(ROW('03.Muestra'!$D$8:$D$42))+1,""),ROW()-1310)),"")</f>
        <v>https://www.comunidad.madrid/hospital/12octubre/declaracion-accesibilidad</v>
      </c>
      <c r="D1319" s="99" t="s">
        <v>92</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Aviso legal</v>
      </c>
      <c r="C1320" s="85" t="str" cm="1">
        <f t="array" ref="C1320">IFERROR(INDEX('03.Muestra'!$F$8:$F$42,SMALL(IF("Página Web"='03.Muestra'!$D$8:$D$42,ROW('03.Muestra'!$F$8:$F$42)-MIN(ROW('03.Muestra'!$D$8:$D$42))+1,""),ROW()-1310)),"")</f>
        <v>https://www.comunidad.madrid/hospital/12octubre/aviso-legal-privacidad</v>
      </c>
      <c r="D1320" s="99" t="s">
        <v>92</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Mapa Web</v>
      </c>
      <c r="C1321" s="85" t="str" cm="1">
        <f t="array" ref="C1321">IFERROR(INDEX('03.Muestra'!$F$8:$F$42,SMALL(IF("Página Web"='03.Muestra'!$D$8:$D$42,ROW('03.Muestra'!$F$8:$F$42)-MIN(ROW('03.Muestra'!$D$8:$D$42))+1,""),ROW()-1310)),"")</f>
        <v>https://www.comunidad.madrid/hospital/12octubre/sitemap</v>
      </c>
      <c r="D1321" s="99" t="s">
        <v>92</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ref="D1322:D1345" si="69">IF(AND(B1322&lt;&gt;"",C1322&lt;&gt;""),"N/T","")</f>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https://www.comunidad.madrid/hospital/12octubre/</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https://www.comunidad.madrid/hospital/12octubre/ciudadanos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11</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https://www.comunidad.madrid/hospital/12octubre/profesionales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Comunicación</v>
      </c>
      <c r="C1352" s="85" t="str" cm="1">
        <f t="array" ref="C1352">IFERROR(INDEX('03.Muestra'!$F$8:$F$42,SMALL(IF("Página Web"='03.Muestra'!$D$8:$D$42,ROW('03.Muestra'!$F$8:$F$42)-MIN(ROW('03.Muestra'!$D$8:$D$42))+1,""),ROW()-1348)),"")</f>
        <v>https://www.comunidad.madrid/hospital/12octubre/comunicación</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https://www.comunidad.madrid/hospital/12octubre/nosotros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Centros de especialidades</v>
      </c>
      <c r="C1354" s="85" t="str" cm="1">
        <f t="array" ref="C1354">IFERROR(INDEX('03.Muestra'!$F$8:$F$42,SMALL(IF("Página Web"='03.Muestra'!$D$8:$D$42,ROW('03.Muestra'!$F$8:$F$42)-MIN(ROW('03.Muestra'!$D$8:$D$42))+1,""),ROW()-1348)),"")</f>
        <v>https://www.comunidad.madrid/hospital/12octubre/nosotros/centros-especialidades-perifericos</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Canal solidario</v>
      </c>
      <c r="C1355" s="85" t="str" cm="1">
        <f t="array" ref="C1355">IFERROR(INDEX('03.Muestra'!$F$8:$F$42,SMALL(IF("Página Web"='03.Muestra'!$D$8:$D$42,ROW('03.Muestra'!$F$8:$F$42)-MIN(ROW('03.Muestra'!$D$8:$D$42))+1,""),ROW()-1348)),"")</f>
        <v>https://www.comunidad.madrid/hospital/12octubre/ciudadanos/canal-solidario</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Aniversario</v>
      </c>
      <c r="C1356" s="85" t="str" cm="1">
        <f t="array" ref="C1356">IFERROR(INDEX('03.Muestra'!$F$8:$F$42,SMALL(IF("Página Web"='03.Muestra'!$D$8:$D$42,ROW('03.Muestra'!$F$8:$F$42)-MIN(ROW('03.Muestra'!$D$8:$D$42))+1,""),ROW()-1348)),"")</f>
        <v>https://www.comunidad.madrid/hospital/12octubre/50-aniversario</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Accesibilidad</v>
      </c>
      <c r="C1357" s="85" t="str" cm="1">
        <f t="array" ref="C1357">IFERROR(INDEX('03.Muestra'!$F$8:$F$42,SMALL(IF("Página Web"='03.Muestra'!$D$8:$D$42,ROW('03.Muestra'!$F$8:$F$42)-MIN(ROW('03.Muestra'!$D$8:$D$42))+1,""),ROW()-1348)),"")</f>
        <v>https://www.comunidad.madrid/hospital/12octubre/declaracion-accesibilidad</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Aviso legal</v>
      </c>
      <c r="C1358" s="85" t="str" cm="1">
        <f t="array" ref="C1358">IFERROR(INDEX('03.Muestra'!$F$8:$F$42,SMALL(IF("Página Web"='03.Muestra'!$D$8:$D$42,ROW('03.Muestra'!$F$8:$F$42)-MIN(ROW('03.Muestra'!$D$8:$D$42))+1,""),ROW()-1348)),"")</f>
        <v>https://www.comunidad.madrid/hospital/12octubre/aviso-legal-privacidad</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Mapa Web</v>
      </c>
      <c r="C1359" s="85" t="str" cm="1">
        <f t="array" ref="C1359">IFERROR(INDEX('03.Muestra'!$F$8:$F$42,SMALL(IF("Página Web"='03.Muestra'!$D$8:$D$42,ROW('03.Muestra'!$F$8:$F$42)-MIN(ROW('03.Muestra'!$D$8:$D$42))+1,""),ROW()-1348)),"")</f>
        <v>https://www.comunidad.madrid/hospital/12octubre/sitemap</v>
      </c>
      <c r="D1359" s="99" t="s">
        <v>104</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ref="D1360:D1383" si="71">IF(AND(B1360&lt;&gt;"",C1360&lt;&gt;""),"N/T","")</f>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https://www.comunidad.madrid/hospital/12octubre/</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https://www.comunidad.madrid/hospital/12octubre/ciudadanos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11</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https://www.comunidad.madrid/hospital/12octubre/profesionales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Comunicación</v>
      </c>
      <c r="C1390" s="85" t="str" cm="1">
        <f t="array" ref="C1390">IFERROR(INDEX('03.Muestra'!$F$8:$F$42,SMALL(IF("Página Web"='03.Muestra'!$D$8:$D$42,ROW('03.Muestra'!$F$8:$F$42)-MIN(ROW('03.Muestra'!$D$8:$D$42))+1,""),ROW()-1386)),"")</f>
        <v>https://www.comunidad.madrid/hospital/12octubre/comunicación</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https://www.comunidad.madrid/hospital/12octubre/nosotros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Centros de especialidades</v>
      </c>
      <c r="C1392" s="85" t="str" cm="1">
        <f t="array" ref="C1392">IFERROR(INDEX('03.Muestra'!$F$8:$F$42,SMALL(IF("Página Web"='03.Muestra'!$D$8:$D$42,ROW('03.Muestra'!$F$8:$F$42)-MIN(ROW('03.Muestra'!$D$8:$D$42))+1,""),ROW()-1386)),"")</f>
        <v>https://www.comunidad.madrid/hospital/12octubre/nosotros/centros-especialidades-perifericos</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Canal solidario</v>
      </c>
      <c r="C1393" s="85" t="str" cm="1">
        <f t="array" ref="C1393">IFERROR(INDEX('03.Muestra'!$F$8:$F$42,SMALL(IF("Página Web"='03.Muestra'!$D$8:$D$42,ROW('03.Muestra'!$F$8:$F$42)-MIN(ROW('03.Muestra'!$D$8:$D$42))+1,""),ROW()-1386)),"")</f>
        <v>https://www.comunidad.madrid/hospital/12octubre/ciudadanos/canal-solidario</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Aniversario</v>
      </c>
      <c r="C1394" s="85" t="str" cm="1">
        <f t="array" ref="C1394">IFERROR(INDEX('03.Muestra'!$F$8:$F$42,SMALL(IF("Página Web"='03.Muestra'!$D$8:$D$42,ROW('03.Muestra'!$F$8:$F$42)-MIN(ROW('03.Muestra'!$D$8:$D$42))+1,""),ROW()-1386)),"")</f>
        <v>https://www.comunidad.madrid/hospital/12octubre/50-aniversario</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Accesibilidad</v>
      </c>
      <c r="C1395" s="85" t="str" cm="1">
        <f t="array" ref="C1395">IFERROR(INDEX('03.Muestra'!$F$8:$F$42,SMALL(IF("Página Web"='03.Muestra'!$D$8:$D$42,ROW('03.Muestra'!$F$8:$F$42)-MIN(ROW('03.Muestra'!$D$8:$D$42))+1,""),ROW()-1386)),"")</f>
        <v>https://www.comunidad.madrid/hospital/12octubre/declaracion-accesibilidad</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Aviso legal</v>
      </c>
      <c r="C1396" s="85" t="str" cm="1">
        <f t="array" ref="C1396">IFERROR(INDEX('03.Muestra'!$F$8:$F$42,SMALL(IF("Página Web"='03.Muestra'!$D$8:$D$42,ROW('03.Muestra'!$F$8:$F$42)-MIN(ROW('03.Muestra'!$D$8:$D$42))+1,""),ROW()-1386)),"")</f>
        <v>https://www.comunidad.madrid/hospital/12octubre/aviso-legal-privacidad</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Mapa Web</v>
      </c>
      <c r="C1397" s="85" t="str" cm="1">
        <f t="array" ref="C1397">IFERROR(INDEX('03.Muestra'!$F$8:$F$42,SMALL(IF("Página Web"='03.Muestra'!$D$8:$D$42,ROW('03.Muestra'!$F$8:$F$42)-MIN(ROW('03.Muestra'!$D$8:$D$42))+1,""),ROW()-1386)),"")</f>
        <v>https://www.comunidad.madrid/hospital/12octubre/sitemap</v>
      </c>
      <c r="D1397" s="99" t="s">
        <v>92</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ref="D1398:D1421" si="73">IF(AND(B1398&lt;&gt;"",C1398&lt;&gt;""),"N/T","")</f>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https://www.comunidad.madrid/hospital/12octubre/</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https://www.comunidad.madrid/hospital/12octubre/ciudadanos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11</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https://www.comunidad.madrid/hospital/12octubre/profesionales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Comunicación</v>
      </c>
      <c r="C1428" s="85" t="str" cm="1">
        <f t="array" ref="C1428">IFERROR(INDEX('03.Muestra'!$F$8:$F$42,SMALL(IF("Página Web"='03.Muestra'!$D$8:$D$42,ROW('03.Muestra'!$F$8:$F$42)-MIN(ROW('03.Muestra'!$D$8:$D$42))+1,""),ROW()-1424)),"")</f>
        <v>https://www.comunidad.madrid/hospital/12octubre/comunicación</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https://www.comunidad.madrid/hospital/12octubre/nosotros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Centros de especialidades</v>
      </c>
      <c r="C1430" s="85" t="str" cm="1">
        <f t="array" ref="C1430">IFERROR(INDEX('03.Muestra'!$F$8:$F$42,SMALL(IF("Página Web"='03.Muestra'!$D$8:$D$42,ROW('03.Muestra'!$F$8:$F$42)-MIN(ROW('03.Muestra'!$D$8:$D$42))+1,""),ROW()-1424)),"")</f>
        <v>https://www.comunidad.madrid/hospital/12octubre/nosotros/centros-especialidades-perifericos</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Canal solidario</v>
      </c>
      <c r="C1431" s="85" t="str" cm="1">
        <f t="array" ref="C1431">IFERROR(INDEX('03.Muestra'!$F$8:$F$42,SMALL(IF("Página Web"='03.Muestra'!$D$8:$D$42,ROW('03.Muestra'!$F$8:$F$42)-MIN(ROW('03.Muestra'!$D$8:$D$42))+1,""),ROW()-1424)),"")</f>
        <v>https://www.comunidad.madrid/hospital/12octubre/ciudadanos/canal-solidario</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Aniversario</v>
      </c>
      <c r="C1432" s="85" t="str" cm="1">
        <f t="array" ref="C1432">IFERROR(INDEX('03.Muestra'!$F$8:$F$42,SMALL(IF("Página Web"='03.Muestra'!$D$8:$D$42,ROW('03.Muestra'!$F$8:$F$42)-MIN(ROW('03.Muestra'!$D$8:$D$42))+1,""),ROW()-1424)),"")</f>
        <v>https://www.comunidad.madrid/hospital/12octubre/50-aniversario</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Accesibilidad</v>
      </c>
      <c r="C1433" s="85" t="str" cm="1">
        <f t="array" ref="C1433">IFERROR(INDEX('03.Muestra'!$F$8:$F$42,SMALL(IF("Página Web"='03.Muestra'!$D$8:$D$42,ROW('03.Muestra'!$F$8:$F$42)-MIN(ROW('03.Muestra'!$D$8:$D$42))+1,""),ROW()-1424)),"")</f>
        <v>https://www.comunidad.madrid/hospital/12octubre/declaracion-accesibilidad</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Aviso legal</v>
      </c>
      <c r="C1434" s="85" t="str" cm="1">
        <f t="array" ref="C1434">IFERROR(INDEX('03.Muestra'!$F$8:$F$42,SMALL(IF("Página Web"='03.Muestra'!$D$8:$D$42,ROW('03.Muestra'!$F$8:$F$42)-MIN(ROW('03.Muestra'!$D$8:$D$42))+1,""),ROW()-1424)),"")</f>
        <v>https://www.comunidad.madrid/hospital/12octubre/aviso-legal-privacidad</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Mapa Web</v>
      </c>
      <c r="C1435" s="85" t="str" cm="1">
        <f t="array" ref="C1435">IFERROR(INDEX('03.Muestra'!$F$8:$F$42,SMALL(IF("Página Web"='03.Muestra'!$D$8:$D$42,ROW('03.Muestra'!$F$8:$F$42)-MIN(ROW('03.Muestra'!$D$8:$D$42))+1,""),ROW()-1424)),"")</f>
        <v>https://www.comunidad.madrid/hospital/12octubre/sitemap</v>
      </c>
      <c r="D1435" s="99" t="s">
        <v>104</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ref="D1436:D1459" si="75">IF(AND(B1436&lt;&gt;"",C1436&lt;&gt;""),"N/T","")</f>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https://www.comunidad.madrid/hospital/12octubre/</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https://www.comunidad.madrid/hospital/12octubre/ciudadanos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11</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https://www.comunidad.madrid/hospital/12octubre/profesionales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Comunicación</v>
      </c>
      <c r="C1466" s="85" t="str" cm="1">
        <f t="array" ref="C1466">IFERROR(INDEX('03.Muestra'!$F$8:$F$42,SMALL(IF("Página Web"='03.Muestra'!$D$8:$D$42,ROW('03.Muestra'!$F$8:$F$42)-MIN(ROW('03.Muestra'!$D$8:$D$42))+1,""),ROW()-1462)),"")</f>
        <v>https://www.comunidad.madrid/hospital/12octubre/comunicación</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https://www.comunidad.madrid/hospital/12octubre/nosotros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Centros de especialidades</v>
      </c>
      <c r="C1468" s="85" t="str" cm="1">
        <f t="array" ref="C1468">IFERROR(INDEX('03.Muestra'!$F$8:$F$42,SMALL(IF("Página Web"='03.Muestra'!$D$8:$D$42,ROW('03.Muestra'!$F$8:$F$42)-MIN(ROW('03.Muestra'!$D$8:$D$42))+1,""),ROW()-1462)),"")</f>
        <v>https://www.comunidad.madrid/hospital/12octubre/nosotros/centros-especialidades-perifericos</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Canal solidario</v>
      </c>
      <c r="C1469" s="85" t="str" cm="1">
        <f t="array" ref="C1469">IFERROR(INDEX('03.Muestra'!$F$8:$F$42,SMALL(IF("Página Web"='03.Muestra'!$D$8:$D$42,ROW('03.Muestra'!$F$8:$F$42)-MIN(ROW('03.Muestra'!$D$8:$D$42))+1,""),ROW()-1462)),"")</f>
        <v>https://www.comunidad.madrid/hospital/12octubre/ciudadanos/canal-solidario</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Aniversario</v>
      </c>
      <c r="C1470" s="85" t="str" cm="1">
        <f t="array" ref="C1470">IFERROR(INDEX('03.Muestra'!$F$8:$F$42,SMALL(IF("Página Web"='03.Muestra'!$D$8:$D$42,ROW('03.Muestra'!$F$8:$F$42)-MIN(ROW('03.Muestra'!$D$8:$D$42))+1,""),ROW()-1462)),"")</f>
        <v>https://www.comunidad.madrid/hospital/12octubre/50-aniversario</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Accesibilidad</v>
      </c>
      <c r="C1471" s="85" t="str" cm="1">
        <f t="array" ref="C1471">IFERROR(INDEX('03.Muestra'!$F$8:$F$42,SMALL(IF("Página Web"='03.Muestra'!$D$8:$D$42,ROW('03.Muestra'!$F$8:$F$42)-MIN(ROW('03.Muestra'!$D$8:$D$42))+1,""),ROW()-1462)),"")</f>
        <v>https://www.comunidad.madrid/hospital/12octubre/declaracion-accesibilidad</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Aviso legal</v>
      </c>
      <c r="C1472" s="85" t="str" cm="1">
        <f t="array" ref="C1472">IFERROR(INDEX('03.Muestra'!$F$8:$F$42,SMALL(IF("Página Web"='03.Muestra'!$D$8:$D$42,ROW('03.Muestra'!$F$8:$F$42)-MIN(ROW('03.Muestra'!$D$8:$D$42))+1,""),ROW()-1462)),"")</f>
        <v>https://www.comunidad.madrid/hospital/12octubre/aviso-legal-privacidad</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Mapa Web</v>
      </c>
      <c r="C1473" s="85" t="str" cm="1">
        <f t="array" ref="C1473">IFERROR(INDEX('03.Muestra'!$F$8:$F$42,SMALL(IF("Página Web"='03.Muestra'!$D$8:$D$42,ROW('03.Muestra'!$F$8:$F$42)-MIN(ROW('03.Muestra'!$D$8:$D$42))+1,""),ROW()-1462)),"")</f>
        <v>https://www.comunidad.madrid/hospital/12octubre/sitemap</v>
      </c>
      <c r="D1473" s="99" t="s">
        <v>92</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ref="D1474:D1497" si="77">IF(AND(B1474&lt;&gt;"",C1474&lt;&gt;""),"N/T","")</f>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https://www.comunidad.madrid/hospital/12octubre/</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https://www.comunidad.madrid/hospital/12octubre/ciudadanos</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11</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https://www.comunidad.madrid/hospital/12octubre/profesionales</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Comunicación</v>
      </c>
      <c r="C1504" s="85" t="str" cm="1">
        <f t="array" ref="C1504">IFERROR(INDEX('03.Muestra'!$F$8:$F$42,SMALL(IF("Página Web"='03.Muestra'!$D$8:$D$42,ROW('03.Muestra'!$F$8:$F$42)-MIN(ROW('03.Muestra'!$D$8:$D$42))+1,""),ROW()-1500)),"")</f>
        <v>https://www.comunidad.madrid/hospital/12octubre/comunicación</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https://www.comunidad.madrid/hospital/12octubre/nosotros</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Centros de especialidades</v>
      </c>
      <c r="C1506" s="85" t="str" cm="1">
        <f t="array" ref="C1506">IFERROR(INDEX('03.Muestra'!$F$8:$F$42,SMALL(IF("Página Web"='03.Muestra'!$D$8:$D$42,ROW('03.Muestra'!$F$8:$F$42)-MIN(ROW('03.Muestra'!$D$8:$D$42))+1,""),ROW()-1500)),"")</f>
        <v>https://www.comunidad.madrid/hospital/12octubre/nosotros/centros-especialidades-perifericos</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Canal solidario</v>
      </c>
      <c r="C1507" s="85" t="str" cm="1">
        <f t="array" ref="C1507">IFERROR(INDEX('03.Muestra'!$F$8:$F$42,SMALL(IF("Página Web"='03.Muestra'!$D$8:$D$42,ROW('03.Muestra'!$F$8:$F$42)-MIN(ROW('03.Muestra'!$D$8:$D$42))+1,""),ROW()-1500)),"")</f>
        <v>https://www.comunidad.madrid/hospital/12octubre/ciudadanos/canal-solidario</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Aniversario</v>
      </c>
      <c r="C1508" s="85" t="str" cm="1">
        <f t="array" ref="C1508">IFERROR(INDEX('03.Muestra'!$F$8:$F$42,SMALL(IF("Página Web"='03.Muestra'!$D$8:$D$42,ROW('03.Muestra'!$F$8:$F$42)-MIN(ROW('03.Muestra'!$D$8:$D$42))+1,""),ROW()-1500)),"")</f>
        <v>https://www.comunidad.madrid/hospital/12octubre/50-aniversario</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Accesibilidad</v>
      </c>
      <c r="C1509" s="85" t="str" cm="1">
        <f t="array" ref="C1509">IFERROR(INDEX('03.Muestra'!$F$8:$F$42,SMALL(IF("Página Web"='03.Muestra'!$D$8:$D$42,ROW('03.Muestra'!$F$8:$F$42)-MIN(ROW('03.Muestra'!$D$8:$D$42))+1,""),ROW()-1500)),"")</f>
        <v>https://www.comunidad.madrid/hospital/12octubre/declaracion-accesibilidad</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Aviso legal</v>
      </c>
      <c r="C1510" s="85" t="str" cm="1">
        <f t="array" ref="C1510">IFERROR(INDEX('03.Muestra'!$F$8:$F$42,SMALL(IF("Página Web"='03.Muestra'!$D$8:$D$42,ROW('03.Muestra'!$F$8:$F$42)-MIN(ROW('03.Muestra'!$D$8:$D$42))+1,""),ROW()-1500)),"")</f>
        <v>https://www.comunidad.madrid/hospital/12octubre/aviso-legal-privacidad</v>
      </c>
      <c r="D1510" s="99" t="s">
        <v>92</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Mapa Web</v>
      </c>
      <c r="C1511" s="85" t="str" cm="1">
        <f t="array" ref="C1511">IFERROR(INDEX('03.Muestra'!$F$8:$F$42,SMALL(IF("Página Web"='03.Muestra'!$D$8:$D$42,ROW('03.Muestra'!$F$8:$F$42)-MIN(ROW('03.Muestra'!$D$8:$D$42))+1,""),ROW()-1500)),"")</f>
        <v>https://www.comunidad.madrid/hospital/12octubre/sitemap</v>
      </c>
      <c r="D1511" s="99" t="s">
        <v>92</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ref="D1512:D1535" si="79">IF(AND(B1512&lt;&gt;"",C1512&lt;&gt;""),"N/T","")</f>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https://www.comunidad.madrid/hospital/12octubre/</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https://www.comunidad.madrid/hospital/12octubre/ciudadanos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11</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https://www.comunidad.madrid/hospital/12octubre/profesionales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Comunicación</v>
      </c>
      <c r="C1542" s="85" t="str" cm="1">
        <f t="array" ref="C1542">IFERROR(INDEX('03.Muestra'!$F$8:$F$42,SMALL(IF("Página Web"='03.Muestra'!$D$8:$D$42,ROW('03.Muestra'!$F$8:$F$42)-MIN(ROW('03.Muestra'!$D$8:$D$42))+1,""),ROW()-1538)),"")</f>
        <v>https://www.comunidad.madrid/hospital/12octubre/comunicación</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https://www.comunidad.madrid/hospital/12octubre/nosotros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Centros de especialidades</v>
      </c>
      <c r="C1544" s="85" t="str" cm="1">
        <f t="array" ref="C1544">IFERROR(INDEX('03.Muestra'!$F$8:$F$42,SMALL(IF("Página Web"='03.Muestra'!$D$8:$D$42,ROW('03.Muestra'!$F$8:$F$42)-MIN(ROW('03.Muestra'!$D$8:$D$42))+1,""),ROW()-1538)),"")</f>
        <v>https://www.comunidad.madrid/hospital/12octubre/nosotros/centros-especialidades-perifericos</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Canal solidario</v>
      </c>
      <c r="C1545" s="85" t="str" cm="1">
        <f t="array" ref="C1545">IFERROR(INDEX('03.Muestra'!$F$8:$F$42,SMALL(IF("Página Web"='03.Muestra'!$D$8:$D$42,ROW('03.Muestra'!$F$8:$F$42)-MIN(ROW('03.Muestra'!$D$8:$D$42))+1,""),ROW()-1538)),"")</f>
        <v>https://www.comunidad.madrid/hospital/12octubre/ciudadanos/canal-solidario</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Aniversario</v>
      </c>
      <c r="C1546" s="85" t="str" cm="1">
        <f t="array" ref="C1546">IFERROR(INDEX('03.Muestra'!$F$8:$F$42,SMALL(IF("Página Web"='03.Muestra'!$D$8:$D$42,ROW('03.Muestra'!$F$8:$F$42)-MIN(ROW('03.Muestra'!$D$8:$D$42))+1,""),ROW()-1538)),"")</f>
        <v>https://www.comunidad.madrid/hospital/12octubre/50-aniversario</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Accesibilidad</v>
      </c>
      <c r="C1547" s="85" t="str" cm="1">
        <f t="array" ref="C1547">IFERROR(INDEX('03.Muestra'!$F$8:$F$42,SMALL(IF("Página Web"='03.Muestra'!$D$8:$D$42,ROW('03.Muestra'!$F$8:$F$42)-MIN(ROW('03.Muestra'!$D$8:$D$42))+1,""),ROW()-1538)),"")</f>
        <v>https://www.comunidad.madrid/hospital/12octubre/declaracion-accesibilidad</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Aviso legal</v>
      </c>
      <c r="C1548" s="85" t="str" cm="1">
        <f t="array" ref="C1548">IFERROR(INDEX('03.Muestra'!$F$8:$F$42,SMALL(IF("Página Web"='03.Muestra'!$D$8:$D$42,ROW('03.Muestra'!$F$8:$F$42)-MIN(ROW('03.Muestra'!$D$8:$D$42))+1,""),ROW()-1538)),"")</f>
        <v>https://www.comunidad.madrid/hospital/12octubre/aviso-legal-privacidad</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Mapa Web</v>
      </c>
      <c r="C1549" s="85" t="str" cm="1">
        <f t="array" ref="C1549">IFERROR(INDEX('03.Muestra'!$F$8:$F$42,SMALL(IF("Página Web"='03.Muestra'!$D$8:$D$42,ROW('03.Muestra'!$F$8:$F$42)-MIN(ROW('03.Muestra'!$D$8:$D$42))+1,""),ROW()-1538)),"")</f>
        <v>https://www.comunidad.madrid/hospital/12octubre/sitemap</v>
      </c>
      <c r="D1549" s="99" t="s">
        <v>92</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ref="D1550:D1573" si="81">IF(AND(B1550&lt;&gt;"",C1550&lt;&gt;""),"N/T","")</f>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https://www.comunidad.madrid/hospital/12octubre/</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https://www.comunidad.madrid/hospital/12octubre/ciudadanos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11</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https://www.comunidad.madrid/hospital/12octubre/profesionales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Comunicación</v>
      </c>
      <c r="C1580" s="85" t="str" cm="1">
        <f t="array" ref="C1580">IFERROR(INDEX('03.Muestra'!$F$8:$F$42,SMALL(IF("Página Web"='03.Muestra'!$D$8:$D$42,ROW('03.Muestra'!$F$8:$F$42)-MIN(ROW('03.Muestra'!$D$8:$D$42))+1,""),ROW()-1576)),"")</f>
        <v>https://www.comunidad.madrid/hospital/12octubre/comunicación</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https://www.comunidad.madrid/hospital/12octubre/nosotros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Centros de especialidades</v>
      </c>
      <c r="C1582" s="85" t="str" cm="1">
        <f t="array" ref="C1582">IFERROR(INDEX('03.Muestra'!$F$8:$F$42,SMALL(IF("Página Web"='03.Muestra'!$D$8:$D$42,ROW('03.Muestra'!$F$8:$F$42)-MIN(ROW('03.Muestra'!$D$8:$D$42))+1,""),ROW()-1576)),"")</f>
        <v>https://www.comunidad.madrid/hospital/12octubre/nosotros/centros-especialidades-perifericos</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Canal solidario</v>
      </c>
      <c r="C1583" s="85" t="str" cm="1">
        <f t="array" ref="C1583">IFERROR(INDEX('03.Muestra'!$F$8:$F$42,SMALL(IF("Página Web"='03.Muestra'!$D$8:$D$42,ROW('03.Muestra'!$F$8:$F$42)-MIN(ROW('03.Muestra'!$D$8:$D$42))+1,""),ROW()-1576)),"")</f>
        <v>https://www.comunidad.madrid/hospital/12octubre/ciudadanos/canal-solidario</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Aniversario</v>
      </c>
      <c r="C1584" s="85" t="str" cm="1">
        <f t="array" ref="C1584">IFERROR(INDEX('03.Muestra'!$F$8:$F$42,SMALL(IF("Página Web"='03.Muestra'!$D$8:$D$42,ROW('03.Muestra'!$F$8:$F$42)-MIN(ROW('03.Muestra'!$D$8:$D$42))+1,""),ROW()-1576)),"")</f>
        <v>https://www.comunidad.madrid/hospital/12octubre/50-aniversario</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Accesibilidad</v>
      </c>
      <c r="C1585" s="85" t="str" cm="1">
        <f t="array" ref="C1585">IFERROR(INDEX('03.Muestra'!$F$8:$F$42,SMALL(IF("Página Web"='03.Muestra'!$D$8:$D$42,ROW('03.Muestra'!$F$8:$F$42)-MIN(ROW('03.Muestra'!$D$8:$D$42))+1,""),ROW()-1576)),"")</f>
        <v>https://www.comunidad.madrid/hospital/12octubre/declaracion-accesibilidad</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Aviso legal</v>
      </c>
      <c r="C1586" s="85" t="str" cm="1">
        <f t="array" ref="C1586">IFERROR(INDEX('03.Muestra'!$F$8:$F$42,SMALL(IF("Página Web"='03.Muestra'!$D$8:$D$42,ROW('03.Muestra'!$F$8:$F$42)-MIN(ROW('03.Muestra'!$D$8:$D$42))+1,""),ROW()-1576)),"")</f>
        <v>https://www.comunidad.madrid/hospital/12octubre/aviso-legal-privacidad</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Mapa Web</v>
      </c>
      <c r="C1587" s="85" t="str" cm="1">
        <f t="array" ref="C1587">IFERROR(INDEX('03.Muestra'!$F$8:$F$42,SMALL(IF("Página Web"='03.Muestra'!$D$8:$D$42,ROW('03.Muestra'!$F$8:$F$42)-MIN(ROW('03.Muestra'!$D$8:$D$42))+1,""),ROW()-1576)),"")</f>
        <v>https://www.comunidad.madrid/hospital/12octubre/sitemap</v>
      </c>
      <c r="D1587" s="99" t="s">
        <v>92</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ref="D1588:D1611" si="83">IF(AND(B1588&lt;&gt;"",C1588&lt;&gt;""),"N/T","")</f>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https://www.comunidad.madrid/hospital/12octubre/</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https://www.comunidad.madrid/hospital/12octubre/ciudadanos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11</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https://www.comunidad.madrid/hospital/12octubre/profesionales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Comunicación</v>
      </c>
      <c r="C1618" s="85" t="str" cm="1">
        <f t="array" ref="C1618">IFERROR(INDEX('03.Muestra'!$F$8:$F$42,SMALL(IF("Página Web"='03.Muestra'!$D$8:$D$42,ROW('03.Muestra'!$F$8:$F$42)-MIN(ROW('03.Muestra'!$D$8:$D$42))+1,""),ROW()-1614)),"")</f>
        <v>https://www.comunidad.madrid/hospital/12octubre/comunicación</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https://www.comunidad.madrid/hospital/12octubre/nosotros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Centros de especialidades</v>
      </c>
      <c r="C1620" s="85" t="str" cm="1">
        <f t="array" ref="C1620">IFERROR(INDEX('03.Muestra'!$F$8:$F$42,SMALL(IF("Página Web"='03.Muestra'!$D$8:$D$42,ROW('03.Muestra'!$F$8:$F$42)-MIN(ROW('03.Muestra'!$D$8:$D$42))+1,""),ROW()-1614)),"")</f>
        <v>https://www.comunidad.madrid/hospital/12octubre/nosotros/centros-especialidades-perifericos</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Canal solidario</v>
      </c>
      <c r="C1621" s="85" t="str" cm="1">
        <f t="array" ref="C1621">IFERROR(INDEX('03.Muestra'!$F$8:$F$42,SMALL(IF("Página Web"='03.Muestra'!$D$8:$D$42,ROW('03.Muestra'!$F$8:$F$42)-MIN(ROW('03.Muestra'!$D$8:$D$42))+1,""),ROW()-1614)),"")</f>
        <v>https://www.comunidad.madrid/hospital/12octubre/ciudadanos/canal-solidario</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Aniversario</v>
      </c>
      <c r="C1622" s="85" t="str" cm="1">
        <f t="array" ref="C1622">IFERROR(INDEX('03.Muestra'!$F$8:$F$42,SMALL(IF("Página Web"='03.Muestra'!$D$8:$D$42,ROW('03.Muestra'!$F$8:$F$42)-MIN(ROW('03.Muestra'!$D$8:$D$42))+1,""),ROW()-1614)),"")</f>
        <v>https://www.comunidad.madrid/hospital/12octubre/50-aniversario</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Accesibilidad</v>
      </c>
      <c r="C1623" s="85" t="str" cm="1">
        <f t="array" ref="C1623">IFERROR(INDEX('03.Muestra'!$F$8:$F$42,SMALL(IF("Página Web"='03.Muestra'!$D$8:$D$42,ROW('03.Muestra'!$F$8:$F$42)-MIN(ROW('03.Muestra'!$D$8:$D$42))+1,""),ROW()-1614)),"")</f>
        <v>https://www.comunidad.madrid/hospital/12octubre/declaracion-accesibilidad</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Aviso legal</v>
      </c>
      <c r="C1624" s="85" t="str" cm="1">
        <f t="array" ref="C1624">IFERROR(INDEX('03.Muestra'!$F$8:$F$42,SMALL(IF("Página Web"='03.Muestra'!$D$8:$D$42,ROW('03.Muestra'!$F$8:$F$42)-MIN(ROW('03.Muestra'!$D$8:$D$42))+1,""),ROW()-1614)),"")</f>
        <v>https://www.comunidad.madrid/hospital/12octubre/aviso-legal-privacidad</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Mapa Web</v>
      </c>
      <c r="C1625" s="85" t="str" cm="1">
        <f t="array" ref="C1625">IFERROR(INDEX('03.Muestra'!$F$8:$F$42,SMALL(IF("Página Web"='03.Muestra'!$D$8:$D$42,ROW('03.Muestra'!$F$8:$F$42)-MIN(ROW('03.Muestra'!$D$8:$D$42))+1,""),ROW()-1614)),"")</f>
        <v>https://www.comunidad.madrid/hospital/12octubre/sitemap</v>
      </c>
      <c r="D1625" s="99" t="s">
        <v>104</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ref="D1626:D1649" si="85">IF(AND(B1626&lt;&gt;"",C1626&lt;&gt;""),"N/T","")</f>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https://www.comunidad.madrid/hospital/12octubre/</v>
      </c>
      <c r="D1653" s="99" t="s">
        <v>104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https://www.comunidad.madrid/hospital/12octubre/ciudadanos</v>
      </c>
      <c r="D1654" s="99" t="s">
        <v>104</v>
      </c>
      <c r="E1654" s="79" t="str">
        <f t="shared" si="86"/>
        <v/>
      </c>
      <c r="F1654" s="91">
        <f ca="1">COUNTIF($D1653:INDIRECT("$D" &amp;  SUM(ROW()-1,'03.Muestra'!$D$45)-1),F1653)</f>
        <v>0</v>
      </c>
      <c r="G1654" s="91">
        <f ca="1">COUNTIF($D1653:INDIRECT("$D" &amp;  SUM(ROW()-1,'03.Muestra'!$D$45)-1),G1653)</f>
        <v>0</v>
      </c>
      <c r="H1654" s="91">
        <f ca="1">COUNTIF($D1653:INDIRECT("$D" &amp;  SUM(ROW()-1,'03.Muestra'!$D$45)-1),H1653)</f>
        <v>11</v>
      </c>
      <c r="I1654" s="91">
        <f ca="1">COUNTIF($D1653:INDIRECT("$D" &amp;  SUM(ROW()-1,'03.Muestra'!$D$45)-1),I1653)</f>
        <v>0</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https://www.comunidad.madrid/hospital/12octubre/profesionales</v>
      </c>
      <c r="D1655" s="99" t="s">
        <v>104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Comunicación</v>
      </c>
      <c r="C1656" s="85" t="str" cm="1">
        <f t="array" ref="C1656">IFERROR(INDEX('03.Muestra'!$F$8:$F$42,SMALL(IF("Página Web"='03.Muestra'!$D$8:$D$42,ROW('03.Muestra'!$F$8:$F$42)-MIN(ROW('03.Muestra'!$D$8:$D$42))+1,""),ROW()-1652)),"")</f>
        <v>https://www.comunidad.madrid/hospital/12octubre/comunicación</v>
      </c>
      <c r="D1656" s="99" t="s">
        <v>104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https://www.comunidad.madrid/hospital/12octubre/nosotros</v>
      </c>
      <c r="D1657" s="99" t="s">
        <v>104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Centros de especialidades</v>
      </c>
      <c r="C1658" s="85" t="str" cm="1">
        <f t="array" ref="C1658">IFERROR(INDEX('03.Muestra'!$F$8:$F$42,SMALL(IF("Página Web"='03.Muestra'!$D$8:$D$42,ROW('03.Muestra'!$F$8:$F$42)-MIN(ROW('03.Muestra'!$D$8:$D$42))+1,""),ROW()-1652)),"")</f>
        <v>https://www.comunidad.madrid/hospital/12octubre/nosotros/centros-especialidades-perifericos</v>
      </c>
      <c r="D1658" s="99" t="s">
        <v>104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Canal solidario</v>
      </c>
      <c r="C1659" s="85" t="str" cm="1">
        <f t="array" ref="C1659">IFERROR(INDEX('03.Muestra'!$F$8:$F$42,SMALL(IF("Página Web"='03.Muestra'!$D$8:$D$42,ROW('03.Muestra'!$F$8:$F$42)-MIN(ROW('03.Muestra'!$D$8:$D$42))+1,""),ROW()-1652)),"")</f>
        <v>https://www.comunidad.madrid/hospital/12octubre/ciudadanos/canal-solidario</v>
      </c>
      <c r="D1659" s="99" t="s">
        <v>104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Aniversario</v>
      </c>
      <c r="C1660" s="85" t="str" cm="1">
        <f t="array" ref="C1660">IFERROR(INDEX('03.Muestra'!$F$8:$F$42,SMALL(IF("Página Web"='03.Muestra'!$D$8:$D$42,ROW('03.Muestra'!$F$8:$F$42)-MIN(ROW('03.Muestra'!$D$8:$D$42))+1,""),ROW()-1652)),"")</f>
        <v>https://www.comunidad.madrid/hospital/12octubre/50-aniversario</v>
      </c>
      <c r="D1660" s="99" t="s">
        <v>104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Accesibilidad</v>
      </c>
      <c r="C1661" s="85" t="str" cm="1">
        <f t="array" ref="C1661">IFERROR(INDEX('03.Muestra'!$F$8:$F$42,SMALL(IF("Página Web"='03.Muestra'!$D$8:$D$42,ROW('03.Muestra'!$F$8:$F$42)-MIN(ROW('03.Muestra'!$D$8:$D$42))+1,""),ROW()-1652)),"")</f>
        <v>https://www.comunidad.madrid/hospital/12octubre/declaracion-accesibilidad</v>
      </c>
      <c r="D1661" s="99" t="s">
        <v>104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Aviso legal</v>
      </c>
      <c r="C1662" s="85" t="str" cm="1">
        <f t="array" ref="C1662">IFERROR(INDEX('03.Muestra'!$F$8:$F$42,SMALL(IF("Página Web"='03.Muestra'!$D$8:$D$42,ROW('03.Muestra'!$F$8:$F$42)-MIN(ROW('03.Muestra'!$D$8:$D$42))+1,""),ROW()-1652)),"")</f>
        <v>https://www.comunidad.madrid/hospital/12octubre/aviso-legal-privacidad</v>
      </c>
      <c r="D1662" s="99" t="s">
        <v>104</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Mapa Web</v>
      </c>
      <c r="C1663" s="85" t="str" cm="1">
        <f t="array" ref="C1663">IFERROR(INDEX('03.Muestra'!$F$8:$F$42,SMALL(IF("Página Web"='03.Muestra'!$D$8:$D$42,ROW('03.Muestra'!$F$8:$F$42)-MIN(ROW('03.Muestra'!$D$8:$D$42))+1,""),ROW()-1652)),"")</f>
        <v>https://www.comunidad.madrid/hospital/12octubre/sitemap</v>
      </c>
      <c r="D1663" s="99" t="s">
        <v>104</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ref="D1664:D1687" si="87">IF(AND(B1664&lt;&gt;"",C1664&lt;&gt;""),"N/T","")</f>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https://www.comunidad.madrid/hospital/12octubre/</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https://www.comunidad.madrid/hospital/12octubre/ciudadanos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11</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https://www.comunidad.madrid/hospital/12octubre/profesionales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Comunicación</v>
      </c>
      <c r="C1694" s="85" t="str" cm="1">
        <f t="array" ref="C1694">IFERROR(INDEX('03.Muestra'!$F$8:$F$42,SMALL(IF("Página Web"='03.Muestra'!$D$8:$D$42,ROW('03.Muestra'!$F$8:$F$42)-MIN(ROW('03.Muestra'!$D$8:$D$42))+1,""),ROW()-1690)),"")</f>
        <v>https://www.comunidad.madrid/hospital/12octubre/comunicación</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https://www.comunidad.madrid/hospital/12octubre/nosotros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Centros de especialidades</v>
      </c>
      <c r="C1696" s="85" t="str" cm="1">
        <f t="array" ref="C1696">IFERROR(INDEX('03.Muestra'!$F$8:$F$42,SMALL(IF("Página Web"='03.Muestra'!$D$8:$D$42,ROW('03.Muestra'!$F$8:$F$42)-MIN(ROW('03.Muestra'!$D$8:$D$42))+1,""),ROW()-1690)),"")</f>
        <v>https://www.comunidad.madrid/hospital/12octubre/nosotros/centros-especialidades-perifericos</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Canal solidario</v>
      </c>
      <c r="C1697" s="85" t="str" cm="1">
        <f t="array" ref="C1697">IFERROR(INDEX('03.Muestra'!$F$8:$F$42,SMALL(IF("Página Web"='03.Muestra'!$D$8:$D$42,ROW('03.Muestra'!$F$8:$F$42)-MIN(ROW('03.Muestra'!$D$8:$D$42))+1,""),ROW()-1690)),"")</f>
        <v>https://www.comunidad.madrid/hospital/12octubre/ciudadanos/canal-solidario</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Aniversario</v>
      </c>
      <c r="C1698" s="85" t="str" cm="1">
        <f t="array" ref="C1698">IFERROR(INDEX('03.Muestra'!$F$8:$F$42,SMALL(IF("Página Web"='03.Muestra'!$D$8:$D$42,ROW('03.Muestra'!$F$8:$F$42)-MIN(ROW('03.Muestra'!$D$8:$D$42))+1,""),ROW()-1690)),"")</f>
        <v>https://www.comunidad.madrid/hospital/12octubre/50-aniversario</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Accesibilidad</v>
      </c>
      <c r="C1699" s="85" t="str" cm="1">
        <f t="array" ref="C1699">IFERROR(INDEX('03.Muestra'!$F$8:$F$42,SMALL(IF("Página Web"='03.Muestra'!$D$8:$D$42,ROW('03.Muestra'!$F$8:$F$42)-MIN(ROW('03.Muestra'!$D$8:$D$42))+1,""),ROW()-1690)),"")</f>
        <v>https://www.comunidad.madrid/hospital/12octubre/declaracion-accesibilidad</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Aviso legal</v>
      </c>
      <c r="C1700" s="85" t="str" cm="1">
        <f t="array" ref="C1700">IFERROR(INDEX('03.Muestra'!$F$8:$F$42,SMALL(IF("Página Web"='03.Muestra'!$D$8:$D$42,ROW('03.Muestra'!$F$8:$F$42)-MIN(ROW('03.Muestra'!$D$8:$D$42))+1,""),ROW()-1690)),"")</f>
        <v>https://www.comunidad.madrid/hospital/12octubre/aviso-legal-privacidad</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Mapa Web</v>
      </c>
      <c r="C1701" s="85" t="str" cm="1">
        <f t="array" ref="C1701">IFERROR(INDEX('03.Muestra'!$F$8:$F$42,SMALL(IF("Página Web"='03.Muestra'!$D$8:$D$42,ROW('03.Muestra'!$F$8:$F$42)-MIN(ROW('03.Muestra'!$D$8:$D$42))+1,""),ROW()-1690)),"")</f>
        <v>https://www.comunidad.madrid/hospital/12octubre/sitemap</v>
      </c>
      <c r="D1701" s="99" t="s">
        <v>104</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ref="D1702:D1725" si="89">IF(AND(B1702&lt;&gt;"",C1702&lt;&gt;""),"N/T","")</f>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https://www.comunidad.madrid/hospital/12octubre/</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https://www.comunidad.madrid/hospital/12octubre/ciudadanos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11</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https://www.comunidad.madrid/hospital/12octubre/profesionales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Comunicación</v>
      </c>
      <c r="C1732" s="85" t="str" cm="1">
        <f t="array" ref="C1732">IFERROR(INDEX('03.Muestra'!$F$8:$F$42,SMALL(IF("Página Web"='03.Muestra'!$D$8:$D$42,ROW('03.Muestra'!$F$8:$F$42)-MIN(ROW('03.Muestra'!$D$8:$D$42))+1,""),ROW()-1728)),"")</f>
        <v>https://www.comunidad.madrid/hospital/12octubre/comunicación</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https://www.comunidad.madrid/hospital/12octubre/nosotros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Centros de especialidades</v>
      </c>
      <c r="C1734" s="85" t="str" cm="1">
        <f t="array" ref="C1734">IFERROR(INDEX('03.Muestra'!$F$8:$F$42,SMALL(IF("Página Web"='03.Muestra'!$D$8:$D$42,ROW('03.Muestra'!$F$8:$F$42)-MIN(ROW('03.Muestra'!$D$8:$D$42))+1,""),ROW()-1728)),"")</f>
        <v>https://www.comunidad.madrid/hospital/12octubre/nosotros/centros-especialidades-perifericos</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Canal solidario</v>
      </c>
      <c r="C1735" s="85" t="str" cm="1">
        <f t="array" ref="C1735">IFERROR(INDEX('03.Muestra'!$F$8:$F$42,SMALL(IF("Página Web"='03.Muestra'!$D$8:$D$42,ROW('03.Muestra'!$F$8:$F$42)-MIN(ROW('03.Muestra'!$D$8:$D$42))+1,""),ROW()-1728)),"")</f>
        <v>https://www.comunidad.madrid/hospital/12octubre/ciudadanos/canal-solidario</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Aniversario</v>
      </c>
      <c r="C1736" s="85" t="str" cm="1">
        <f t="array" ref="C1736">IFERROR(INDEX('03.Muestra'!$F$8:$F$42,SMALL(IF("Página Web"='03.Muestra'!$D$8:$D$42,ROW('03.Muestra'!$F$8:$F$42)-MIN(ROW('03.Muestra'!$D$8:$D$42))+1,""),ROW()-1728)),"")</f>
        <v>https://www.comunidad.madrid/hospital/12octubre/50-aniversario</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Accesibilidad</v>
      </c>
      <c r="C1737" s="85" t="str" cm="1">
        <f t="array" ref="C1737">IFERROR(INDEX('03.Muestra'!$F$8:$F$42,SMALL(IF("Página Web"='03.Muestra'!$D$8:$D$42,ROW('03.Muestra'!$F$8:$F$42)-MIN(ROW('03.Muestra'!$D$8:$D$42))+1,""),ROW()-1728)),"")</f>
        <v>https://www.comunidad.madrid/hospital/12octubre/declaracion-accesibilidad</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Aviso legal</v>
      </c>
      <c r="C1738" s="85" t="str" cm="1">
        <f t="array" ref="C1738">IFERROR(INDEX('03.Muestra'!$F$8:$F$42,SMALL(IF("Página Web"='03.Muestra'!$D$8:$D$42,ROW('03.Muestra'!$F$8:$F$42)-MIN(ROW('03.Muestra'!$D$8:$D$42))+1,""),ROW()-1728)),"")</f>
        <v>https://www.comunidad.madrid/hospital/12octubre/aviso-legal-privacidad</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Mapa Web</v>
      </c>
      <c r="C1739" s="85" t="str" cm="1">
        <f t="array" ref="C1739">IFERROR(INDEX('03.Muestra'!$F$8:$F$42,SMALL(IF("Página Web"='03.Muestra'!$D$8:$D$42,ROW('03.Muestra'!$F$8:$F$42)-MIN(ROW('03.Muestra'!$D$8:$D$42))+1,""),ROW()-1728)),"")</f>
        <v>https://www.comunidad.madrid/hospital/12octubre/sitemap</v>
      </c>
      <c r="D1739" s="99" t="s">
        <v>104</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ref="D1740:D1763" si="91">IF(AND(B1740&lt;&gt;"",C1740&lt;&gt;""),"N/T","")</f>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https://www.comunidad.madrid/hospital/12octubre/</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https://www.comunidad.madrid/hospital/12octubre/ciudadanos</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11</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https://www.comunidad.madrid/hospital/12octubre/profesionales</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Comunicación</v>
      </c>
      <c r="C1770" s="85" t="str" cm="1">
        <f t="array" ref="C1770">IFERROR(INDEX('03.Muestra'!$F$8:$F$42,SMALL(IF("Página Web"='03.Muestra'!$D$8:$D$42,ROW('03.Muestra'!$F$8:$F$42)-MIN(ROW('03.Muestra'!$D$8:$D$42))+1,""),ROW()-1766)),"")</f>
        <v>https://www.comunidad.madrid/hospital/12octubre/comunicación</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https://www.comunidad.madrid/hospital/12octubre/nosotros</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Centros de especialidades</v>
      </c>
      <c r="C1772" s="85" t="str" cm="1">
        <f t="array" ref="C1772">IFERROR(INDEX('03.Muestra'!$F$8:$F$42,SMALL(IF("Página Web"='03.Muestra'!$D$8:$D$42,ROW('03.Muestra'!$F$8:$F$42)-MIN(ROW('03.Muestra'!$D$8:$D$42))+1,""),ROW()-1766)),"")</f>
        <v>https://www.comunidad.madrid/hospital/12octubre/nosotros/centros-especialidades-perifericos</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Canal solidario</v>
      </c>
      <c r="C1773" s="85" t="str" cm="1">
        <f t="array" ref="C1773">IFERROR(INDEX('03.Muestra'!$F$8:$F$42,SMALL(IF("Página Web"='03.Muestra'!$D$8:$D$42,ROW('03.Muestra'!$F$8:$F$42)-MIN(ROW('03.Muestra'!$D$8:$D$42))+1,""),ROW()-1766)),"")</f>
        <v>https://www.comunidad.madrid/hospital/12octubre/ciudadanos/canal-solidario</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Aniversario</v>
      </c>
      <c r="C1774" s="85" t="str" cm="1">
        <f t="array" ref="C1774">IFERROR(INDEX('03.Muestra'!$F$8:$F$42,SMALL(IF("Página Web"='03.Muestra'!$D$8:$D$42,ROW('03.Muestra'!$F$8:$F$42)-MIN(ROW('03.Muestra'!$D$8:$D$42))+1,""),ROW()-1766)),"")</f>
        <v>https://www.comunidad.madrid/hospital/12octubre/50-aniversario</v>
      </c>
      <c r="D1774" s="99" t="s">
        <v>92</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Accesibilidad</v>
      </c>
      <c r="C1775" s="85" t="str" cm="1">
        <f t="array" ref="C1775">IFERROR(INDEX('03.Muestra'!$F$8:$F$42,SMALL(IF("Página Web"='03.Muestra'!$D$8:$D$42,ROW('03.Muestra'!$F$8:$F$42)-MIN(ROW('03.Muestra'!$D$8:$D$42))+1,""),ROW()-1766)),"")</f>
        <v>https://www.comunidad.madrid/hospital/12octubre/declaracion-accesibilidad</v>
      </c>
      <c r="D1775" s="99" t="s">
        <v>92</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Aviso legal</v>
      </c>
      <c r="C1776" s="85" t="str" cm="1">
        <f t="array" ref="C1776">IFERROR(INDEX('03.Muestra'!$F$8:$F$42,SMALL(IF("Página Web"='03.Muestra'!$D$8:$D$42,ROW('03.Muestra'!$F$8:$F$42)-MIN(ROW('03.Muestra'!$D$8:$D$42))+1,""),ROW()-1766)),"")</f>
        <v>https://www.comunidad.madrid/hospital/12octubre/aviso-legal-privacidad</v>
      </c>
      <c r="D1776" s="99" t="s">
        <v>92</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Mapa Web</v>
      </c>
      <c r="C1777" s="85" t="str" cm="1">
        <f t="array" ref="C1777">IFERROR(INDEX('03.Muestra'!$F$8:$F$42,SMALL(IF("Página Web"='03.Muestra'!$D$8:$D$42,ROW('03.Muestra'!$F$8:$F$42)-MIN(ROW('03.Muestra'!$D$8:$D$42))+1,""),ROW()-1766)),"")</f>
        <v>https://www.comunidad.madrid/hospital/12octubre/sitemap</v>
      </c>
      <c r="D1777" s="99" t="s">
        <v>92</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ref="D1778:D1801" si="93">IF(AND(B1778&lt;&gt;"",C1778&lt;&gt;""),"N/T","")</f>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https://www.comunidad.madrid/hospital/12octubre/</v>
      </c>
      <c r="D1805" s="99" t="s">
        <v>94</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https://www.comunidad.madrid/hospital/12octubre/ciudadanos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9</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https://www.comunidad.madrid/hospital/12octubre/profesionales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Comunicación</v>
      </c>
      <c r="C1808" s="85" t="str" cm="1">
        <f t="array" ref="C1808">IFERROR(INDEX('03.Muestra'!$F$8:$F$42,SMALL(IF("Página Web"='03.Muestra'!$D$8:$D$42,ROW('03.Muestra'!$F$8:$F$42)-MIN(ROW('03.Muestra'!$D$8:$D$42))+1,""),ROW()-1804)),"")</f>
        <v>https://www.comunidad.madrid/hospital/12octubre/comunicación</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https://www.comunidad.madrid/hospital/12octubre/nosotros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Centros de especialidades</v>
      </c>
      <c r="C1810" s="85" t="str" cm="1">
        <f t="array" ref="C1810">IFERROR(INDEX('03.Muestra'!$F$8:$F$42,SMALL(IF("Página Web"='03.Muestra'!$D$8:$D$42,ROW('03.Muestra'!$F$8:$F$42)-MIN(ROW('03.Muestra'!$D$8:$D$42))+1,""),ROW()-1804)),"")</f>
        <v>https://www.comunidad.madrid/hospital/12octubre/nosotros/centros-especialidades-perifericos</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Canal solidario</v>
      </c>
      <c r="C1811" s="85" t="str" cm="1">
        <f t="array" ref="C1811">IFERROR(INDEX('03.Muestra'!$F$8:$F$42,SMALL(IF("Página Web"='03.Muestra'!$D$8:$D$42,ROW('03.Muestra'!$F$8:$F$42)-MIN(ROW('03.Muestra'!$D$8:$D$42))+1,""),ROW()-1804)),"")</f>
        <v>https://www.comunidad.madrid/hospital/12octubre/ciudadanos/canal-solidario</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Aniversario</v>
      </c>
      <c r="C1812" s="85" t="str" cm="1">
        <f t="array" ref="C1812">IFERROR(INDEX('03.Muestra'!$F$8:$F$42,SMALL(IF("Página Web"='03.Muestra'!$D$8:$D$42,ROW('03.Muestra'!$F$8:$F$42)-MIN(ROW('03.Muestra'!$D$8:$D$42))+1,""),ROW()-1804)),"")</f>
        <v>https://www.comunidad.madrid/hospital/12octubre/50-aniversario</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Accesibilidad</v>
      </c>
      <c r="C1813" s="85" t="str" cm="1">
        <f t="array" ref="C1813">IFERROR(INDEX('03.Muestra'!$F$8:$F$42,SMALL(IF("Página Web"='03.Muestra'!$D$8:$D$42,ROW('03.Muestra'!$F$8:$F$42)-MIN(ROW('03.Muestra'!$D$8:$D$42))+1,""),ROW()-1804)),"")</f>
        <v>https://www.comunidad.madrid/hospital/12octubre/declaracion-accesibilidad</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Aviso legal</v>
      </c>
      <c r="C1814" s="85" t="str" cm="1">
        <f t="array" ref="C1814">IFERROR(INDEX('03.Muestra'!$F$8:$F$42,SMALL(IF("Página Web"='03.Muestra'!$D$8:$D$42,ROW('03.Muestra'!$F$8:$F$42)-MIN(ROW('03.Muestra'!$D$8:$D$42))+1,""),ROW()-1804)),"")</f>
        <v>https://www.comunidad.madrid/hospital/12octubre/aviso-legal-privacidad</v>
      </c>
      <c r="D1814" s="99" t="s">
        <v>92</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Mapa Web</v>
      </c>
      <c r="C1815" s="85" t="str" cm="1">
        <f t="array" ref="C1815">IFERROR(INDEX('03.Muestra'!$F$8:$F$42,SMALL(IF("Página Web"='03.Muestra'!$D$8:$D$42,ROW('03.Muestra'!$F$8:$F$42)-MIN(ROW('03.Muestra'!$D$8:$D$42))+1,""),ROW()-1804)),"")</f>
        <v>https://www.comunidad.madrid/hospital/12octubre/sitemap</v>
      </c>
      <c r="D1815" s="99" t="s">
        <v>92</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ref="D1816:D1839" si="95">IF(AND(B1816&lt;&gt;"",C1816&lt;&gt;""),"N/T","")</f>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https://www.comunidad.madrid/hospital/12octubre/</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https://www.comunidad.madrid/hospital/12octubre/ciudadanos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11</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https://www.comunidad.madrid/hospital/12octubre/profesionales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Comunicación</v>
      </c>
      <c r="C1846" s="85" t="str" cm="1">
        <f t="array" ref="C1846">IFERROR(INDEX('03.Muestra'!$F$8:$F$42,SMALL(IF("Página Web"='03.Muestra'!$D$8:$D$42,ROW('03.Muestra'!$F$8:$F$42)-MIN(ROW('03.Muestra'!$D$8:$D$42))+1,""),ROW()-1842)),"")</f>
        <v>https://www.comunidad.madrid/hospital/12octubre/comunicación</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https://www.comunidad.madrid/hospital/12octubre/nosotros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Centros de especialidades</v>
      </c>
      <c r="C1848" s="85" t="str" cm="1">
        <f t="array" ref="C1848">IFERROR(INDEX('03.Muestra'!$F$8:$F$42,SMALL(IF("Página Web"='03.Muestra'!$D$8:$D$42,ROW('03.Muestra'!$F$8:$F$42)-MIN(ROW('03.Muestra'!$D$8:$D$42))+1,""),ROW()-1842)),"")</f>
        <v>https://www.comunidad.madrid/hospital/12octubre/nosotros/centros-especialidades-perifericos</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Canal solidario</v>
      </c>
      <c r="C1849" s="85" t="str" cm="1">
        <f t="array" ref="C1849">IFERROR(INDEX('03.Muestra'!$F$8:$F$42,SMALL(IF("Página Web"='03.Muestra'!$D$8:$D$42,ROW('03.Muestra'!$F$8:$F$42)-MIN(ROW('03.Muestra'!$D$8:$D$42))+1,""),ROW()-1842)),"")</f>
        <v>https://www.comunidad.madrid/hospital/12octubre/ciudadanos/canal-solidario</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Aniversario</v>
      </c>
      <c r="C1850" s="85" t="str" cm="1">
        <f t="array" ref="C1850">IFERROR(INDEX('03.Muestra'!$F$8:$F$42,SMALL(IF("Página Web"='03.Muestra'!$D$8:$D$42,ROW('03.Muestra'!$F$8:$F$42)-MIN(ROW('03.Muestra'!$D$8:$D$42))+1,""),ROW()-1842)),"")</f>
        <v>https://www.comunidad.madrid/hospital/12octubre/50-aniversario</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Accesibilidad</v>
      </c>
      <c r="C1851" s="85" t="str" cm="1">
        <f t="array" ref="C1851">IFERROR(INDEX('03.Muestra'!$F$8:$F$42,SMALL(IF("Página Web"='03.Muestra'!$D$8:$D$42,ROW('03.Muestra'!$F$8:$F$42)-MIN(ROW('03.Muestra'!$D$8:$D$42))+1,""),ROW()-1842)),"")</f>
        <v>https://www.comunidad.madrid/hospital/12octubre/declaracion-accesibilidad</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Aviso legal</v>
      </c>
      <c r="C1852" s="85" t="str" cm="1">
        <f t="array" ref="C1852">IFERROR(INDEX('03.Muestra'!$F$8:$F$42,SMALL(IF("Página Web"='03.Muestra'!$D$8:$D$42,ROW('03.Muestra'!$F$8:$F$42)-MIN(ROW('03.Muestra'!$D$8:$D$42))+1,""),ROW()-1842)),"")</f>
        <v>https://www.comunidad.madrid/hospital/12octubre/aviso-legal-privacidad</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Mapa Web</v>
      </c>
      <c r="C1853" s="85" t="str" cm="1">
        <f t="array" ref="C1853">IFERROR(INDEX('03.Muestra'!$F$8:$F$42,SMALL(IF("Página Web"='03.Muestra'!$D$8:$D$42,ROW('03.Muestra'!$F$8:$F$42)-MIN(ROW('03.Muestra'!$D$8:$D$42))+1,""),ROW()-1842)),"")</f>
        <v>https://www.comunidad.madrid/hospital/12octubre/sitemap</v>
      </c>
      <c r="D1853" s="99" t="s">
        <v>104</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ref="D1854:D1877" si="97">IF(AND(B1854&lt;&gt;"",C1854&lt;&gt;""),"N/T","")</f>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https://www.comunidad.madrid/hospital/12octubre/</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https://www.comunidad.madrid/hospital/12octubre/ciudadanos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11</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https://www.comunidad.madrid/hospital/12octubre/profesionales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Comunicación</v>
      </c>
      <c r="C1884" s="85" t="str" cm="1">
        <f t="array" ref="C1884">IFERROR(INDEX('03.Muestra'!$F$8:$F$42,SMALL(IF("Página Web"='03.Muestra'!$D$8:$D$42,ROW('03.Muestra'!$F$8:$F$42)-MIN(ROW('03.Muestra'!$D$8:$D$42))+1,""),ROW()-1880)),"")</f>
        <v>https://www.comunidad.madrid/hospital/12octubre/comunicación</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https://www.comunidad.madrid/hospital/12octubre/nosotros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Centros de especialidades</v>
      </c>
      <c r="C1886" s="85" t="str" cm="1">
        <f t="array" ref="C1886">IFERROR(INDEX('03.Muestra'!$F$8:$F$42,SMALL(IF("Página Web"='03.Muestra'!$D$8:$D$42,ROW('03.Muestra'!$F$8:$F$42)-MIN(ROW('03.Muestra'!$D$8:$D$42))+1,""),ROW()-1880)),"")</f>
        <v>https://www.comunidad.madrid/hospital/12octubre/nosotros/centros-especialidades-perifericos</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Canal solidario</v>
      </c>
      <c r="C1887" s="85" t="str" cm="1">
        <f t="array" ref="C1887">IFERROR(INDEX('03.Muestra'!$F$8:$F$42,SMALL(IF("Página Web"='03.Muestra'!$D$8:$D$42,ROW('03.Muestra'!$F$8:$F$42)-MIN(ROW('03.Muestra'!$D$8:$D$42))+1,""),ROW()-1880)),"")</f>
        <v>https://www.comunidad.madrid/hospital/12octubre/ciudadanos/canal-solidario</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Aniversario</v>
      </c>
      <c r="C1888" s="85" t="str" cm="1">
        <f t="array" ref="C1888">IFERROR(INDEX('03.Muestra'!$F$8:$F$42,SMALL(IF("Página Web"='03.Muestra'!$D$8:$D$42,ROW('03.Muestra'!$F$8:$F$42)-MIN(ROW('03.Muestra'!$D$8:$D$42))+1,""),ROW()-1880)),"")</f>
        <v>https://www.comunidad.madrid/hospital/12octubre/50-aniversario</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Accesibilidad</v>
      </c>
      <c r="C1889" s="85" t="str" cm="1">
        <f t="array" ref="C1889">IFERROR(INDEX('03.Muestra'!$F$8:$F$42,SMALL(IF("Página Web"='03.Muestra'!$D$8:$D$42,ROW('03.Muestra'!$F$8:$F$42)-MIN(ROW('03.Muestra'!$D$8:$D$42))+1,""),ROW()-1880)),"")</f>
        <v>https://www.comunidad.madrid/hospital/12octubre/declaracion-accesibilidad</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Aviso legal</v>
      </c>
      <c r="C1890" s="85" t="str" cm="1">
        <f t="array" ref="C1890">IFERROR(INDEX('03.Muestra'!$F$8:$F$42,SMALL(IF("Página Web"='03.Muestra'!$D$8:$D$42,ROW('03.Muestra'!$F$8:$F$42)-MIN(ROW('03.Muestra'!$D$8:$D$42))+1,""),ROW()-1880)),"")</f>
        <v>https://www.comunidad.madrid/hospital/12octubre/aviso-legal-privacidad</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Mapa Web</v>
      </c>
      <c r="C1891" s="85" t="str" cm="1">
        <f t="array" ref="C1891">IFERROR(INDEX('03.Muestra'!$F$8:$F$42,SMALL(IF("Página Web"='03.Muestra'!$D$8:$D$42,ROW('03.Muestra'!$F$8:$F$42)-MIN(ROW('03.Muestra'!$D$8:$D$42))+1,""),ROW()-1880)),"")</f>
        <v>https://www.comunidad.madrid/hospital/12octubre/sitemap</v>
      </c>
      <c r="D1891" s="99" t="s">
        <v>94</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ref="D1892:D1915" si="99">IF(AND(B1892&lt;&gt;"",C1892&lt;&gt;""),"N/T","")</f>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705" priority="374" stopIfTrue="1" operator="equal">
      <formula>"N/A"</formula>
    </cfRule>
    <cfRule type="cellIs" dxfId="704" priority="376" stopIfTrue="1" operator="equal">
      <formula>"N/D"</formula>
    </cfRule>
    <cfRule type="cellIs" dxfId="703" priority="375" stopIfTrue="1" operator="equal">
      <formula>"N/T"</formula>
    </cfRule>
    <cfRule type="cellIs" dxfId="702" priority="373" stopIfTrue="1" operator="equal">
      <formula>"Falla"</formula>
    </cfRule>
    <cfRule type="cellIs" dxfId="701" priority="372" stopIfTrue="1" operator="equal">
      <formula>"Pasa"</formula>
    </cfRule>
    <cfRule type="expression" dxfId="700" priority="371" stopIfTrue="1">
      <formula>ISBLANK(D19)</formula>
    </cfRule>
    <cfRule type="cellIs" dxfId="699" priority="370" stopIfTrue="1" operator="equal">
      <formula>"-"</formula>
    </cfRule>
  </conditionalFormatting>
  <conditionalFormatting sqref="D57:D91">
    <cfRule type="cellIs" dxfId="698" priority="368" stopIfTrue="1" operator="equal">
      <formula>"N/T"</formula>
    </cfRule>
    <cfRule type="cellIs" dxfId="697" priority="367" stopIfTrue="1" operator="equal">
      <formula>"N/A"</formula>
    </cfRule>
    <cfRule type="cellIs" dxfId="696" priority="366" stopIfTrue="1" operator="equal">
      <formula>"Falla"</formula>
    </cfRule>
    <cfRule type="cellIs" dxfId="695" priority="365" stopIfTrue="1" operator="equal">
      <formula>"Pasa"</formula>
    </cfRule>
    <cfRule type="expression" dxfId="694" priority="364" stopIfTrue="1">
      <formula>ISBLANK(D57)</formula>
    </cfRule>
    <cfRule type="cellIs" dxfId="693" priority="363" stopIfTrue="1" operator="equal">
      <formula>"-"</formula>
    </cfRule>
    <cfRule type="cellIs" dxfId="692" priority="369" stopIfTrue="1" operator="equal">
      <formula>"N/D"</formula>
    </cfRule>
  </conditionalFormatting>
  <conditionalFormatting sqref="D95:D129">
    <cfRule type="cellIs" dxfId="691" priority="356" stopIfTrue="1" operator="equal">
      <formula>"-"</formula>
    </cfRule>
    <cfRule type="cellIs" dxfId="690" priority="362" stopIfTrue="1" operator="equal">
      <formula>"N/D"</formula>
    </cfRule>
    <cfRule type="cellIs" dxfId="689" priority="361" stopIfTrue="1" operator="equal">
      <formula>"N/T"</formula>
    </cfRule>
    <cfRule type="cellIs" dxfId="688" priority="360" stopIfTrue="1" operator="equal">
      <formula>"N/A"</formula>
    </cfRule>
    <cfRule type="cellIs" dxfId="687" priority="359" stopIfTrue="1" operator="equal">
      <formula>"Falla"</formula>
    </cfRule>
    <cfRule type="cellIs" dxfId="686" priority="358" stopIfTrue="1" operator="equal">
      <formula>"Pasa"</formula>
    </cfRule>
    <cfRule type="expression" dxfId="685" priority="357" stopIfTrue="1">
      <formula>ISBLANK(D95)</formula>
    </cfRule>
  </conditionalFormatting>
  <conditionalFormatting sqref="D133:D167">
    <cfRule type="cellIs" dxfId="684" priority="355" stopIfTrue="1" operator="equal">
      <formula>"N/D"</formula>
    </cfRule>
    <cfRule type="cellIs" dxfId="683" priority="354" stopIfTrue="1" operator="equal">
      <formula>"N/T"</formula>
    </cfRule>
    <cfRule type="cellIs" dxfId="682" priority="353" stopIfTrue="1" operator="equal">
      <formula>"N/A"</formula>
    </cfRule>
    <cfRule type="cellIs" dxfId="681" priority="352" stopIfTrue="1" operator="equal">
      <formula>"Falla"</formula>
    </cfRule>
    <cfRule type="cellIs" dxfId="680" priority="351" stopIfTrue="1" operator="equal">
      <formula>"Pasa"</formula>
    </cfRule>
    <cfRule type="expression" dxfId="679" priority="350" stopIfTrue="1">
      <formula>ISBLANK(D133)</formula>
    </cfRule>
    <cfRule type="cellIs" dxfId="678" priority="349" stopIfTrue="1" operator="equal">
      <formula>"-"</formula>
    </cfRule>
  </conditionalFormatting>
  <conditionalFormatting sqref="D171:D205">
    <cfRule type="cellIs" dxfId="677" priority="341" stopIfTrue="1" operator="equal">
      <formula>"N/D"</formula>
    </cfRule>
    <cfRule type="cellIs" dxfId="676" priority="340" stopIfTrue="1" operator="equal">
      <formula>"N/T"</formula>
    </cfRule>
    <cfRule type="cellIs" dxfId="675" priority="339" stopIfTrue="1" operator="equal">
      <formula>"N/A"</formula>
    </cfRule>
    <cfRule type="cellIs" dxfId="674" priority="337" stopIfTrue="1" operator="equal">
      <formula>"Pasa"</formula>
    </cfRule>
    <cfRule type="cellIs" dxfId="673" priority="338" stopIfTrue="1" operator="equal">
      <formula>"Falla"</formula>
    </cfRule>
    <cfRule type="expression" dxfId="672" priority="336" stopIfTrue="1">
      <formula>ISBLANK(D171)</formula>
    </cfRule>
    <cfRule type="cellIs" dxfId="671" priority="335" stopIfTrue="1" operator="equal">
      <formula>"-"</formula>
    </cfRule>
  </conditionalFormatting>
  <conditionalFormatting sqref="D209:D243">
    <cfRule type="cellIs" dxfId="670" priority="334" stopIfTrue="1" operator="equal">
      <formula>"N/D"</formula>
    </cfRule>
    <cfRule type="cellIs" dxfId="669" priority="328" stopIfTrue="1" operator="equal">
      <formula>"-"</formula>
    </cfRule>
    <cfRule type="expression" dxfId="668" priority="329" stopIfTrue="1">
      <formula>ISBLANK(D209)</formula>
    </cfRule>
    <cfRule type="cellIs" dxfId="667" priority="330" stopIfTrue="1" operator="equal">
      <formula>"Pasa"</formula>
    </cfRule>
    <cfRule type="cellIs" dxfId="666" priority="331" stopIfTrue="1" operator="equal">
      <formula>"Falla"</formula>
    </cfRule>
    <cfRule type="cellIs" dxfId="665" priority="332" stopIfTrue="1" operator="equal">
      <formula>"N/A"</formula>
    </cfRule>
    <cfRule type="cellIs" dxfId="664" priority="333" stopIfTrue="1" operator="equal">
      <formula>"N/T"</formula>
    </cfRule>
  </conditionalFormatting>
  <conditionalFormatting sqref="D247:D281">
    <cfRule type="cellIs" dxfId="663" priority="321" stopIfTrue="1" operator="equal">
      <formula>"-"</formula>
    </cfRule>
    <cfRule type="expression" dxfId="662" priority="322" stopIfTrue="1">
      <formula>ISBLANK(D247)</formula>
    </cfRule>
    <cfRule type="cellIs" dxfId="661" priority="323" stopIfTrue="1" operator="equal">
      <formula>"Pasa"</formula>
    </cfRule>
    <cfRule type="cellIs" dxfId="660" priority="324" stopIfTrue="1" operator="equal">
      <formula>"Falla"</formula>
    </cfRule>
    <cfRule type="cellIs" dxfId="659" priority="325" stopIfTrue="1" operator="equal">
      <formula>"N/A"</formula>
    </cfRule>
    <cfRule type="cellIs" dxfId="658" priority="326" stopIfTrue="1" operator="equal">
      <formula>"N/T"</formula>
    </cfRule>
    <cfRule type="cellIs" dxfId="657" priority="327" stopIfTrue="1" operator="equal">
      <formula>"N/D"</formula>
    </cfRule>
  </conditionalFormatting>
  <conditionalFormatting sqref="D285:D319">
    <cfRule type="cellIs" dxfId="656" priority="319" stopIfTrue="1" operator="equal">
      <formula>"N/T"</formula>
    </cfRule>
    <cfRule type="cellIs" dxfId="655" priority="320" stopIfTrue="1" operator="equal">
      <formula>"N/D"</formula>
    </cfRule>
    <cfRule type="cellIs" dxfId="654" priority="318" stopIfTrue="1" operator="equal">
      <formula>"N/A"</formula>
    </cfRule>
    <cfRule type="cellIs" dxfId="653" priority="317" stopIfTrue="1" operator="equal">
      <formula>"Falla"</formula>
    </cfRule>
    <cfRule type="cellIs" dxfId="652" priority="316" stopIfTrue="1" operator="equal">
      <formula>"Pasa"</formula>
    </cfRule>
    <cfRule type="expression" dxfId="651" priority="315" stopIfTrue="1">
      <formula>ISBLANK(D285)</formula>
    </cfRule>
    <cfRule type="cellIs" dxfId="650" priority="314" stopIfTrue="1" operator="equal">
      <formula>"-"</formula>
    </cfRule>
  </conditionalFormatting>
  <conditionalFormatting sqref="D323:D357">
    <cfRule type="cellIs" dxfId="649" priority="307" stopIfTrue="1" operator="equal">
      <formula>"-"</formula>
    </cfRule>
    <cfRule type="cellIs" dxfId="648" priority="309" stopIfTrue="1" operator="equal">
      <formula>"Pasa"</formula>
    </cfRule>
    <cfRule type="cellIs" dxfId="647" priority="310" stopIfTrue="1" operator="equal">
      <formula>"Falla"</formula>
    </cfRule>
    <cfRule type="cellIs" dxfId="646" priority="311" stopIfTrue="1" operator="equal">
      <formula>"N/A"</formula>
    </cfRule>
    <cfRule type="cellIs" dxfId="645" priority="312" stopIfTrue="1" operator="equal">
      <formula>"N/T"</formula>
    </cfRule>
    <cfRule type="cellIs" dxfId="644" priority="313" stopIfTrue="1" operator="equal">
      <formula>"N/D"</formula>
    </cfRule>
    <cfRule type="expression" dxfId="643" priority="308" stopIfTrue="1">
      <formula>ISBLANK(D323)</formula>
    </cfRule>
  </conditionalFormatting>
  <conditionalFormatting sqref="D361:D395">
    <cfRule type="cellIs" dxfId="642" priority="305" stopIfTrue="1" operator="equal">
      <formula>"N/T"</formula>
    </cfRule>
    <cfRule type="cellIs" dxfId="641" priority="300" stopIfTrue="1" operator="equal">
      <formula>"-"</formula>
    </cfRule>
    <cfRule type="cellIs" dxfId="640" priority="306" stopIfTrue="1" operator="equal">
      <formula>"N/D"</formula>
    </cfRule>
    <cfRule type="expression" dxfId="639" priority="301" stopIfTrue="1">
      <formula>ISBLANK(D361)</formula>
    </cfRule>
    <cfRule type="cellIs" dxfId="638" priority="302" stopIfTrue="1" operator="equal">
      <formula>"Pasa"</formula>
    </cfRule>
    <cfRule type="cellIs" dxfId="637" priority="303" stopIfTrue="1" operator="equal">
      <formula>"Falla"</formula>
    </cfRule>
    <cfRule type="cellIs" dxfId="636" priority="304" stopIfTrue="1" operator="equal">
      <formula>"N/A"</formula>
    </cfRule>
  </conditionalFormatting>
  <conditionalFormatting sqref="D399:D433">
    <cfRule type="cellIs" dxfId="635" priority="299" stopIfTrue="1" operator="equal">
      <formula>"N/D"</formula>
    </cfRule>
    <cfRule type="cellIs" dxfId="634" priority="298" stopIfTrue="1" operator="equal">
      <formula>"N/T"</formula>
    </cfRule>
    <cfRule type="cellIs" dxfId="633" priority="297" stopIfTrue="1" operator="equal">
      <formula>"N/A"</formula>
    </cfRule>
    <cfRule type="cellIs" dxfId="632" priority="296" stopIfTrue="1" operator="equal">
      <formula>"Falla"</formula>
    </cfRule>
    <cfRule type="cellIs" dxfId="631" priority="295" stopIfTrue="1" operator="equal">
      <formula>"Pasa"</formula>
    </cfRule>
    <cfRule type="expression" dxfId="630" priority="294" stopIfTrue="1">
      <formula>ISBLANK(D399)</formula>
    </cfRule>
    <cfRule type="cellIs" dxfId="629" priority="293" stopIfTrue="1" operator="equal">
      <formula>"-"</formula>
    </cfRule>
  </conditionalFormatting>
  <conditionalFormatting sqref="D437:D471">
    <cfRule type="cellIs" dxfId="628" priority="292" stopIfTrue="1" operator="equal">
      <formula>"N/D"</formula>
    </cfRule>
    <cfRule type="cellIs" dxfId="627" priority="291" stopIfTrue="1" operator="equal">
      <formula>"N/T"</formula>
    </cfRule>
    <cfRule type="cellIs" dxfId="626" priority="290" stopIfTrue="1" operator="equal">
      <formula>"N/A"</formula>
    </cfRule>
    <cfRule type="cellIs" dxfId="625" priority="289" stopIfTrue="1" operator="equal">
      <formula>"Falla"</formula>
    </cfRule>
    <cfRule type="cellIs" dxfId="624" priority="288" stopIfTrue="1" operator="equal">
      <formula>"Pasa"</formula>
    </cfRule>
    <cfRule type="expression" dxfId="623" priority="287" stopIfTrue="1">
      <formula>ISBLANK(D437)</formula>
    </cfRule>
    <cfRule type="cellIs" dxfId="622" priority="286" stopIfTrue="1" operator="equal">
      <formula>"-"</formula>
    </cfRule>
  </conditionalFormatting>
  <conditionalFormatting sqref="D475:D509">
    <cfRule type="expression" dxfId="621" priority="280" stopIfTrue="1">
      <formula>ISBLANK(D475)</formula>
    </cfRule>
    <cfRule type="cellIs" dxfId="620" priority="284" stopIfTrue="1" operator="equal">
      <formula>"N/T"</formula>
    </cfRule>
    <cfRule type="cellIs" dxfId="619" priority="285" stopIfTrue="1" operator="equal">
      <formula>"N/D"</formula>
    </cfRule>
    <cfRule type="cellIs" dxfId="618" priority="279" stopIfTrue="1" operator="equal">
      <formula>"-"</formula>
    </cfRule>
    <cfRule type="cellIs" dxfId="617" priority="283" stopIfTrue="1" operator="equal">
      <formula>"N/A"</formula>
    </cfRule>
    <cfRule type="cellIs" dxfId="616" priority="282" stopIfTrue="1" operator="equal">
      <formula>"Falla"</formula>
    </cfRule>
    <cfRule type="cellIs" dxfId="615" priority="281" stopIfTrue="1" operator="equal">
      <formula>"Pasa"</formula>
    </cfRule>
  </conditionalFormatting>
  <conditionalFormatting sqref="D513:D547">
    <cfRule type="cellIs" dxfId="614" priority="278" stopIfTrue="1" operator="equal">
      <formula>"N/D"</formula>
    </cfRule>
    <cfRule type="cellIs" dxfId="613" priority="277" stopIfTrue="1" operator="equal">
      <formula>"N/T"</formula>
    </cfRule>
    <cfRule type="cellIs" dxfId="612" priority="276" stopIfTrue="1" operator="equal">
      <formula>"N/A"</formula>
    </cfRule>
    <cfRule type="cellIs" dxfId="611" priority="275" stopIfTrue="1" operator="equal">
      <formula>"Falla"</formula>
    </cfRule>
    <cfRule type="cellIs" dxfId="610" priority="274" stopIfTrue="1" operator="equal">
      <formula>"Pasa"</formula>
    </cfRule>
    <cfRule type="expression" dxfId="609" priority="273" stopIfTrue="1">
      <formula>ISBLANK(D513)</formula>
    </cfRule>
    <cfRule type="cellIs" dxfId="608" priority="272" stopIfTrue="1" operator="equal">
      <formula>"-"</formula>
    </cfRule>
  </conditionalFormatting>
  <conditionalFormatting sqref="D551:D585">
    <cfRule type="cellIs" dxfId="607" priority="271" stopIfTrue="1" operator="equal">
      <formula>"N/D"</formula>
    </cfRule>
    <cfRule type="cellIs" dxfId="606" priority="270" stopIfTrue="1" operator="equal">
      <formula>"N/T"</formula>
    </cfRule>
    <cfRule type="cellIs" dxfId="605" priority="269" stopIfTrue="1" operator="equal">
      <formula>"N/A"</formula>
    </cfRule>
    <cfRule type="cellIs" dxfId="604" priority="268" stopIfTrue="1" operator="equal">
      <formula>"Falla"</formula>
    </cfRule>
    <cfRule type="cellIs" dxfId="603" priority="267" stopIfTrue="1" operator="equal">
      <formula>"Pasa"</formula>
    </cfRule>
    <cfRule type="expression" dxfId="602" priority="266" stopIfTrue="1">
      <formula>ISBLANK(D551)</formula>
    </cfRule>
    <cfRule type="cellIs" dxfId="601" priority="265" stopIfTrue="1" operator="equal">
      <formula>"-"</formula>
    </cfRule>
  </conditionalFormatting>
  <conditionalFormatting sqref="D589:D623">
    <cfRule type="cellIs" dxfId="600" priority="258" stopIfTrue="1" operator="equal">
      <formula>"-"</formula>
    </cfRule>
    <cfRule type="cellIs" dxfId="599" priority="262" stopIfTrue="1" operator="equal">
      <formula>"N/A"</formula>
    </cfRule>
    <cfRule type="cellIs" dxfId="598" priority="264" stopIfTrue="1" operator="equal">
      <formula>"N/D"</formula>
    </cfRule>
    <cfRule type="cellIs" dxfId="597" priority="261" stopIfTrue="1" operator="equal">
      <formula>"Falla"</formula>
    </cfRule>
    <cfRule type="cellIs" dxfId="596" priority="263" stopIfTrue="1" operator="equal">
      <formula>"N/T"</formula>
    </cfRule>
    <cfRule type="expression" dxfId="595" priority="259" stopIfTrue="1">
      <formula>ISBLANK(D589)</formula>
    </cfRule>
    <cfRule type="cellIs" dxfId="594" priority="260" stopIfTrue="1" operator="equal">
      <formula>"Pasa"</formula>
    </cfRule>
  </conditionalFormatting>
  <conditionalFormatting sqref="D627:D661">
    <cfRule type="cellIs" dxfId="593" priority="253" stopIfTrue="1" operator="equal">
      <formula>"Pasa"</formula>
    </cfRule>
    <cfRule type="cellIs" dxfId="592" priority="251" stopIfTrue="1" operator="equal">
      <formula>"-"</formula>
    </cfRule>
    <cfRule type="expression" dxfId="591" priority="252" stopIfTrue="1">
      <formula>ISBLANK(D627)</formula>
    </cfRule>
    <cfRule type="cellIs" dxfId="590" priority="255" stopIfTrue="1" operator="equal">
      <formula>"N/A"</formula>
    </cfRule>
    <cfRule type="cellIs" dxfId="589" priority="256" stopIfTrue="1" operator="equal">
      <formula>"N/T"</formula>
    </cfRule>
    <cfRule type="cellIs" dxfId="588" priority="257" stopIfTrue="1" operator="equal">
      <formula>"N/D"</formula>
    </cfRule>
    <cfRule type="cellIs" dxfId="587" priority="254" stopIfTrue="1" operator="equal">
      <formula>"Falla"</formula>
    </cfRule>
  </conditionalFormatting>
  <conditionalFormatting sqref="D665:D699">
    <cfRule type="cellIs" dxfId="586" priority="249" stopIfTrue="1" operator="equal">
      <formula>"N/T"</formula>
    </cfRule>
    <cfRule type="cellIs" dxfId="585" priority="248" stopIfTrue="1" operator="equal">
      <formula>"N/A"</formula>
    </cfRule>
    <cfRule type="cellIs" dxfId="584" priority="250" stopIfTrue="1" operator="equal">
      <formula>"N/D"</formula>
    </cfRule>
    <cfRule type="cellIs" dxfId="583" priority="247" stopIfTrue="1" operator="equal">
      <formula>"Falla"</formula>
    </cfRule>
    <cfRule type="cellIs" dxfId="582" priority="246" stopIfTrue="1" operator="equal">
      <formula>"Pasa"</formula>
    </cfRule>
    <cfRule type="cellIs" dxfId="581" priority="244" stopIfTrue="1" operator="equal">
      <formula>"-"</formula>
    </cfRule>
    <cfRule type="expression" dxfId="580" priority="245" stopIfTrue="1">
      <formula>ISBLANK(D665)</formula>
    </cfRule>
  </conditionalFormatting>
  <conditionalFormatting sqref="D703:D737">
    <cfRule type="cellIs" dxfId="579" priority="243" stopIfTrue="1" operator="equal">
      <formula>"N/D"</formula>
    </cfRule>
    <cfRule type="cellIs" dxfId="578" priority="242" stopIfTrue="1" operator="equal">
      <formula>"N/T"</formula>
    </cfRule>
    <cfRule type="cellIs" dxfId="577" priority="241" stopIfTrue="1" operator="equal">
      <formula>"N/A"</formula>
    </cfRule>
    <cfRule type="cellIs" dxfId="576" priority="240" stopIfTrue="1" operator="equal">
      <formula>"Falla"</formula>
    </cfRule>
    <cfRule type="cellIs" dxfId="575" priority="239" stopIfTrue="1" operator="equal">
      <formula>"Pasa"</formula>
    </cfRule>
    <cfRule type="expression" dxfId="574" priority="238" stopIfTrue="1">
      <formula>ISBLANK(D703)</formula>
    </cfRule>
    <cfRule type="cellIs" dxfId="573" priority="237" stopIfTrue="1" operator="equal">
      <formula>"-"</formula>
    </cfRule>
  </conditionalFormatting>
  <conditionalFormatting sqref="D741:D775">
    <cfRule type="cellIs" dxfId="572" priority="236" stopIfTrue="1" operator="equal">
      <formula>"N/D"</formula>
    </cfRule>
    <cfRule type="cellIs" dxfId="571" priority="235" stopIfTrue="1" operator="equal">
      <formula>"N/T"</formula>
    </cfRule>
    <cfRule type="cellIs" dxfId="570" priority="234" stopIfTrue="1" operator="equal">
      <formula>"N/A"</formula>
    </cfRule>
    <cfRule type="cellIs" dxfId="569" priority="233" stopIfTrue="1" operator="equal">
      <formula>"Falla"</formula>
    </cfRule>
    <cfRule type="cellIs" dxfId="568" priority="232" stopIfTrue="1" operator="equal">
      <formula>"Pasa"</formula>
    </cfRule>
    <cfRule type="expression" dxfId="567" priority="231" stopIfTrue="1">
      <formula>ISBLANK(D741)</formula>
    </cfRule>
    <cfRule type="cellIs" dxfId="566" priority="230" stopIfTrue="1" operator="equal">
      <formula>"-"</formula>
    </cfRule>
  </conditionalFormatting>
  <conditionalFormatting sqref="D779:D813">
    <cfRule type="cellIs" dxfId="565" priority="227" stopIfTrue="1" operator="equal">
      <formula>"N/A"</formula>
    </cfRule>
    <cfRule type="cellIs" dxfId="564" priority="229" stopIfTrue="1" operator="equal">
      <formula>"N/D"</formula>
    </cfRule>
    <cfRule type="cellIs" dxfId="563" priority="228" stopIfTrue="1" operator="equal">
      <formula>"N/T"</formula>
    </cfRule>
    <cfRule type="cellIs" dxfId="562" priority="226" stopIfTrue="1" operator="equal">
      <formula>"Falla"</formula>
    </cfRule>
    <cfRule type="cellIs" dxfId="561" priority="225" stopIfTrue="1" operator="equal">
      <formula>"Pasa"</formula>
    </cfRule>
    <cfRule type="expression" dxfId="560" priority="224" stopIfTrue="1">
      <formula>ISBLANK(D779)</formula>
    </cfRule>
    <cfRule type="cellIs" dxfId="559" priority="223" stopIfTrue="1" operator="equal">
      <formula>"-"</formula>
    </cfRule>
  </conditionalFormatting>
  <conditionalFormatting sqref="D817:D851">
    <cfRule type="cellIs" dxfId="558" priority="222" stopIfTrue="1" operator="equal">
      <formula>"N/D"</formula>
    </cfRule>
    <cfRule type="cellIs" dxfId="557" priority="221" stopIfTrue="1" operator="equal">
      <formula>"N/T"</formula>
    </cfRule>
    <cfRule type="cellIs" dxfId="556" priority="220" stopIfTrue="1" operator="equal">
      <formula>"N/A"</formula>
    </cfRule>
    <cfRule type="cellIs" dxfId="555" priority="219" stopIfTrue="1" operator="equal">
      <formula>"Falla"</formula>
    </cfRule>
    <cfRule type="cellIs" dxfId="554" priority="218" stopIfTrue="1" operator="equal">
      <formula>"Pasa"</formula>
    </cfRule>
    <cfRule type="expression" dxfId="553" priority="217" stopIfTrue="1">
      <formula>ISBLANK(D817)</formula>
    </cfRule>
    <cfRule type="cellIs" dxfId="552" priority="216" stopIfTrue="1" operator="equal">
      <formula>"-"</formula>
    </cfRule>
  </conditionalFormatting>
  <conditionalFormatting sqref="D855:D889">
    <cfRule type="cellIs" dxfId="551" priority="212" stopIfTrue="1" operator="equal">
      <formula>"Falla"</formula>
    </cfRule>
    <cfRule type="cellIs" dxfId="550" priority="213" stopIfTrue="1" operator="equal">
      <formula>"N/A"</formula>
    </cfRule>
    <cfRule type="cellIs" dxfId="549" priority="215" stopIfTrue="1" operator="equal">
      <formula>"N/D"</formula>
    </cfRule>
    <cfRule type="cellIs" dxfId="548" priority="214" stopIfTrue="1" operator="equal">
      <formula>"N/T"</formula>
    </cfRule>
    <cfRule type="cellIs" dxfId="547" priority="209" stopIfTrue="1" operator="equal">
      <formula>"-"</formula>
    </cfRule>
    <cfRule type="expression" dxfId="546" priority="210" stopIfTrue="1">
      <formula>ISBLANK(D855)</formula>
    </cfRule>
    <cfRule type="cellIs" dxfId="545" priority="211" stopIfTrue="1" operator="equal">
      <formula>"Pasa"</formula>
    </cfRule>
  </conditionalFormatting>
  <conditionalFormatting sqref="D893:D927">
    <cfRule type="expression" dxfId="544" priority="203" stopIfTrue="1">
      <formula>ISBLANK(D893)</formula>
    </cfRule>
    <cfRule type="cellIs" dxfId="543" priority="202" stopIfTrue="1" operator="equal">
      <formula>"-"</formula>
    </cfRule>
    <cfRule type="cellIs" dxfId="542" priority="204" stopIfTrue="1" operator="equal">
      <formula>"Pasa"</formula>
    </cfRule>
    <cfRule type="cellIs" dxfId="541" priority="205" stopIfTrue="1" operator="equal">
      <formula>"Falla"</formula>
    </cfRule>
    <cfRule type="cellIs" dxfId="540" priority="206" stopIfTrue="1" operator="equal">
      <formula>"N/A"</formula>
    </cfRule>
    <cfRule type="cellIs" dxfId="539" priority="207" stopIfTrue="1" operator="equal">
      <formula>"N/T"</formula>
    </cfRule>
    <cfRule type="cellIs" dxfId="538" priority="208" stopIfTrue="1" operator="equal">
      <formula>"N/D"</formula>
    </cfRule>
  </conditionalFormatting>
  <conditionalFormatting sqref="D931:D965">
    <cfRule type="cellIs" dxfId="537" priority="195" stopIfTrue="1" operator="equal">
      <formula>"-"</formula>
    </cfRule>
    <cfRule type="expression" dxfId="536" priority="196" stopIfTrue="1">
      <formula>ISBLANK(D931)</formula>
    </cfRule>
    <cfRule type="cellIs" dxfId="535" priority="197" stopIfTrue="1" operator="equal">
      <formula>"Pasa"</formula>
    </cfRule>
    <cfRule type="cellIs" dxfId="534" priority="198" stopIfTrue="1" operator="equal">
      <formula>"Falla"</formula>
    </cfRule>
    <cfRule type="cellIs" dxfId="533" priority="199" stopIfTrue="1" operator="equal">
      <formula>"N/A"</formula>
    </cfRule>
    <cfRule type="cellIs" dxfId="532" priority="200" stopIfTrue="1" operator="equal">
      <formula>"N/T"</formula>
    </cfRule>
    <cfRule type="cellIs" dxfId="531" priority="201" stopIfTrue="1" operator="equal">
      <formula>"N/D"</formula>
    </cfRule>
  </conditionalFormatting>
  <conditionalFormatting sqref="D969:D1003">
    <cfRule type="cellIs" dxfId="530" priority="188" stopIfTrue="1" operator="equal">
      <formula>"-"</formula>
    </cfRule>
    <cfRule type="cellIs" dxfId="529" priority="194" stopIfTrue="1" operator="equal">
      <formula>"N/D"</formula>
    </cfRule>
    <cfRule type="cellIs" dxfId="528" priority="193" stopIfTrue="1" operator="equal">
      <formula>"N/T"</formula>
    </cfRule>
    <cfRule type="cellIs" dxfId="527" priority="192" stopIfTrue="1" operator="equal">
      <formula>"N/A"</formula>
    </cfRule>
    <cfRule type="cellIs" dxfId="526" priority="191" stopIfTrue="1" operator="equal">
      <formula>"Falla"</formula>
    </cfRule>
    <cfRule type="cellIs" dxfId="525" priority="190" stopIfTrue="1" operator="equal">
      <formula>"Pasa"</formula>
    </cfRule>
    <cfRule type="expression" dxfId="524" priority="189" stopIfTrue="1">
      <formula>ISBLANK(D969)</formula>
    </cfRule>
  </conditionalFormatting>
  <conditionalFormatting sqref="D1007:D1041">
    <cfRule type="cellIs" dxfId="523" priority="181" stopIfTrue="1" operator="equal">
      <formula>"-"</formula>
    </cfRule>
  </conditionalFormatting>
  <conditionalFormatting sqref="D1007:D1042">
    <cfRule type="cellIs" dxfId="522" priority="184" stopIfTrue="1" operator="equal">
      <formula>"Falla"</formula>
    </cfRule>
    <cfRule type="cellIs" dxfId="521" priority="187" stopIfTrue="1" operator="equal">
      <formula>"N/D"</formula>
    </cfRule>
    <cfRule type="cellIs" dxfId="520" priority="186" stopIfTrue="1" operator="equal">
      <formula>"N/T"</formula>
    </cfRule>
    <cfRule type="cellIs" dxfId="519" priority="185" stopIfTrue="1" operator="equal">
      <formula>"N/A"</formula>
    </cfRule>
    <cfRule type="cellIs" dxfId="518" priority="183" stopIfTrue="1" operator="equal">
      <formula>"Pasa"</formula>
    </cfRule>
    <cfRule type="expression" dxfId="517" priority="182" stopIfTrue="1">
      <formula>ISBLANK(D1007)</formula>
    </cfRule>
  </conditionalFormatting>
  <conditionalFormatting sqref="D1045:D1079">
    <cfRule type="cellIs" dxfId="516" priority="180" stopIfTrue="1" operator="equal">
      <formula>"N/D"</formula>
    </cfRule>
    <cfRule type="cellIs" dxfId="515" priority="179" stopIfTrue="1" operator="equal">
      <formula>"N/T"</formula>
    </cfRule>
    <cfRule type="cellIs" dxfId="514" priority="178" stopIfTrue="1" operator="equal">
      <formula>"N/A"</formula>
    </cfRule>
    <cfRule type="cellIs" dxfId="513" priority="177" stopIfTrue="1" operator="equal">
      <formula>"Falla"</formula>
    </cfRule>
    <cfRule type="cellIs" dxfId="512" priority="176" stopIfTrue="1" operator="equal">
      <formula>"Pasa"</formula>
    </cfRule>
    <cfRule type="expression" dxfId="511" priority="175" stopIfTrue="1">
      <formula>ISBLANK(D1045)</formula>
    </cfRule>
    <cfRule type="cellIs" dxfId="510" priority="174" stopIfTrue="1" operator="equal">
      <formula>"-"</formula>
    </cfRule>
  </conditionalFormatting>
  <conditionalFormatting sqref="D1083:D1117">
    <cfRule type="cellIs" dxfId="509" priority="173" stopIfTrue="1" operator="equal">
      <formula>"N/D"</formula>
    </cfRule>
    <cfRule type="cellIs" dxfId="508" priority="172" stopIfTrue="1" operator="equal">
      <formula>"N/T"</formula>
    </cfRule>
    <cfRule type="cellIs" dxfId="507" priority="171" stopIfTrue="1" operator="equal">
      <formula>"N/A"</formula>
    </cfRule>
    <cfRule type="cellIs" dxfId="506" priority="170" stopIfTrue="1" operator="equal">
      <formula>"Falla"</formula>
    </cfRule>
    <cfRule type="cellIs" dxfId="505" priority="169" stopIfTrue="1" operator="equal">
      <formula>"Pasa"</formula>
    </cfRule>
    <cfRule type="expression" dxfId="504" priority="168" stopIfTrue="1">
      <formula>ISBLANK(D1083)</formula>
    </cfRule>
    <cfRule type="cellIs" dxfId="503" priority="167" stopIfTrue="1" operator="equal">
      <formula>"-"</formula>
    </cfRule>
  </conditionalFormatting>
  <conditionalFormatting sqref="D1121:D1155">
    <cfRule type="cellIs" dxfId="502" priority="166" stopIfTrue="1" operator="equal">
      <formula>"N/D"</formula>
    </cfRule>
    <cfRule type="cellIs" dxfId="501" priority="165" stopIfTrue="1" operator="equal">
      <formula>"N/T"</formula>
    </cfRule>
    <cfRule type="cellIs" dxfId="500" priority="164" stopIfTrue="1" operator="equal">
      <formula>"N/A"</formula>
    </cfRule>
    <cfRule type="cellIs" dxfId="499" priority="163" stopIfTrue="1" operator="equal">
      <formula>"Falla"</formula>
    </cfRule>
    <cfRule type="cellIs" dxfId="498" priority="162" stopIfTrue="1" operator="equal">
      <formula>"Pasa"</formula>
    </cfRule>
    <cfRule type="expression" dxfId="497" priority="161" stopIfTrue="1">
      <formula>ISBLANK(D1121)</formula>
    </cfRule>
    <cfRule type="cellIs" dxfId="496" priority="160" stopIfTrue="1" operator="equal">
      <formula>"-"</formula>
    </cfRule>
  </conditionalFormatting>
  <conditionalFormatting sqref="D1159:D1193">
    <cfRule type="cellIs" dxfId="495" priority="159" stopIfTrue="1" operator="equal">
      <formula>"N/D"</formula>
    </cfRule>
    <cfRule type="cellIs" dxfId="494" priority="158" stopIfTrue="1" operator="equal">
      <formula>"N/T"</formula>
    </cfRule>
    <cfRule type="cellIs" dxfId="493" priority="157" stopIfTrue="1" operator="equal">
      <formula>"N/A"</formula>
    </cfRule>
    <cfRule type="cellIs" dxfId="492" priority="156" stopIfTrue="1" operator="equal">
      <formula>"Falla"</formula>
    </cfRule>
    <cfRule type="cellIs" dxfId="491" priority="155" stopIfTrue="1" operator="equal">
      <formula>"Pasa"</formula>
    </cfRule>
    <cfRule type="expression" dxfId="490" priority="154" stopIfTrue="1">
      <formula>ISBLANK(D1159)</formula>
    </cfRule>
    <cfRule type="cellIs" dxfId="489" priority="153" stopIfTrue="1" operator="equal">
      <formula>"-"</formula>
    </cfRule>
  </conditionalFormatting>
  <conditionalFormatting sqref="D1197:D1231">
    <cfRule type="cellIs" dxfId="488" priority="149" stopIfTrue="1" operator="equal">
      <formula>"Falla"</formula>
    </cfRule>
    <cfRule type="cellIs" dxfId="487" priority="146" stopIfTrue="1" operator="equal">
      <formula>"-"</formula>
    </cfRule>
    <cfRule type="expression" dxfId="486" priority="147" stopIfTrue="1">
      <formula>ISBLANK(D1197)</formula>
    </cfRule>
    <cfRule type="cellIs" dxfId="485" priority="148" stopIfTrue="1" operator="equal">
      <formula>"Pasa"</formula>
    </cfRule>
    <cfRule type="cellIs" dxfId="484" priority="152" stopIfTrue="1" operator="equal">
      <formula>"N/D"</formula>
    </cfRule>
    <cfRule type="cellIs" dxfId="483" priority="151" stopIfTrue="1" operator="equal">
      <formula>"N/T"</formula>
    </cfRule>
    <cfRule type="cellIs" dxfId="482" priority="150" stopIfTrue="1" operator="equal">
      <formula>"N/A"</formula>
    </cfRule>
  </conditionalFormatting>
  <conditionalFormatting sqref="D1235:D1269">
    <cfRule type="cellIs" dxfId="481" priority="139" stopIfTrue="1" operator="equal">
      <formula>"-"</formula>
    </cfRule>
    <cfRule type="expression" dxfId="480" priority="140" stopIfTrue="1">
      <formula>ISBLANK(D1235)</formula>
    </cfRule>
    <cfRule type="cellIs" dxfId="479" priority="141" stopIfTrue="1" operator="equal">
      <formula>"Pasa"</formula>
    </cfRule>
    <cfRule type="cellIs" dxfId="478" priority="142" stopIfTrue="1" operator="equal">
      <formula>"Falla"</formula>
    </cfRule>
    <cfRule type="cellIs" dxfId="477" priority="143" stopIfTrue="1" operator="equal">
      <formula>"N/A"</formula>
    </cfRule>
    <cfRule type="cellIs" dxfId="476" priority="144" stopIfTrue="1" operator="equal">
      <formula>"N/T"</formula>
    </cfRule>
    <cfRule type="cellIs" dxfId="475" priority="145" stopIfTrue="1" operator="equal">
      <formula>"N/D"</formula>
    </cfRule>
  </conditionalFormatting>
  <conditionalFormatting sqref="D1273:D1307">
    <cfRule type="cellIs" dxfId="474" priority="136" stopIfTrue="1" operator="equal">
      <formula>"N/A"</formula>
    </cfRule>
    <cfRule type="cellIs" dxfId="473" priority="137" stopIfTrue="1" operator="equal">
      <formula>"N/T"</formula>
    </cfRule>
    <cfRule type="cellIs" dxfId="472" priority="138" stopIfTrue="1" operator="equal">
      <formula>"N/D"</formula>
    </cfRule>
    <cfRule type="cellIs" dxfId="471" priority="135" stopIfTrue="1" operator="equal">
      <formula>"Falla"</formula>
    </cfRule>
    <cfRule type="cellIs" dxfId="470" priority="134" stopIfTrue="1" operator="equal">
      <formula>"Pasa"</formula>
    </cfRule>
    <cfRule type="expression" dxfId="469" priority="133" stopIfTrue="1">
      <formula>ISBLANK(D1273)</formula>
    </cfRule>
    <cfRule type="cellIs" dxfId="468" priority="132" stopIfTrue="1" operator="equal">
      <formula>"-"</formula>
    </cfRule>
  </conditionalFormatting>
  <conditionalFormatting sqref="D1311:D1345">
    <cfRule type="cellIs" dxfId="467" priority="131" stopIfTrue="1" operator="equal">
      <formula>"N/D"</formula>
    </cfRule>
    <cfRule type="cellIs" dxfId="466" priority="130" stopIfTrue="1" operator="equal">
      <formula>"N/T"</formula>
    </cfRule>
    <cfRule type="cellIs" dxfId="465" priority="129" stopIfTrue="1" operator="equal">
      <formula>"N/A"</formula>
    </cfRule>
    <cfRule type="cellIs" dxfId="464" priority="128" stopIfTrue="1" operator="equal">
      <formula>"Falla"</formula>
    </cfRule>
    <cfRule type="cellIs" dxfId="463" priority="127" stopIfTrue="1" operator="equal">
      <formula>"Pasa"</formula>
    </cfRule>
    <cfRule type="expression" dxfId="462" priority="126" stopIfTrue="1">
      <formula>ISBLANK(D1311)</formula>
    </cfRule>
    <cfRule type="cellIs" dxfId="461" priority="125" stopIfTrue="1" operator="equal">
      <formula>"-"</formula>
    </cfRule>
  </conditionalFormatting>
  <conditionalFormatting sqref="D1349:D1383">
    <cfRule type="cellIs" dxfId="460" priority="122" stopIfTrue="1" operator="equal">
      <formula>"N/A"</formula>
    </cfRule>
    <cfRule type="cellIs" dxfId="459" priority="123" stopIfTrue="1" operator="equal">
      <formula>"N/T"</formula>
    </cfRule>
    <cfRule type="cellIs" dxfId="458" priority="124" stopIfTrue="1" operator="equal">
      <formula>"N/D"</formula>
    </cfRule>
    <cfRule type="cellIs" dxfId="457" priority="118" stopIfTrue="1" operator="equal">
      <formula>"-"</formula>
    </cfRule>
    <cfRule type="expression" dxfId="456" priority="119" stopIfTrue="1">
      <formula>ISBLANK(D1349)</formula>
    </cfRule>
    <cfRule type="cellIs" dxfId="455" priority="120" stopIfTrue="1" operator="equal">
      <formula>"Pasa"</formula>
    </cfRule>
    <cfRule type="cellIs" dxfId="454" priority="121" stopIfTrue="1" operator="equal">
      <formula>"Falla"</formula>
    </cfRule>
  </conditionalFormatting>
  <conditionalFormatting sqref="D1387:D1421">
    <cfRule type="cellIs" dxfId="453" priority="111" stopIfTrue="1" operator="equal">
      <formula>"-"</formula>
    </cfRule>
    <cfRule type="cellIs" dxfId="452" priority="115" stopIfTrue="1" operator="equal">
      <formula>"N/A"</formula>
    </cfRule>
    <cfRule type="expression" dxfId="451" priority="112" stopIfTrue="1">
      <formula>ISBLANK(D1387)</formula>
    </cfRule>
    <cfRule type="cellIs" dxfId="450" priority="113" stopIfTrue="1" operator="equal">
      <formula>"Pasa"</formula>
    </cfRule>
    <cfRule type="cellIs" dxfId="449" priority="114" stopIfTrue="1" operator="equal">
      <formula>"Falla"</formula>
    </cfRule>
    <cfRule type="cellIs" dxfId="448" priority="116" stopIfTrue="1" operator="equal">
      <formula>"N/T"</formula>
    </cfRule>
    <cfRule type="cellIs" dxfId="447" priority="117" stopIfTrue="1" operator="equal">
      <formula>"N/D"</formula>
    </cfRule>
  </conditionalFormatting>
  <conditionalFormatting sqref="D1425:D1459">
    <cfRule type="cellIs" dxfId="446" priority="110" stopIfTrue="1" operator="equal">
      <formula>"N/D"</formula>
    </cfRule>
    <cfRule type="cellIs" dxfId="445" priority="109" stopIfTrue="1" operator="equal">
      <formula>"N/T"</formula>
    </cfRule>
    <cfRule type="cellIs" dxfId="444" priority="108" stopIfTrue="1" operator="equal">
      <formula>"N/A"</formula>
    </cfRule>
    <cfRule type="cellIs" dxfId="443" priority="107" stopIfTrue="1" operator="equal">
      <formula>"Falla"</formula>
    </cfRule>
    <cfRule type="cellIs" dxfId="442" priority="106" stopIfTrue="1" operator="equal">
      <formula>"Pasa"</formula>
    </cfRule>
    <cfRule type="cellIs" dxfId="441" priority="104" stopIfTrue="1" operator="equal">
      <formula>"-"</formula>
    </cfRule>
    <cfRule type="expression" dxfId="440" priority="105" stopIfTrue="1">
      <formula>ISBLANK(D1425)</formula>
    </cfRule>
  </conditionalFormatting>
  <conditionalFormatting sqref="D1463:D1497">
    <cfRule type="cellIs" dxfId="439" priority="99" stopIfTrue="1" operator="equal">
      <formula>"Pasa"</formula>
    </cfRule>
    <cfRule type="cellIs" dxfId="438" priority="103" stopIfTrue="1" operator="equal">
      <formula>"N/D"</formula>
    </cfRule>
    <cfRule type="cellIs" dxfId="437" priority="102" stopIfTrue="1" operator="equal">
      <formula>"N/T"</formula>
    </cfRule>
    <cfRule type="cellIs" dxfId="436" priority="101" stopIfTrue="1" operator="equal">
      <formula>"N/A"</formula>
    </cfRule>
    <cfRule type="cellIs" dxfId="435" priority="100" stopIfTrue="1" operator="equal">
      <formula>"Falla"</formula>
    </cfRule>
    <cfRule type="expression" dxfId="434" priority="98" stopIfTrue="1">
      <formula>ISBLANK(D1463)</formula>
    </cfRule>
    <cfRule type="cellIs" dxfId="433" priority="97" stopIfTrue="1" operator="equal">
      <formula>"-"</formula>
    </cfRule>
  </conditionalFormatting>
  <conditionalFormatting sqref="D1501:D1535">
    <cfRule type="cellIs" dxfId="432" priority="96" stopIfTrue="1" operator="equal">
      <formula>"N/D"</formula>
    </cfRule>
    <cfRule type="cellIs" dxfId="431" priority="95" stopIfTrue="1" operator="equal">
      <formula>"N/T"</formula>
    </cfRule>
    <cfRule type="cellIs" dxfId="430" priority="94" stopIfTrue="1" operator="equal">
      <formula>"N/A"</formula>
    </cfRule>
    <cfRule type="cellIs" dxfId="429" priority="93" stopIfTrue="1" operator="equal">
      <formula>"Falla"</formula>
    </cfRule>
    <cfRule type="cellIs" dxfId="428" priority="92" stopIfTrue="1" operator="equal">
      <formula>"Pasa"</formula>
    </cfRule>
    <cfRule type="cellIs" dxfId="427" priority="90" stopIfTrue="1" operator="equal">
      <formula>"-"</formula>
    </cfRule>
    <cfRule type="expression" dxfId="426" priority="91" stopIfTrue="1">
      <formula>ISBLANK(D1501)</formula>
    </cfRule>
  </conditionalFormatting>
  <conditionalFormatting sqref="D1539:D1573">
    <cfRule type="cellIs" dxfId="425" priority="83" stopIfTrue="1" operator="equal">
      <formula>"-"</formula>
    </cfRule>
    <cfRule type="cellIs" dxfId="424" priority="89" stopIfTrue="1" operator="equal">
      <formula>"N/D"</formula>
    </cfRule>
    <cfRule type="cellIs" dxfId="423" priority="88" stopIfTrue="1" operator="equal">
      <formula>"N/T"</formula>
    </cfRule>
    <cfRule type="cellIs" dxfId="422" priority="87" stopIfTrue="1" operator="equal">
      <formula>"N/A"</formula>
    </cfRule>
    <cfRule type="cellIs" dxfId="421" priority="86" stopIfTrue="1" operator="equal">
      <formula>"Falla"</formula>
    </cfRule>
    <cfRule type="cellIs" dxfId="420" priority="85" stopIfTrue="1" operator="equal">
      <formula>"Pasa"</formula>
    </cfRule>
    <cfRule type="expression" dxfId="419" priority="84" stopIfTrue="1">
      <formula>ISBLANK(D1539)</formula>
    </cfRule>
  </conditionalFormatting>
  <conditionalFormatting sqref="D1577:D1611">
    <cfRule type="cellIs" dxfId="418" priority="82" stopIfTrue="1" operator="equal">
      <formula>"N/D"</formula>
    </cfRule>
    <cfRule type="cellIs" dxfId="417" priority="81" stopIfTrue="1" operator="equal">
      <formula>"N/T"</formula>
    </cfRule>
    <cfRule type="cellIs" dxfId="416" priority="80" stopIfTrue="1" operator="equal">
      <formula>"N/A"</formula>
    </cfRule>
    <cfRule type="cellIs" dxfId="415" priority="79" stopIfTrue="1" operator="equal">
      <formula>"Falla"</formula>
    </cfRule>
    <cfRule type="cellIs" dxfId="414" priority="78" stopIfTrue="1" operator="equal">
      <formula>"Pasa"</formula>
    </cfRule>
    <cfRule type="expression" dxfId="413" priority="77" stopIfTrue="1">
      <formula>ISBLANK(D1577)</formula>
    </cfRule>
    <cfRule type="cellIs" dxfId="412" priority="76" stopIfTrue="1" operator="equal">
      <formula>"-"</formula>
    </cfRule>
  </conditionalFormatting>
  <conditionalFormatting sqref="D1615:D1649">
    <cfRule type="expression" dxfId="411" priority="70" stopIfTrue="1">
      <formula>ISBLANK(D1615)</formula>
    </cfRule>
    <cfRule type="cellIs" dxfId="410" priority="69" stopIfTrue="1" operator="equal">
      <formula>"-"</formula>
    </cfRule>
    <cfRule type="cellIs" dxfId="409" priority="75" stopIfTrue="1" operator="equal">
      <formula>"N/D"</formula>
    </cfRule>
    <cfRule type="cellIs" dxfId="408" priority="74" stopIfTrue="1" operator="equal">
      <formula>"N/T"</formula>
    </cfRule>
    <cfRule type="cellIs" dxfId="407" priority="73" stopIfTrue="1" operator="equal">
      <formula>"N/A"</formula>
    </cfRule>
    <cfRule type="cellIs" dxfId="406" priority="72" stopIfTrue="1" operator="equal">
      <formula>"Falla"</formula>
    </cfRule>
    <cfRule type="cellIs" dxfId="405" priority="71" stopIfTrue="1" operator="equal">
      <formula>"Pasa"</formula>
    </cfRule>
  </conditionalFormatting>
  <conditionalFormatting sqref="D1653:D1687">
    <cfRule type="cellIs" dxfId="404" priority="68" stopIfTrue="1" operator="equal">
      <formula>"N/D"</formula>
    </cfRule>
    <cfRule type="cellIs" dxfId="403" priority="67" stopIfTrue="1" operator="equal">
      <formula>"N/T"</formula>
    </cfRule>
    <cfRule type="cellIs" dxfId="402" priority="66" stopIfTrue="1" operator="equal">
      <formula>"N/A"</formula>
    </cfRule>
    <cfRule type="cellIs" dxfId="401" priority="62" stopIfTrue="1" operator="equal">
      <formula>"-"</formula>
    </cfRule>
    <cfRule type="expression" dxfId="400" priority="63" stopIfTrue="1">
      <formula>ISBLANK(D1653)</formula>
    </cfRule>
    <cfRule type="cellIs" dxfId="399" priority="64" stopIfTrue="1" operator="equal">
      <formula>"Pasa"</formula>
    </cfRule>
    <cfRule type="cellIs" dxfId="398" priority="65" stopIfTrue="1" operator="equal">
      <formula>"Falla"</formula>
    </cfRule>
  </conditionalFormatting>
  <conditionalFormatting sqref="D1691:D1725">
    <cfRule type="cellIs" dxfId="397" priority="57" stopIfTrue="1" operator="equal">
      <formula>"Pasa"</formula>
    </cfRule>
    <cfRule type="cellIs" dxfId="396" priority="59" stopIfTrue="1" operator="equal">
      <formula>"N/A"</formula>
    </cfRule>
    <cfRule type="cellIs" dxfId="395" priority="58" stopIfTrue="1" operator="equal">
      <formula>"Falla"</formula>
    </cfRule>
    <cfRule type="cellIs" dxfId="394" priority="61" stopIfTrue="1" operator="equal">
      <formula>"N/D"</formula>
    </cfRule>
    <cfRule type="cellIs" dxfId="393" priority="60" stopIfTrue="1" operator="equal">
      <formula>"N/T"</formula>
    </cfRule>
    <cfRule type="expression" dxfId="392" priority="56" stopIfTrue="1">
      <formula>ISBLANK(D1691)</formula>
    </cfRule>
    <cfRule type="cellIs" dxfId="391" priority="55" stopIfTrue="1" operator="equal">
      <formula>"-"</formula>
    </cfRule>
  </conditionalFormatting>
  <conditionalFormatting sqref="D1729:D1763">
    <cfRule type="cellIs" dxfId="390" priority="54" stopIfTrue="1" operator="equal">
      <formula>"N/D"</formula>
    </cfRule>
    <cfRule type="cellIs" dxfId="389" priority="53" stopIfTrue="1" operator="equal">
      <formula>"N/T"</formula>
    </cfRule>
    <cfRule type="cellIs" dxfId="388" priority="52" stopIfTrue="1" operator="equal">
      <formula>"N/A"</formula>
    </cfRule>
    <cfRule type="cellIs" dxfId="387" priority="51" stopIfTrue="1" operator="equal">
      <formula>"Falla"</formula>
    </cfRule>
    <cfRule type="cellIs" dxfId="386" priority="50" stopIfTrue="1" operator="equal">
      <formula>"Pasa"</formula>
    </cfRule>
    <cfRule type="expression" dxfId="385" priority="49" stopIfTrue="1">
      <formula>ISBLANK(D1729)</formula>
    </cfRule>
    <cfRule type="cellIs" dxfId="384" priority="48" stopIfTrue="1" operator="equal">
      <formula>"-"</formula>
    </cfRule>
  </conditionalFormatting>
  <conditionalFormatting sqref="D1767:D1801">
    <cfRule type="cellIs" dxfId="383" priority="47" stopIfTrue="1" operator="equal">
      <formula>"N/D"</formula>
    </cfRule>
    <cfRule type="cellIs" dxfId="382" priority="46" stopIfTrue="1" operator="equal">
      <formula>"N/T"</formula>
    </cfRule>
    <cfRule type="cellIs" dxfId="381" priority="45" stopIfTrue="1" operator="equal">
      <formula>"N/A"</formula>
    </cfRule>
    <cfRule type="cellIs" dxfId="380" priority="44" stopIfTrue="1" operator="equal">
      <formula>"Falla"</formula>
    </cfRule>
    <cfRule type="cellIs" dxfId="379" priority="43" stopIfTrue="1" operator="equal">
      <formula>"Pasa"</formula>
    </cfRule>
    <cfRule type="expression" dxfId="378" priority="42" stopIfTrue="1">
      <formula>ISBLANK(D1767)</formula>
    </cfRule>
    <cfRule type="cellIs" dxfId="377" priority="41" stopIfTrue="1" operator="equal">
      <formula>"-"</formula>
    </cfRule>
  </conditionalFormatting>
  <conditionalFormatting sqref="D1805:D1839">
    <cfRule type="cellIs" dxfId="376" priority="40" stopIfTrue="1" operator="equal">
      <formula>"N/D"</formula>
    </cfRule>
    <cfRule type="cellIs" dxfId="375" priority="39" stopIfTrue="1" operator="equal">
      <formula>"N/T"</formula>
    </cfRule>
    <cfRule type="cellIs" dxfId="374" priority="38" stopIfTrue="1" operator="equal">
      <formula>"N/A"</formula>
    </cfRule>
    <cfRule type="cellIs" dxfId="373" priority="37" stopIfTrue="1" operator="equal">
      <formula>"Falla"</formula>
    </cfRule>
    <cfRule type="cellIs" dxfId="372" priority="36" stopIfTrue="1" operator="equal">
      <formula>"Pasa"</formula>
    </cfRule>
    <cfRule type="expression" dxfId="371" priority="35" stopIfTrue="1">
      <formula>ISBLANK(D1805)</formula>
    </cfRule>
    <cfRule type="cellIs" dxfId="370" priority="34" stopIfTrue="1" operator="equal">
      <formula>"-"</formula>
    </cfRule>
  </conditionalFormatting>
  <conditionalFormatting sqref="D1843:D1877">
    <cfRule type="cellIs" dxfId="369" priority="33" stopIfTrue="1" operator="equal">
      <formula>"N/D"</formula>
    </cfRule>
    <cfRule type="cellIs" dxfId="368" priority="32" stopIfTrue="1" operator="equal">
      <formula>"N/T"</formula>
    </cfRule>
    <cfRule type="cellIs" dxfId="367" priority="31" stopIfTrue="1" operator="equal">
      <formula>"N/A"</formula>
    </cfRule>
    <cfRule type="cellIs" dxfId="366" priority="30" stopIfTrue="1" operator="equal">
      <formula>"Falla"</formula>
    </cfRule>
    <cfRule type="cellIs" dxfId="365" priority="29" stopIfTrue="1" operator="equal">
      <formula>"Pasa"</formula>
    </cfRule>
    <cfRule type="expression" dxfId="364" priority="28" stopIfTrue="1">
      <formula>ISBLANK(D1843)</formula>
    </cfRule>
    <cfRule type="cellIs" dxfId="363" priority="27" stopIfTrue="1" operator="equal">
      <formula>"-"</formula>
    </cfRule>
  </conditionalFormatting>
  <conditionalFormatting sqref="D1881:D1915">
    <cfRule type="cellIs" dxfId="362" priority="5" stopIfTrue="1" operator="equal">
      <formula>"N/A"</formula>
    </cfRule>
    <cfRule type="cellIs" dxfId="361" priority="6" stopIfTrue="1" operator="equal">
      <formula>"N/T"</formula>
    </cfRule>
    <cfRule type="cellIs" dxfId="360" priority="7" stopIfTrue="1" operator="equal">
      <formula>"N/D"</formula>
    </cfRule>
    <cfRule type="cellIs" dxfId="359" priority="1" stopIfTrue="1" operator="equal">
      <formula>"-"</formula>
    </cfRule>
    <cfRule type="expression" dxfId="358" priority="2" stopIfTrue="1">
      <formula>ISBLANK(D1881)</formula>
    </cfRule>
    <cfRule type="cellIs" dxfId="357" priority="3" stopIfTrue="1" operator="equal">
      <formula>"Pasa"</formula>
    </cfRule>
    <cfRule type="cellIs" dxfId="356"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355" priority="733" stopIfTrue="1" operator="equal">
      <formula>"ERR"</formula>
    </cfRule>
  </conditionalFormatting>
  <conditionalFormatting sqref="E741:E775 E779:E813 E817:E851 E855:E889 E893:E927 E931:E965 E1045:E1079 E1083:E1117 E1159:E1193 E1197:E1231 E1235:E1269 E1273:E1307 E1311:E1345 E1349:E1383">
    <cfRule type="cellIs" dxfId="354" priority="612" stopIfTrue="1" operator="equal">
      <formula>"ERR"</formula>
    </cfRule>
  </conditionalFormatting>
  <conditionalFormatting sqref="E969:E1003 E1007:E1042">
    <cfRule type="cellIs" dxfId="353" priority="453" stopIfTrue="1" operator="equal">
      <formula>"ERR"</formula>
    </cfRule>
  </conditionalFormatting>
  <conditionalFormatting sqref="E1121:E1155">
    <cfRule type="cellIs" dxfId="352" priority="434" stopIfTrue="1" operator="equal">
      <formula>"ERR"</formula>
    </cfRule>
  </conditionalFormatting>
  <conditionalFormatting sqref="E1387:E1421 E1463:E1497 E1501:E1535 E1615:E1649 E1653:E1687 E1691:E1725 E1729:E1763">
    <cfRule type="cellIs" dxfId="351" priority="521" operator="equal">
      <formula>"ERR"</formula>
    </cfRule>
  </conditionalFormatting>
  <conditionalFormatting sqref="E1425:E1459">
    <cfRule type="cellIs" dxfId="350" priority="421" operator="equal">
      <formula>"ERR"</formula>
    </cfRule>
  </conditionalFormatting>
  <conditionalFormatting sqref="E1539:E1573 E1577:E1611">
    <cfRule type="cellIs" dxfId="349" priority="408" operator="equal">
      <formula>"ERR"</formula>
    </cfRule>
  </conditionalFormatting>
  <conditionalFormatting sqref="E1767:E1801 E1805:E1839">
    <cfRule type="cellIs" dxfId="348" priority="472" stopIfTrue="1" operator="equal">
      <formula>"ERR"</formula>
    </cfRule>
  </conditionalFormatting>
  <conditionalFormatting sqref="E1843:E1877">
    <cfRule type="cellIs" dxfId="347" priority="389" stopIfTrue="1" operator="equal">
      <formula>"ERR"</formula>
    </cfRule>
  </conditionalFormatting>
  <conditionalFormatting sqref="E1881:E1915">
    <cfRule type="cellIs" dxfId="346"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345" priority="727" stopIfTrue="1">
      <formula>ISBLANK(F19)</formula>
    </cfRule>
    <cfRule type="cellIs" dxfId="344" priority="728" stopIfTrue="1" operator="equal">
      <formula>"Pasa"</formula>
    </cfRule>
    <cfRule type="cellIs" dxfId="343" priority="729" stopIfTrue="1" operator="equal">
      <formula>"Falla"</formula>
    </cfRule>
    <cfRule type="cellIs" dxfId="342" priority="730" stopIfTrue="1" operator="equal">
      <formula>"N/A"</formula>
    </cfRule>
    <cfRule type="cellIs" dxfId="341" priority="731" stopIfTrue="1" operator="equal">
      <formula>"N/T"</formula>
    </cfRule>
    <cfRule type="cellIs" dxfId="340" priority="732" stopIfTrue="1" operator="equal">
      <formula>"N/D"</formula>
    </cfRule>
  </conditionalFormatting>
  <conditionalFormatting sqref="K23:K24">
    <cfRule type="cellIs" dxfId="339" priority="18" stopIfTrue="1" operator="equal">
      <formula>"N/A"</formula>
    </cfRule>
    <cfRule type="cellIs" dxfId="338" priority="17" stopIfTrue="1" operator="equal">
      <formula>"Falla"</formula>
    </cfRule>
    <cfRule type="cellIs" dxfId="337" priority="16" stopIfTrue="1" operator="equal">
      <formula>"Pasa"</formula>
    </cfRule>
    <cfRule type="expression" dxfId="336" priority="15" stopIfTrue="1">
      <formula>ISBLANK(K23)</formula>
    </cfRule>
    <cfRule type="cellIs" dxfId="335" priority="20" stopIfTrue="1" operator="equal">
      <formula>"N/D"</formula>
    </cfRule>
    <cfRule type="cellIs" dxfId="334"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2"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99</v>
      </c>
      <c r="B1614" s="23" t="s">
        <v>91</v>
      </c>
      <c r="C1614" s="24" t="s">
        <v>236</v>
      </c>
      <c r="D1614" s="25" t="s">
        <v>101</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99</v>
      </c>
      <c r="B1652" s="23" t="s">
        <v>91</v>
      </c>
      <c r="C1652" s="24" t="s">
        <v>237</v>
      </c>
      <c r="D1652" s="25" t="s">
        <v>101</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99</v>
      </c>
      <c r="B1690" s="23" t="s">
        <v>91</v>
      </c>
      <c r="C1690" s="24" t="s">
        <v>238</v>
      </c>
      <c r="D1690" s="25" t="s">
        <v>101</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333" priority="350" stopIfTrue="1">
      <formula>ISBLANK(D19)</formula>
    </cfRule>
    <cfRule type="cellIs" dxfId="332" priority="355" stopIfTrue="1" operator="equal">
      <formula>"N/D"</formula>
    </cfRule>
    <cfRule type="cellIs" dxfId="331" priority="354" stopIfTrue="1" operator="equal">
      <formula>"N/T"</formula>
    </cfRule>
    <cfRule type="cellIs" dxfId="330" priority="353" stopIfTrue="1" operator="equal">
      <formula>"N/A"</formula>
    </cfRule>
    <cfRule type="cellIs" dxfId="329" priority="352" stopIfTrue="1" operator="equal">
      <formula>"Falla"</formula>
    </cfRule>
    <cfRule type="cellIs" dxfId="328" priority="351" stopIfTrue="1" operator="equal">
      <formula>"Pasa"</formula>
    </cfRule>
    <cfRule type="cellIs" dxfId="327" priority="349" stopIfTrue="1" operator="equal">
      <formula>"-"</formula>
    </cfRule>
  </conditionalFormatting>
  <conditionalFormatting sqref="D57:D91">
    <cfRule type="cellIs" dxfId="326" priority="348" stopIfTrue="1" operator="equal">
      <formula>"N/D"</formula>
    </cfRule>
    <cfRule type="cellIs" dxfId="325" priority="347" stopIfTrue="1" operator="equal">
      <formula>"N/T"</formula>
    </cfRule>
    <cfRule type="cellIs" dxfId="324" priority="346" stopIfTrue="1" operator="equal">
      <formula>"N/A"</formula>
    </cfRule>
    <cfRule type="cellIs" dxfId="323" priority="345" stopIfTrue="1" operator="equal">
      <formula>"Falla"</formula>
    </cfRule>
    <cfRule type="cellIs" dxfId="322" priority="344" stopIfTrue="1" operator="equal">
      <formula>"Pasa"</formula>
    </cfRule>
    <cfRule type="expression" dxfId="321" priority="343" stopIfTrue="1">
      <formula>ISBLANK(D57)</formula>
    </cfRule>
    <cfRule type="cellIs" dxfId="320" priority="342" stopIfTrue="1" operator="equal">
      <formula>"-"</formula>
    </cfRule>
  </conditionalFormatting>
  <conditionalFormatting sqref="D95:D129">
    <cfRule type="cellIs" dxfId="319" priority="341" stopIfTrue="1" operator="equal">
      <formula>"N/D"</formula>
    </cfRule>
    <cfRule type="cellIs" dxfId="318" priority="340" stopIfTrue="1" operator="equal">
      <formula>"N/T"</formula>
    </cfRule>
    <cfRule type="cellIs" dxfId="317" priority="339" stopIfTrue="1" operator="equal">
      <formula>"N/A"</formula>
    </cfRule>
    <cfRule type="cellIs" dxfId="316" priority="338" stopIfTrue="1" operator="equal">
      <formula>"Falla"</formula>
    </cfRule>
    <cfRule type="cellIs" dxfId="315" priority="337" stopIfTrue="1" operator="equal">
      <formula>"Pasa"</formula>
    </cfRule>
    <cfRule type="expression" dxfId="314" priority="336" stopIfTrue="1">
      <formula>ISBLANK(D95)</formula>
    </cfRule>
    <cfRule type="cellIs" dxfId="313" priority="335" stopIfTrue="1" operator="equal">
      <formula>"-"</formula>
    </cfRule>
  </conditionalFormatting>
  <conditionalFormatting sqref="D133:D167">
    <cfRule type="cellIs" dxfId="312" priority="334" stopIfTrue="1" operator="equal">
      <formula>"N/D"</formula>
    </cfRule>
    <cfRule type="cellIs" dxfId="311" priority="333" stopIfTrue="1" operator="equal">
      <formula>"N/T"</formula>
    </cfRule>
    <cfRule type="cellIs" dxfId="310" priority="332" stopIfTrue="1" operator="equal">
      <formula>"N/A"</formula>
    </cfRule>
    <cfRule type="cellIs" dxfId="309" priority="331" stopIfTrue="1" operator="equal">
      <formula>"Falla"</formula>
    </cfRule>
    <cfRule type="cellIs" dxfId="308" priority="330" stopIfTrue="1" operator="equal">
      <formula>"Pasa"</formula>
    </cfRule>
    <cfRule type="expression" dxfId="307" priority="329" stopIfTrue="1">
      <formula>ISBLANK(D133)</formula>
    </cfRule>
    <cfRule type="cellIs" dxfId="306" priority="328" stopIfTrue="1" operator="equal">
      <formula>"-"</formula>
    </cfRule>
  </conditionalFormatting>
  <conditionalFormatting sqref="D171:D205">
    <cfRule type="cellIs" dxfId="305" priority="316" stopIfTrue="1" operator="equal">
      <formula>"Pasa"</formula>
    </cfRule>
    <cfRule type="cellIs" dxfId="304" priority="320" stopIfTrue="1" operator="equal">
      <formula>"N/D"</formula>
    </cfRule>
    <cfRule type="cellIs" dxfId="303" priority="318" stopIfTrue="1" operator="equal">
      <formula>"N/A"</formula>
    </cfRule>
    <cfRule type="cellIs" dxfId="302" priority="317" stopIfTrue="1" operator="equal">
      <formula>"Falla"</formula>
    </cfRule>
    <cfRule type="expression" dxfId="301" priority="315" stopIfTrue="1">
      <formula>ISBLANK(D171)</formula>
    </cfRule>
    <cfRule type="cellIs" dxfId="300" priority="314" stopIfTrue="1" operator="equal">
      <formula>"-"</formula>
    </cfRule>
    <cfRule type="cellIs" dxfId="299" priority="319" stopIfTrue="1" operator="equal">
      <formula>"N/T"</formula>
    </cfRule>
  </conditionalFormatting>
  <conditionalFormatting sqref="D209:D243">
    <cfRule type="cellIs" dxfId="298" priority="313" stopIfTrue="1" operator="equal">
      <formula>"N/D"</formula>
    </cfRule>
    <cfRule type="cellIs" dxfId="297" priority="312" stopIfTrue="1" operator="equal">
      <formula>"N/T"</formula>
    </cfRule>
    <cfRule type="cellIs" dxfId="296" priority="311" stopIfTrue="1" operator="equal">
      <formula>"N/A"</formula>
    </cfRule>
    <cfRule type="cellIs" dxfId="295" priority="310" stopIfTrue="1" operator="equal">
      <formula>"Falla"</formula>
    </cfRule>
    <cfRule type="cellIs" dxfId="294" priority="309" stopIfTrue="1" operator="equal">
      <formula>"Pasa"</formula>
    </cfRule>
    <cfRule type="expression" dxfId="293" priority="308" stopIfTrue="1">
      <formula>ISBLANK(D209)</formula>
    </cfRule>
    <cfRule type="cellIs" dxfId="292" priority="307" stopIfTrue="1" operator="equal">
      <formula>"-"</formula>
    </cfRule>
  </conditionalFormatting>
  <conditionalFormatting sqref="D247:D281">
    <cfRule type="cellIs" dxfId="291" priority="306" stopIfTrue="1" operator="equal">
      <formula>"N/D"</formula>
    </cfRule>
    <cfRule type="cellIs" dxfId="290" priority="305" stopIfTrue="1" operator="equal">
      <formula>"N/T"</formula>
    </cfRule>
    <cfRule type="cellIs" dxfId="289" priority="304" stopIfTrue="1" operator="equal">
      <formula>"N/A"</formula>
    </cfRule>
    <cfRule type="cellIs" dxfId="288" priority="303" stopIfTrue="1" operator="equal">
      <formula>"Falla"</formula>
    </cfRule>
    <cfRule type="cellIs" dxfId="287" priority="302" stopIfTrue="1" operator="equal">
      <formula>"Pasa"</formula>
    </cfRule>
    <cfRule type="expression" dxfId="286" priority="301" stopIfTrue="1">
      <formula>ISBLANK(D247)</formula>
    </cfRule>
    <cfRule type="cellIs" dxfId="285" priority="300" stopIfTrue="1" operator="equal">
      <formula>"-"</formula>
    </cfRule>
  </conditionalFormatting>
  <conditionalFormatting sqref="D285:D319">
    <cfRule type="cellIs" dxfId="284" priority="297" stopIfTrue="1" operator="equal">
      <formula>"N/A"</formula>
    </cfRule>
    <cfRule type="cellIs" dxfId="283" priority="299" stopIfTrue="1" operator="equal">
      <formula>"N/D"</formula>
    </cfRule>
    <cfRule type="cellIs" dxfId="282" priority="298" stopIfTrue="1" operator="equal">
      <formula>"N/T"</formula>
    </cfRule>
    <cfRule type="cellIs" dxfId="281" priority="296" stopIfTrue="1" operator="equal">
      <formula>"Falla"</formula>
    </cfRule>
    <cfRule type="cellIs" dxfId="280" priority="295" stopIfTrue="1" operator="equal">
      <formula>"Pasa"</formula>
    </cfRule>
    <cfRule type="expression" dxfId="279" priority="294" stopIfTrue="1">
      <formula>ISBLANK(D285)</formula>
    </cfRule>
    <cfRule type="cellIs" dxfId="278" priority="293" stopIfTrue="1" operator="equal">
      <formula>"-"</formula>
    </cfRule>
  </conditionalFormatting>
  <conditionalFormatting sqref="D323:D357">
    <cfRule type="cellIs" dxfId="277" priority="288" stopIfTrue="1" operator="equal">
      <formula>"Pasa"</formula>
    </cfRule>
    <cfRule type="cellIs" dxfId="276" priority="286" stopIfTrue="1" operator="equal">
      <formula>"-"</formula>
    </cfRule>
    <cfRule type="cellIs" dxfId="275" priority="292" stopIfTrue="1" operator="equal">
      <formula>"N/D"</formula>
    </cfRule>
    <cfRule type="cellIs" dxfId="274" priority="291" stopIfTrue="1" operator="equal">
      <formula>"N/T"</formula>
    </cfRule>
    <cfRule type="expression" dxfId="273" priority="287" stopIfTrue="1">
      <formula>ISBLANK(D323)</formula>
    </cfRule>
    <cfRule type="cellIs" dxfId="272" priority="290" stopIfTrue="1" operator="equal">
      <formula>"N/A"</formula>
    </cfRule>
    <cfRule type="cellIs" dxfId="271" priority="289" stopIfTrue="1" operator="equal">
      <formula>"Falla"</formula>
    </cfRule>
  </conditionalFormatting>
  <conditionalFormatting sqref="D361:D395">
    <cfRule type="cellIs" dxfId="270" priority="279" stopIfTrue="1" operator="equal">
      <formula>"-"</formula>
    </cfRule>
    <cfRule type="cellIs" dxfId="269" priority="285" stopIfTrue="1" operator="equal">
      <formula>"N/D"</formula>
    </cfRule>
    <cfRule type="cellIs" dxfId="268" priority="284" stopIfTrue="1" operator="equal">
      <formula>"N/T"</formula>
    </cfRule>
    <cfRule type="cellIs" dxfId="267" priority="283" stopIfTrue="1" operator="equal">
      <formula>"N/A"</formula>
    </cfRule>
    <cfRule type="cellIs" dxfId="266" priority="282" stopIfTrue="1" operator="equal">
      <formula>"Falla"</formula>
    </cfRule>
    <cfRule type="cellIs" dxfId="265" priority="281" stopIfTrue="1" operator="equal">
      <formula>"Pasa"</formula>
    </cfRule>
    <cfRule type="expression" dxfId="264" priority="280" stopIfTrue="1">
      <formula>ISBLANK(D361)</formula>
    </cfRule>
  </conditionalFormatting>
  <conditionalFormatting sqref="D399:D433">
    <cfRule type="cellIs" dxfId="263" priority="278" stopIfTrue="1" operator="equal">
      <formula>"N/D"</formula>
    </cfRule>
    <cfRule type="cellIs" dxfId="262" priority="275" stopIfTrue="1" operator="equal">
      <formula>"Falla"</formula>
    </cfRule>
    <cfRule type="cellIs" dxfId="261" priority="277" stopIfTrue="1" operator="equal">
      <formula>"N/T"</formula>
    </cfRule>
    <cfRule type="cellIs" dxfId="260" priority="276" stopIfTrue="1" operator="equal">
      <formula>"N/A"</formula>
    </cfRule>
    <cfRule type="cellIs" dxfId="259" priority="274" stopIfTrue="1" operator="equal">
      <formula>"Pasa"</formula>
    </cfRule>
    <cfRule type="expression" dxfId="258" priority="273" stopIfTrue="1">
      <formula>ISBLANK(D399)</formula>
    </cfRule>
    <cfRule type="cellIs" dxfId="257" priority="272" stopIfTrue="1" operator="equal">
      <formula>"-"</formula>
    </cfRule>
  </conditionalFormatting>
  <conditionalFormatting sqref="D437:D471">
    <cfRule type="cellIs" dxfId="256" priority="271" stopIfTrue="1" operator="equal">
      <formula>"N/D"</formula>
    </cfRule>
    <cfRule type="cellIs" dxfId="255" priority="270" stopIfTrue="1" operator="equal">
      <formula>"N/T"</formula>
    </cfRule>
    <cfRule type="cellIs" dxfId="254" priority="269" stopIfTrue="1" operator="equal">
      <formula>"N/A"</formula>
    </cfRule>
    <cfRule type="cellIs" dxfId="253" priority="268" stopIfTrue="1" operator="equal">
      <formula>"Falla"</formula>
    </cfRule>
    <cfRule type="cellIs" dxfId="252" priority="267" stopIfTrue="1" operator="equal">
      <formula>"Pasa"</formula>
    </cfRule>
    <cfRule type="expression" dxfId="251" priority="266" stopIfTrue="1">
      <formula>ISBLANK(D437)</formula>
    </cfRule>
    <cfRule type="cellIs" dxfId="250" priority="265" stopIfTrue="1" operator="equal">
      <formula>"-"</formula>
    </cfRule>
  </conditionalFormatting>
  <conditionalFormatting sqref="D475:D509">
    <cfRule type="cellIs" dxfId="249" priority="264" stopIfTrue="1" operator="equal">
      <formula>"N/D"</formula>
    </cfRule>
    <cfRule type="cellIs" dxfId="248" priority="263" stopIfTrue="1" operator="equal">
      <formula>"N/T"</formula>
    </cfRule>
    <cfRule type="cellIs" dxfId="247" priority="262" stopIfTrue="1" operator="equal">
      <formula>"N/A"</formula>
    </cfRule>
    <cfRule type="cellIs" dxfId="246" priority="261" stopIfTrue="1" operator="equal">
      <formula>"Falla"</formula>
    </cfRule>
    <cfRule type="cellIs" dxfId="245" priority="260" stopIfTrue="1" operator="equal">
      <formula>"Pasa"</formula>
    </cfRule>
    <cfRule type="expression" dxfId="244" priority="259" stopIfTrue="1">
      <formula>ISBLANK(D475)</formula>
    </cfRule>
    <cfRule type="cellIs" dxfId="243" priority="258" stopIfTrue="1" operator="equal">
      <formula>"-"</formula>
    </cfRule>
  </conditionalFormatting>
  <conditionalFormatting sqref="D513:D547">
    <cfRule type="cellIs" dxfId="242" priority="257" stopIfTrue="1" operator="equal">
      <formula>"N/D"</formula>
    </cfRule>
    <cfRule type="cellIs" dxfId="241" priority="256" stopIfTrue="1" operator="equal">
      <formula>"N/T"</formula>
    </cfRule>
    <cfRule type="cellIs" dxfId="240" priority="255" stopIfTrue="1" operator="equal">
      <formula>"N/A"</formula>
    </cfRule>
    <cfRule type="cellIs" dxfId="239" priority="254" stopIfTrue="1" operator="equal">
      <formula>"Falla"</formula>
    </cfRule>
    <cfRule type="expression" dxfId="238" priority="252" stopIfTrue="1">
      <formula>ISBLANK(D513)</formula>
    </cfRule>
    <cfRule type="cellIs" dxfId="237" priority="253" stopIfTrue="1" operator="equal">
      <formula>"Pasa"</formula>
    </cfRule>
    <cfRule type="cellIs" dxfId="236" priority="251" stopIfTrue="1" operator="equal">
      <formula>"-"</formula>
    </cfRule>
  </conditionalFormatting>
  <conditionalFormatting sqref="D551:D585">
    <cfRule type="cellIs" dxfId="235" priority="250" stopIfTrue="1" operator="equal">
      <formula>"N/D"</formula>
    </cfRule>
    <cfRule type="cellIs" dxfId="234" priority="249" stopIfTrue="1" operator="equal">
      <formula>"N/T"</formula>
    </cfRule>
    <cfRule type="cellIs" dxfId="233" priority="248" stopIfTrue="1" operator="equal">
      <formula>"N/A"</formula>
    </cfRule>
    <cfRule type="cellIs" dxfId="232" priority="247" stopIfTrue="1" operator="equal">
      <formula>"Falla"</formula>
    </cfRule>
    <cfRule type="cellIs" dxfId="231" priority="246" stopIfTrue="1" operator="equal">
      <formula>"Pasa"</formula>
    </cfRule>
    <cfRule type="expression" dxfId="230" priority="245" stopIfTrue="1">
      <formula>ISBLANK(D551)</formula>
    </cfRule>
    <cfRule type="cellIs" dxfId="229" priority="244" stopIfTrue="1" operator="equal">
      <formula>"-"</formula>
    </cfRule>
  </conditionalFormatting>
  <conditionalFormatting sqref="D589:D623">
    <cfRule type="expression" dxfId="228" priority="238" stopIfTrue="1">
      <formula>ISBLANK(D589)</formula>
    </cfRule>
    <cfRule type="cellIs" dxfId="227" priority="243" stopIfTrue="1" operator="equal">
      <formula>"N/D"</formula>
    </cfRule>
    <cfRule type="cellIs" dxfId="226" priority="242" stopIfTrue="1" operator="equal">
      <formula>"N/T"</formula>
    </cfRule>
    <cfRule type="cellIs" dxfId="225" priority="241" stopIfTrue="1" operator="equal">
      <formula>"N/A"</formula>
    </cfRule>
    <cfRule type="cellIs" dxfId="224" priority="240" stopIfTrue="1" operator="equal">
      <formula>"Falla"</formula>
    </cfRule>
    <cfRule type="cellIs" dxfId="223" priority="239" stopIfTrue="1" operator="equal">
      <formula>"Pasa"</formula>
    </cfRule>
    <cfRule type="cellIs" dxfId="222" priority="237" stopIfTrue="1" operator="equal">
      <formula>"-"</formula>
    </cfRule>
  </conditionalFormatting>
  <conditionalFormatting sqref="D627:D661">
    <cfRule type="cellIs" dxfId="221" priority="236" stopIfTrue="1" operator="equal">
      <formula>"N/D"</formula>
    </cfRule>
    <cfRule type="cellIs" dxfId="220" priority="234" stopIfTrue="1" operator="equal">
      <formula>"N/A"</formula>
    </cfRule>
    <cfRule type="cellIs" dxfId="219" priority="233" stopIfTrue="1" operator="equal">
      <formula>"Falla"</formula>
    </cfRule>
    <cfRule type="cellIs" dxfId="218" priority="232" stopIfTrue="1" operator="equal">
      <formula>"Pasa"</formula>
    </cfRule>
    <cfRule type="expression" dxfId="217" priority="231" stopIfTrue="1">
      <formula>ISBLANK(D627)</formula>
    </cfRule>
    <cfRule type="cellIs" dxfId="216" priority="230" stopIfTrue="1" operator="equal">
      <formula>"-"</formula>
    </cfRule>
    <cfRule type="cellIs" dxfId="215" priority="235" stopIfTrue="1" operator="equal">
      <formula>"N/T"</formula>
    </cfRule>
  </conditionalFormatting>
  <conditionalFormatting sqref="D665:D699">
    <cfRule type="cellIs" dxfId="214" priority="223" stopIfTrue="1" operator="equal">
      <formula>"-"</formula>
    </cfRule>
    <cfRule type="expression" dxfId="213" priority="224" stopIfTrue="1">
      <formula>ISBLANK(D665)</formula>
    </cfRule>
    <cfRule type="cellIs" dxfId="212" priority="226" stopIfTrue="1" operator="equal">
      <formula>"Falla"</formula>
    </cfRule>
    <cfRule type="cellIs" dxfId="211" priority="225" stopIfTrue="1" operator="equal">
      <formula>"Pasa"</formula>
    </cfRule>
    <cfRule type="cellIs" dxfId="210" priority="229" stopIfTrue="1" operator="equal">
      <formula>"N/D"</formula>
    </cfRule>
    <cfRule type="cellIs" dxfId="209" priority="228" stopIfTrue="1" operator="equal">
      <formula>"N/T"</formula>
    </cfRule>
    <cfRule type="cellIs" dxfId="208" priority="227" stopIfTrue="1" operator="equal">
      <formula>"N/A"</formula>
    </cfRule>
  </conditionalFormatting>
  <conditionalFormatting sqref="D703:D737">
    <cfRule type="cellIs" dxfId="207" priority="220" stopIfTrue="1" operator="equal">
      <formula>"N/A"</formula>
    </cfRule>
    <cfRule type="cellIs" dxfId="206" priority="221" stopIfTrue="1" operator="equal">
      <formula>"N/T"</formula>
    </cfRule>
    <cfRule type="cellIs" dxfId="205" priority="222" stopIfTrue="1" operator="equal">
      <formula>"N/D"</formula>
    </cfRule>
    <cfRule type="cellIs" dxfId="204" priority="219" stopIfTrue="1" operator="equal">
      <formula>"Falla"</formula>
    </cfRule>
    <cfRule type="cellIs" dxfId="203" priority="218" stopIfTrue="1" operator="equal">
      <formula>"Pasa"</formula>
    </cfRule>
    <cfRule type="expression" dxfId="202" priority="217" stopIfTrue="1">
      <formula>ISBLANK(D703)</formula>
    </cfRule>
    <cfRule type="cellIs" dxfId="201" priority="216" stopIfTrue="1" operator="equal">
      <formula>"-"</formula>
    </cfRule>
  </conditionalFormatting>
  <conditionalFormatting sqref="D741:D775">
    <cfRule type="cellIs" dxfId="200" priority="215" stopIfTrue="1" operator="equal">
      <formula>"N/D"</formula>
    </cfRule>
    <cfRule type="cellIs" dxfId="199" priority="214" stopIfTrue="1" operator="equal">
      <formula>"N/T"</formula>
    </cfRule>
    <cfRule type="cellIs" dxfId="198" priority="213" stopIfTrue="1" operator="equal">
      <formula>"N/A"</formula>
    </cfRule>
    <cfRule type="cellIs" dxfId="197" priority="212" stopIfTrue="1" operator="equal">
      <formula>"Falla"</formula>
    </cfRule>
    <cfRule type="cellIs" dxfId="196" priority="211" stopIfTrue="1" operator="equal">
      <formula>"Pasa"</formula>
    </cfRule>
    <cfRule type="expression" dxfId="195" priority="210" stopIfTrue="1">
      <formula>ISBLANK(D741)</formula>
    </cfRule>
    <cfRule type="cellIs" dxfId="194" priority="209" stopIfTrue="1" operator="equal">
      <formula>"-"</formula>
    </cfRule>
  </conditionalFormatting>
  <conditionalFormatting sqref="D779:D813">
    <cfRule type="cellIs" dxfId="193" priority="208" stopIfTrue="1" operator="equal">
      <formula>"N/D"</formula>
    </cfRule>
    <cfRule type="cellIs" dxfId="192" priority="207" stopIfTrue="1" operator="equal">
      <formula>"N/T"</formula>
    </cfRule>
    <cfRule type="cellIs" dxfId="191" priority="206" stopIfTrue="1" operator="equal">
      <formula>"N/A"</formula>
    </cfRule>
    <cfRule type="cellIs" dxfId="190" priority="205" stopIfTrue="1" operator="equal">
      <formula>"Falla"</formula>
    </cfRule>
    <cfRule type="cellIs" dxfId="189" priority="204" stopIfTrue="1" operator="equal">
      <formula>"Pasa"</formula>
    </cfRule>
    <cfRule type="expression" dxfId="188" priority="203" stopIfTrue="1">
      <formula>ISBLANK(D779)</formula>
    </cfRule>
    <cfRule type="cellIs" dxfId="187" priority="202" stopIfTrue="1" operator="equal">
      <formula>"-"</formula>
    </cfRule>
  </conditionalFormatting>
  <conditionalFormatting sqref="D817:D851">
    <cfRule type="cellIs" dxfId="186" priority="199" stopIfTrue="1" operator="equal">
      <formula>"N/A"</formula>
    </cfRule>
    <cfRule type="cellIs" dxfId="185" priority="198" stopIfTrue="1" operator="equal">
      <formula>"Falla"</formula>
    </cfRule>
    <cfRule type="cellIs" dxfId="184" priority="200" stopIfTrue="1" operator="equal">
      <formula>"N/T"</formula>
    </cfRule>
    <cfRule type="cellIs" dxfId="183" priority="201" stopIfTrue="1" operator="equal">
      <formula>"N/D"</formula>
    </cfRule>
    <cfRule type="cellIs" dxfId="182" priority="195" stopIfTrue="1" operator="equal">
      <formula>"-"</formula>
    </cfRule>
    <cfRule type="expression" dxfId="181" priority="196" stopIfTrue="1">
      <formula>ISBLANK(D817)</formula>
    </cfRule>
    <cfRule type="cellIs" dxfId="180" priority="197" stopIfTrue="1" operator="equal">
      <formula>"Pasa"</formula>
    </cfRule>
  </conditionalFormatting>
  <conditionalFormatting sqref="D855:D889">
    <cfRule type="cellIs" dxfId="179" priority="188" stopIfTrue="1" operator="equal">
      <formula>"-"</formula>
    </cfRule>
    <cfRule type="expression" dxfId="178" priority="189" stopIfTrue="1">
      <formula>ISBLANK(D855)</formula>
    </cfRule>
    <cfRule type="cellIs" dxfId="177" priority="190" stopIfTrue="1" operator="equal">
      <formula>"Pasa"</formula>
    </cfRule>
    <cfRule type="cellIs" dxfId="176" priority="191" stopIfTrue="1" operator="equal">
      <formula>"Falla"</formula>
    </cfRule>
    <cfRule type="cellIs" dxfId="175" priority="192" stopIfTrue="1" operator="equal">
      <formula>"N/A"</formula>
    </cfRule>
    <cfRule type="cellIs" dxfId="174" priority="193" stopIfTrue="1" operator="equal">
      <formula>"N/T"</formula>
    </cfRule>
    <cfRule type="cellIs" dxfId="173" priority="194" stopIfTrue="1" operator="equal">
      <formula>"N/D"</formula>
    </cfRule>
  </conditionalFormatting>
  <conditionalFormatting sqref="D893:D927">
    <cfRule type="cellIs" dxfId="172" priority="185" stopIfTrue="1" operator="equal">
      <formula>"N/A"</formula>
    </cfRule>
    <cfRule type="cellIs" dxfId="171" priority="187" stopIfTrue="1" operator="equal">
      <formula>"N/D"</formula>
    </cfRule>
    <cfRule type="cellIs" dxfId="170" priority="186" stopIfTrue="1" operator="equal">
      <formula>"N/T"</formula>
    </cfRule>
    <cfRule type="cellIs" dxfId="169" priority="184" stopIfTrue="1" operator="equal">
      <formula>"Falla"</formula>
    </cfRule>
    <cfRule type="cellIs" dxfId="168" priority="183" stopIfTrue="1" operator="equal">
      <formula>"Pasa"</formula>
    </cfRule>
    <cfRule type="expression" dxfId="167" priority="182" stopIfTrue="1">
      <formula>ISBLANK(D893)</formula>
    </cfRule>
    <cfRule type="cellIs" dxfId="166" priority="181" stopIfTrue="1" operator="equal">
      <formula>"-"</formula>
    </cfRule>
  </conditionalFormatting>
  <conditionalFormatting sqref="D931:D965">
    <cfRule type="cellIs" dxfId="165" priority="176" stopIfTrue="1" operator="equal">
      <formula>"Pasa"</formula>
    </cfRule>
    <cfRule type="cellIs" dxfId="164" priority="180" stopIfTrue="1" operator="equal">
      <formula>"N/D"</formula>
    </cfRule>
    <cfRule type="cellIs" dxfId="163" priority="179" stopIfTrue="1" operator="equal">
      <formula>"N/T"</formula>
    </cfRule>
    <cfRule type="cellIs" dxfId="162" priority="178" stopIfTrue="1" operator="equal">
      <formula>"N/A"</formula>
    </cfRule>
    <cfRule type="cellIs" dxfId="161" priority="177" stopIfTrue="1" operator="equal">
      <formula>"Falla"</formula>
    </cfRule>
    <cfRule type="expression" dxfId="160" priority="175" stopIfTrue="1">
      <formula>ISBLANK(D931)</formula>
    </cfRule>
    <cfRule type="cellIs" dxfId="159" priority="174" stopIfTrue="1" operator="equal">
      <formula>"-"</formula>
    </cfRule>
  </conditionalFormatting>
  <conditionalFormatting sqref="D969:D1003">
    <cfRule type="cellIs" dxfId="158" priority="173" stopIfTrue="1" operator="equal">
      <formula>"N/D"</formula>
    </cfRule>
    <cfRule type="cellIs" dxfId="157" priority="172" stopIfTrue="1" operator="equal">
      <formula>"N/T"</formula>
    </cfRule>
    <cfRule type="cellIs" dxfId="156" priority="171" stopIfTrue="1" operator="equal">
      <formula>"N/A"</formula>
    </cfRule>
    <cfRule type="cellIs" dxfId="155" priority="170" stopIfTrue="1" operator="equal">
      <formula>"Falla"</formula>
    </cfRule>
    <cfRule type="cellIs" dxfId="154" priority="169" stopIfTrue="1" operator="equal">
      <formula>"Pasa"</formula>
    </cfRule>
    <cfRule type="expression" dxfId="153" priority="168" stopIfTrue="1">
      <formula>ISBLANK(D969)</formula>
    </cfRule>
    <cfRule type="cellIs" dxfId="152" priority="167" stopIfTrue="1" operator="equal">
      <formula>"-"</formula>
    </cfRule>
  </conditionalFormatting>
  <conditionalFormatting sqref="D1007:D1041">
    <cfRule type="cellIs" dxfId="151" priority="166" stopIfTrue="1" operator="equal">
      <formula>"N/D"</formula>
    </cfRule>
    <cfRule type="cellIs" dxfId="150" priority="165" stopIfTrue="1" operator="equal">
      <formula>"N/T"</formula>
    </cfRule>
    <cfRule type="cellIs" dxfId="149" priority="164" stopIfTrue="1" operator="equal">
      <formula>"N/A"</formula>
    </cfRule>
    <cfRule type="cellIs" dxfId="148" priority="163" stopIfTrue="1" operator="equal">
      <formula>"Falla"</formula>
    </cfRule>
    <cfRule type="cellIs" dxfId="147" priority="162" stopIfTrue="1" operator="equal">
      <formula>"Pasa"</formula>
    </cfRule>
    <cfRule type="expression" dxfId="146" priority="161" stopIfTrue="1">
      <formula>ISBLANK(D1007)</formula>
    </cfRule>
    <cfRule type="cellIs" dxfId="145" priority="160" stopIfTrue="1" operator="equal">
      <formula>"-"</formula>
    </cfRule>
  </conditionalFormatting>
  <conditionalFormatting sqref="D1045:D1079">
    <cfRule type="cellIs" dxfId="144" priority="159" stopIfTrue="1" operator="equal">
      <formula>"N/D"</formula>
    </cfRule>
    <cfRule type="cellIs" dxfId="143" priority="158" stopIfTrue="1" operator="equal">
      <formula>"N/T"</formula>
    </cfRule>
    <cfRule type="cellIs" dxfId="142" priority="157" stopIfTrue="1" operator="equal">
      <formula>"N/A"</formula>
    </cfRule>
    <cfRule type="cellIs" dxfId="141" priority="156" stopIfTrue="1" operator="equal">
      <formula>"Falla"</formula>
    </cfRule>
    <cfRule type="cellIs" dxfId="140" priority="155" stopIfTrue="1" operator="equal">
      <formula>"Pasa"</formula>
    </cfRule>
    <cfRule type="expression" dxfId="139" priority="154" stopIfTrue="1">
      <formula>ISBLANK(D1045)</formula>
    </cfRule>
    <cfRule type="cellIs" dxfId="138" priority="153" stopIfTrue="1" operator="equal">
      <formula>"-"</formula>
    </cfRule>
  </conditionalFormatting>
  <conditionalFormatting sqref="D1083:D1117">
    <cfRule type="cellIs" dxfId="137" priority="148" stopIfTrue="1" operator="equal">
      <formula>"Pasa"</formula>
    </cfRule>
    <cfRule type="cellIs" dxfId="136" priority="151" stopIfTrue="1" operator="equal">
      <formula>"N/T"</formula>
    </cfRule>
    <cfRule type="cellIs" dxfId="135" priority="150" stopIfTrue="1" operator="equal">
      <formula>"N/A"</formula>
    </cfRule>
    <cfRule type="cellIs" dxfId="134" priority="149" stopIfTrue="1" operator="equal">
      <formula>"Falla"</formula>
    </cfRule>
    <cfRule type="expression" dxfId="133" priority="147" stopIfTrue="1">
      <formula>ISBLANK(D1083)</formula>
    </cfRule>
    <cfRule type="cellIs" dxfId="132" priority="152" stopIfTrue="1" operator="equal">
      <formula>"N/D"</formula>
    </cfRule>
    <cfRule type="cellIs" dxfId="131" priority="146" stopIfTrue="1" operator="equal">
      <formula>"-"</formula>
    </cfRule>
  </conditionalFormatting>
  <conditionalFormatting sqref="D1121:D1155">
    <cfRule type="cellIs" dxfId="130" priority="145" stopIfTrue="1" operator="equal">
      <formula>"N/D"</formula>
    </cfRule>
    <cfRule type="cellIs" dxfId="129" priority="144" stopIfTrue="1" operator="equal">
      <formula>"N/T"</formula>
    </cfRule>
    <cfRule type="cellIs" dxfId="128" priority="143" stopIfTrue="1" operator="equal">
      <formula>"N/A"</formula>
    </cfRule>
    <cfRule type="cellIs" dxfId="127" priority="142" stopIfTrue="1" operator="equal">
      <formula>"Falla"</formula>
    </cfRule>
    <cfRule type="cellIs" dxfId="126" priority="141" stopIfTrue="1" operator="equal">
      <formula>"Pasa"</formula>
    </cfRule>
    <cfRule type="expression" dxfId="125" priority="140" stopIfTrue="1">
      <formula>ISBLANK(D1121)</formula>
    </cfRule>
    <cfRule type="cellIs" dxfId="124" priority="139" stopIfTrue="1" operator="equal">
      <formula>"-"</formula>
    </cfRule>
  </conditionalFormatting>
  <conditionalFormatting sqref="D1159:D1193">
    <cfRule type="cellIs" dxfId="123" priority="132" stopIfTrue="1" operator="equal">
      <formula>"-"</formula>
    </cfRule>
    <cfRule type="expression" dxfId="122" priority="133" stopIfTrue="1">
      <formula>ISBLANK(D1159)</formula>
    </cfRule>
    <cfRule type="cellIs" dxfId="121" priority="134" stopIfTrue="1" operator="equal">
      <formula>"Pasa"</formula>
    </cfRule>
    <cfRule type="cellIs" dxfId="120" priority="135" stopIfTrue="1" operator="equal">
      <formula>"Falla"</formula>
    </cfRule>
    <cfRule type="cellIs" dxfId="119" priority="138" stopIfTrue="1" operator="equal">
      <formula>"N/D"</formula>
    </cfRule>
    <cfRule type="cellIs" dxfId="118" priority="136" stopIfTrue="1" operator="equal">
      <formula>"N/A"</formula>
    </cfRule>
    <cfRule type="cellIs" dxfId="117" priority="137" stopIfTrue="1" operator="equal">
      <formula>"N/T"</formula>
    </cfRule>
  </conditionalFormatting>
  <conditionalFormatting sqref="D1197:D1231">
    <cfRule type="cellIs" dxfId="116" priority="131" stopIfTrue="1" operator="equal">
      <formula>"N/D"</formula>
    </cfRule>
    <cfRule type="cellIs" dxfId="115" priority="130" stopIfTrue="1" operator="equal">
      <formula>"N/T"</formula>
    </cfRule>
    <cfRule type="cellIs" dxfId="114" priority="129" stopIfTrue="1" operator="equal">
      <formula>"N/A"</formula>
    </cfRule>
    <cfRule type="cellIs" dxfId="113" priority="128" stopIfTrue="1" operator="equal">
      <formula>"Falla"</formula>
    </cfRule>
    <cfRule type="cellIs" dxfId="112" priority="127" stopIfTrue="1" operator="equal">
      <formula>"Pasa"</formula>
    </cfRule>
    <cfRule type="expression" dxfId="111" priority="126" stopIfTrue="1">
      <formula>ISBLANK(D1197)</formula>
    </cfRule>
    <cfRule type="cellIs" dxfId="110" priority="125" stopIfTrue="1" operator="equal">
      <formula>"-"</formula>
    </cfRule>
  </conditionalFormatting>
  <conditionalFormatting sqref="D1235:D1269">
    <cfRule type="cellIs" dxfId="109" priority="123" stopIfTrue="1" operator="equal">
      <formula>"N/T"</formula>
    </cfRule>
    <cfRule type="cellIs" dxfId="108" priority="124" stopIfTrue="1" operator="equal">
      <formula>"N/D"</formula>
    </cfRule>
    <cfRule type="cellIs" dxfId="107" priority="122" stopIfTrue="1" operator="equal">
      <formula>"N/A"</formula>
    </cfRule>
    <cfRule type="cellIs" dxfId="106" priority="121" stopIfTrue="1" operator="equal">
      <formula>"Falla"</formula>
    </cfRule>
    <cfRule type="cellIs" dxfId="105" priority="120" stopIfTrue="1" operator="equal">
      <formula>"Pasa"</formula>
    </cfRule>
    <cfRule type="expression" dxfId="104" priority="119" stopIfTrue="1">
      <formula>ISBLANK(D1235)</formula>
    </cfRule>
    <cfRule type="cellIs" dxfId="103" priority="118" stopIfTrue="1" operator="equal">
      <formula>"-"</formula>
    </cfRule>
  </conditionalFormatting>
  <conditionalFormatting sqref="D1273:D1307">
    <cfRule type="cellIs" dxfId="102" priority="111" stopIfTrue="1" operator="equal">
      <formula>"-"</formula>
    </cfRule>
    <cfRule type="cellIs" dxfId="101" priority="117" stopIfTrue="1" operator="equal">
      <formula>"N/D"</formula>
    </cfRule>
    <cfRule type="cellIs" dxfId="100" priority="113" stopIfTrue="1" operator="equal">
      <formula>"Pasa"</formula>
    </cfRule>
    <cfRule type="cellIs" dxfId="99" priority="114" stopIfTrue="1" operator="equal">
      <formula>"Falla"</formula>
    </cfRule>
    <cfRule type="cellIs" dxfId="98" priority="115" stopIfTrue="1" operator="equal">
      <formula>"N/A"</formula>
    </cfRule>
    <cfRule type="cellIs" dxfId="97" priority="116" stopIfTrue="1" operator="equal">
      <formula>"N/T"</formula>
    </cfRule>
    <cfRule type="expression" dxfId="96" priority="112" stopIfTrue="1">
      <formula>ISBLANK(D1273)</formula>
    </cfRule>
  </conditionalFormatting>
  <conditionalFormatting sqref="D1311:D1345">
    <cfRule type="cellIs" dxfId="95" priority="110" stopIfTrue="1" operator="equal">
      <formula>"N/D"</formula>
    </cfRule>
    <cfRule type="cellIs" dxfId="94" priority="104" stopIfTrue="1" operator="equal">
      <formula>"-"</formula>
    </cfRule>
    <cfRule type="cellIs" dxfId="93" priority="108" stopIfTrue="1" operator="equal">
      <formula>"N/A"</formula>
    </cfRule>
    <cfRule type="cellIs" dxfId="92" priority="107" stopIfTrue="1" operator="equal">
      <formula>"Falla"</formula>
    </cfRule>
    <cfRule type="cellIs" dxfId="91" priority="106" stopIfTrue="1" operator="equal">
      <formula>"Pasa"</formula>
    </cfRule>
    <cfRule type="expression" dxfId="90" priority="105" stopIfTrue="1">
      <formula>ISBLANK(D1311)</formula>
    </cfRule>
    <cfRule type="cellIs" dxfId="89" priority="109" stopIfTrue="1" operator="equal">
      <formula>"N/T"</formula>
    </cfRule>
  </conditionalFormatting>
  <conditionalFormatting sqref="D1349:D1383">
    <cfRule type="cellIs" dxfId="88" priority="99" stopIfTrue="1" operator="equal">
      <formula>"Pasa"</formula>
    </cfRule>
    <cfRule type="cellIs" dxfId="87" priority="103" stopIfTrue="1" operator="equal">
      <formula>"N/D"</formula>
    </cfRule>
    <cfRule type="cellIs" dxfId="86" priority="102" stopIfTrue="1" operator="equal">
      <formula>"N/T"</formula>
    </cfRule>
    <cfRule type="cellIs" dxfId="85" priority="101" stopIfTrue="1" operator="equal">
      <formula>"N/A"</formula>
    </cfRule>
    <cfRule type="cellIs" dxfId="84" priority="100" stopIfTrue="1" operator="equal">
      <formula>"Falla"</formula>
    </cfRule>
    <cfRule type="cellIs" dxfId="83" priority="97" stopIfTrue="1" operator="equal">
      <formula>"-"</formula>
    </cfRule>
    <cfRule type="expression" dxfId="82" priority="98" stopIfTrue="1">
      <formula>ISBLANK(D1349)</formula>
    </cfRule>
  </conditionalFormatting>
  <conditionalFormatting sqref="D1387:D1421">
    <cfRule type="cellIs" dxfId="81" priority="96" stopIfTrue="1" operator="equal">
      <formula>"N/D"</formula>
    </cfRule>
    <cfRule type="cellIs" dxfId="80" priority="95" stopIfTrue="1" operator="equal">
      <formula>"N/T"</formula>
    </cfRule>
    <cfRule type="cellIs" dxfId="79" priority="94" stopIfTrue="1" operator="equal">
      <formula>"N/A"</formula>
    </cfRule>
    <cfRule type="cellIs" dxfId="78" priority="93" stopIfTrue="1" operator="equal">
      <formula>"Falla"</formula>
    </cfRule>
    <cfRule type="cellIs" dxfId="77" priority="92" stopIfTrue="1" operator="equal">
      <formula>"Pasa"</formula>
    </cfRule>
    <cfRule type="expression" dxfId="76" priority="91" stopIfTrue="1">
      <formula>ISBLANK(D1387)</formula>
    </cfRule>
    <cfRule type="cellIs" dxfId="75" priority="90" stopIfTrue="1" operator="equal">
      <formula>"-"</formula>
    </cfRule>
  </conditionalFormatting>
  <conditionalFormatting sqref="D1425:D1459">
    <cfRule type="cellIs" dxfId="74" priority="88" stopIfTrue="1" operator="equal">
      <formula>"N/T"</formula>
    </cfRule>
    <cfRule type="cellIs" dxfId="73" priority="89" stopIfTrue="1" operator="equal">
      <formula>"N/D"</formula>
    </cfRule>
    <cfRule type="cellIs" dxfId="72" priority="87" stopIfTrue="1" operator="equal">
      <formula>"N/A"</formula>
    </cfRule>
    <cfRule type="cellIs" dxfId="71" priority="86" stopIfTrue="1" operator="equal">
      <formula>"Falla"</formula>
    </cfRule>
    <cfRule type="cellIs" dxfId="70" priority="85" stopIfTrue="1" operator="equal">
      <formula>"Pasa"</formula>
    </cfRule>
    <cfRule type="expression" dxfId="69" priority="84" stopIfTrue="1">
      <formula>ISBLANK(D1425)</formula>
    </cfRule>
    <cfRule type="cellIs" dxfId="68" priority="83" stopIfTrue="1" operator="equal">
      <formula>"-"</formula>
    </cfRule>
  </conditionalFormatting>
  <conditionalFormatting sqref="D1463:D1497">
    <cfRule type="cellIs" dxfId="67" priority="82" stopIfTrue="1" operator="equal">
      <formula>"N/D"</formula>
    </cfRule>
    <cfRule type="cellIs" dxfId="66" priority="81" stopIfTrue="1" operator="equal">
      <formula>"N/T"</formula>
    </cfRule>
    <cfRule type="cellIs" dxfId="65" priority="80" stopIfTrue="1" operator="equal">
      <formula>"N/A"</formula>
    </cfRule>
    <cfRule type="cellIs" dxfId="64" priority="79" stopIfTrue="1" operator="equal">
      <formula>"Falla"</formula>
    </cfRule>
    <cfRule type="cellIs" dxfId="63" priority="78" stopIfTrue="1" operator="equal">
      <formula>"Pasa"</formula>
    </cfRule>
    <cfRule type="expression" dxfId="62" priority="77" stopIfTrue="1">
      <formula>ISBLANK(D1463)</formula>
    </cfRule>
    <cfRule type="cellIs" dxfId="61" priority="76" stopIfTrue="1" operator="equal">
      <formula>"-"</formula>
    </cfRule>
  </conditionalFormatting>
  <conditionalFormatting sqref="D1501:D1535">
    <cfRule type="cellIs" dxfId="60" priority="75" stopIfTrue="1" operator="equal">
      <formula>"N/D"</formula>
    </cfRule>
    <cfRule type="cellIs" dxfId="59" priority="74" stopIfTrue="1" operator="equal">
      <formula>"N/T"</formula>
    </cfRule>
    <cfRule type="cellIs" dxfId="58" priority="73" stopIfTrue="1" operator="equal">
      <formula>"N/A"</formula>
    </cfRule>
    <cfRule type="cellIs" dxfId="57" priority="72" stopIfTrue="1" operator="equal">
      <formula>"Falla"</formula>
    </cfRule>
    <cfRule type="cellIs" dxfId="56" priority="71" stopIfTrue="1" operator="equal">
      <formula>"Pasa"</formula>
    </cfRule>
    <cfRule type="expression" dxfId="55" priority="70" stopIfTrue="1">
      <formula>ISBLANK(D1501)</formula>
    </cfRule>
    <cfRule type="cellIs" dxfId="54" priority="69" stopIfTrue="1" operator="equal">
      <formula>"-"</formula>
    </cfRule>
  </conditionalFormatting>
  <conditionalFormatting sqref="D1539:D1573">
    <cfRule type="cellIs" dxfId="53" priority="67" stopIfTrue="1" operator="equal">
      <formula>"N/T"</formula>
    </cfRule>
    <cfRule type="cellIs" dxfId="52" priority="66" stopIfTrue="1" operator="equal">
      <formula>"N/A"</formula>
    </cfRule>
    <cfRule type="cellIs" dxfId="51" priority="65" stopIfTrue="1" operator="equal">
      <formula>"Falla"</formula>
    </cfRule>
    <cfRule type="cellIs" dxfId="50" priority="64" stopIfTrue="1" operator="equal">
      <formula>"Pasa"</formula>
    </cfRule>
    <cfRule type="expression" dxfId="49" priority="63" stopIfTrue="1">
      <formula>ISBLANK(D1539)</formula>
    </cfRule>
    <cfRule type="cellIs" dxfId="48" priority="68" stopIfTrue="1" operator="equal">
      <formula>"N/D"</formula>
    </cfRule>
    <cfRule type="cellIs" dxfId="47" priority="62" stopIfTrue="1" operator="equal">
      <formula>"-"</formula>
    </cfRule>
  </conditionalFormatting>
  <conditionalFormatting sqref="D1577:D1611">
    <cfRule type="cellIs" dxfId="46" priority="58" stopIfTrue="1" operator="equal">
      <formula>"Falla"</formula>
    </cfRule>
    <cfRule type="cellIs" dxfId="45" priority="61" stopIfTrue="1" operator="equal">
      <formula>"N/D"</formula>
    </cfRule>
    <cfRule type="cellIs" dxfId="44" priority="60" stopIfTrue="1" operator="equal">
      <formula>"N/T"</formula>
    </cfRule>
    <cfRule type="cellIs" dxfId="43" priority="59" stopIfTrue="1" operator="equal">
      <formula>"N/A"</formula>
    </cfRule>
    <cfRule type="cellIs" dxfId="42" priority="57" stopIfTrue="1" operator="equal">
      <formula>"Pasa"</formula>
    </cfRule>
    <cfRule type="expression" dxfId="41" priority="56" stopIfTrue="1">
      <formula>ISBLANK(D1577)</formula>
    </cfRule>
    <cfRule type="cellIs" dxfId="40" priority="55" stopIfTrue="1" operator="equal">
      <formula>"-"</formula>
    </cfRule>
  </conditionalFormatting>
  <conditionalFormatting sqref="D1615:D1649">
    <cfRule type="cellIs" dxfId="39" priority="54" stopIfTrue="1" operator="equal">
      <formula>"N/D"</formula>
    </cfRule>
    <cfRule type="cellIs" dxfId="38" priority="53" stopIfTrue="1" operator="equal">
      <formula>"N/T"</formula>
    </cfRule>
    <cfRule type="cellIs" dxfId="37" priority="52" stopIfTrue="1" operator="equal">
      <formula>"N/A"</formula>
    </cfRule>
    <cfRule type="cellIs" dxfId="36" priority="51" stopIfTrue="1" operator="equal">
      <formula>"Falla"</formula>
    </cfRule>
    <cfRule type="cellIs" dxfId="35" priority="50" stopIfTrue="1" operator="equal">
      <formula>"Pasa"</formula>
    </cfRule>
    <cfRule type="expression" dxfId="34" priority="49" stopIfTrue="1">
      <formula>ISBLANK(D1615)</formula>
    </cfRule>
    <cfRule type="cellIs" dxfId="33" priority="48" stopIfTrue="1" operator="equal">
      <formula>"-"</formula>
    </cfRule>
  </conditionalFormatting>
  <conditionalFormatting sqref="D1653:D1687">
    <cfRule type="cellIs" dxfId="32" priority="41" stopIfTrue="1" operator="equal">
      <formula>"-"</formula>
    </cfRule>
    <cfRule type="expression" dxfId="31" priority="42" stopIfTrue="1">
      <formula>ISBLANK(D1653)</formula>
    </cfRule>
    <cfRule type="cellIs" dxfId="30" priority="45" stopIfTrue="1" operator="equal">
      <formula>"N/A"</formula>
    </cfRule>
    <cfRule type="cellIs" dxfId="29" priority="43" stopIfTrue="1" operator="equal">
      <formula>"Pasa"</formula>
    </cfRule>
    <cfRule type="cellIs" dxfId="28" priority="44" stopIfTrue="1" operator="equal">
      <formula>"Falla"</formula>
    </cfRule>
    <cfRule type="cellIs" dxfId="27" priority="47" stopIfTrue="1" operator="equal">
      <formula>"N/D"</formula>
    </cfRule>
    <cfRule type="cellIs" dxfId="26" priority="46" stopIfTrue="1" operator="equal">
      <formula>"N/T"</formula>
    </cfRule>
  </conditionalFormatting>
  <conditionalFormatting sqref="D1691:D1725">
    <cfRule type="cellIs" dxfId="25" priority="19" stopIfTrue="1" operator="equal">
      <formula>"N/D"</formula>
    </cfRule>
    <cfRule type="cellIs" dxfId="24" priority="13" stopIfTrue="1" operator="equal">
      <formula>"-"</formula>
    </cfRule>
    <cfRule type="cellIs" dxfId="23" priority="18" stopIfTrue="1" operator="equal">
      <formula>"N/T"</formula>
    </cfRule>
    <cfRule type="cellIs" dxfId="22" priority="17" stopIfTrue="1" operator="equal">
      <formula>"N/A"</formula>
    </cfRule>
    <cfRule type="cellIs" dxfId="21" priority="16" stopIfTrue="1" operator="equal">
      <formula>"Falla"</formula>
    </cfRule>
    <cfRule type="cellIs" dxfId="20" priority="15" stopIfTrue="1" operator="equal">
      <formula>"Pasa"</formula>
    </cfRule>
    <cfRule type="expression" dxfId="19"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8" priority="687" stopIfTrue="1" operator="equal">
      <formula>"ERR"</formula>
    </cfRule>
  </conditionalFormatting>
  <conditionalFormatting sqref="E741:E775 E779:E813 E817:E851 E855:E889 E893:E927 E931:E965 E1007:E1041 E1045:E1079 E1083:E1117 E1121:E1155 E1159:E1193 E1197:E1231 E1235:E1269 E1273:E1307">
    <cfRule type="cellIs" dxfId="17" priority="566" stopIfTrue="1" operator="equal">
      <formula>"ERR"</formula>
    </cfRule>
  </conditionalFormatting>
  <conditionalFormatting sqref="E969:E1004">
    <cfRule type="cellIs" dxfId="16" priority="407" stopIfTrue="1" operator="equal">
      <formula>"ERR"</formula>
    </cfRule>
  </conditionalFormatting>
  <conditionalFormatting sqref="E1311:E1345 E1387:E1421 E1425:E1459 E1463:E1497 E1501:E1535 E1539:E1573 E1577:E1611">
    <cfRule type="cellIs" dxfId="15" priority="475" operator="equal">
      <formula>"ERR"</formula>
    </cfRule>
  </conditionalFormatting>
  <conditionalFormatting sqref="E1349:E1383">
    <cfRule type="cellIs" dxfId="14" priority="394" operator="equal">
      <formula>"ERR"</formula>
    </cfRule>
  </conditionalFormatting>
  <conditionalFormatting sqref="E1615:E1649 E1653:E1687">
    <cfRule type="cellIs" dxfId="13" priority="426" stopIfTrue="1" operator="equal">
      <formula>"ERR"</formula>
    </cfRule>
  </conditionalFormatting>
  <conditionalFormatting sqref="E1691:E1725">
    <cfRule type="cellIs" dxfId="12"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1" priority="681" stopIfTrue="1">
      <formula>ISBLANK(F19)</formula>
    </cfRule>
    <cfRule type="cellIs" dxfId="10" priority="683" stopIfTrue="1" operator="equal">
      <formula>"Falla"</formula>
    </cfRule>
    <cfRule type="cellIs" dxfId="9" priority="684" stopIfTrue="1" operator="equal">
      <formula>"N/A"</formula>
    </cfRule>
    <cfRule type="cellIs" dxfId="8" priority="685" stopIfTrue="1" operator="equal">
      <formula>"N/T"</formula>
    </cfRule>
    <cfRule type="cellIs" dxfId="7" priority="686" stopIfTrue="1" operator="equal">
      <formula>"N/D"</formula>
    </cfRule>
    <cfRule type="cellIs" dxfId="6" priority="682" stopIfTrue="1" operator="equal">
      <formula>"Pasa"</formula>
    </cfRule>
  </conditionalFormatting>
  <conditionalFormatting sqref="K23:K24">
    <cfRule type="cellIs" dxfId="5" priority="5" stopIfTrue="1" operator="equal">
      <formula>"N/T"</formula>
    </cfRule>
    <cfRule type="cellIs" dxfId="4" priority="4" stopIfTrue="1" operator="equal">
      <formula>"N/A"</formula>
    </cfRule>
    <cfRule type="expression" dxfId="3" priority="1" stopIfTrue="1">
      <formula>ISBLANK(K23)</formula>
    </cfRule>
    <cfRule type="cellIs" dxfId="2" priority="2" stopIfTrue="1" operator="equal">
      <formula>"Pasa"</formula>
    </cfRule>
    <cfRule type="cellIs" dxfId="1" priority="6" stopIfTrue="1" operator="equal">
      <formula>"N/D"</formula>
    </cfRule>
    <cfRule type="cellIs" dxfId="0"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Maria Victoria De Pedro Velasco</cp:lastModifiedBy>
  <cp:revision>109</cp:revision>
  <dcterms:created xsi:type="dcterms:W3CDTF">2020-03-26T13:14:48Z</dcterms:created>
  <dcterms:modified xsi:type="dcterms:W3CDTF">2024-05-21T05:54:52Z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2024-05-17T05:34:23Z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ca020cbb-6819-4099-b3c4-ed6dcb8a8165</vt:lpwstr>
  </property>
  <property fmtid="{D5CDD505-2E9C-101B-9397-08002B2CF9AE}" pid="16" name="MSIP_Label_ecb69475-382c-4c7a-b21d-8ca64eeef1bd_ContentBits">
    <vt:lpwstr>0</vt:lpwstr>
  </property>
</Properties>
</file>