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4\Trim 2\WEB\Comprobaciones DSI\"/>
    </mc:Choice>
  </mc:AlternateContent>
  <bookViews>
    <workbookView xWindow="0" yWindow="0" windowWidth="12750" windowHeight="11370" tabRatio="992"/>
  </bookViews>
  <sheets>
    <sheet name="índice" sheetId="1" r:id="rId1"/>
    <sheet name="AMAPAD" sheetId="23" r:id="rId2"/>
    <sheet name="AG. ADM.DIGITAL" sheetId="2" r:id="rId3"/>
    <sheet name="AIECSIASV" sheetId="3" r:id="rId4"/>
    <sheet name="ALCALINGUA" sheetId="5" r:id="rId5"/>
    <sheet name="CYII" sheetId="7" r:id="rId6"/>
    <sheet name="CYII, S.A." sheetId="8" r:id="rId7"/>
    <sheet name="CANAL Extensia" sheetId="6" r:id="rId8"/>
    <sheet name="CANAL Gest. Lanzarote" sheetId="24" r:id="rId9"/>
    <sheet name="CTC" sheetId="9" r:id="rId10"/>
    <sheet name="CRUSA" sheetId="25" r:id="rId11"/>
    <sheet name="CONSEJO JUVENTUD" sheetId="10" r:id="rId12"/>
    <sheet name="HOSP.FUENLABRADA" sheetId="26" r:id="rId13"/>
    <sheet name="HOSP.ALCORCÓN" sheetId="11" r:id="rId14"/>
    <sheet name="MADRID ACTIVA" sheetId="27" r:id="rId15"/>
    <sheet name="MADRID CULTURA Y TURISMO" sheetId="12" r:id="rId16"/>
    <sheet name="METRO" sheetId="13" r:id="rId17"/>
    <sheet name="PLANIFICA MADRID" sheetId="14" r:id="rId18"/>
    <sheet name="RTVM" sheetId="28" r:id="rId19"/>
    <sheet name="U.C.RADIODIAGNÓSTICO" sheetId="16" r:id="rId20"/>
    <sheet name="UNIVERSITAS XXI" sheetId="15" r:id="rId21"/>
  </sheets>
  <definedNames>
    <definedName name="_xlnm._FilterDatabase" localSheetId="0" hidden="1">índice!$A$3:$E$3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6" l="1"/>
  <c r="C83" i="16" s="1"/>
  <c r="C71" i="16" s="1"/>
  <c r="C88" i="16" s="1"/>
  <c r="D83" i="16"/>
  <c r="D77" i="16"/>
  <c r="C77" i="16"/>
  <c r="D73" i="16"/>
  <c r="C73" i="16"/>
  <c r="D71" i="16"/>
  <c r="D61" i="16"/>
  <c r="D56" i="16" s="1"/>
  <c r="D88" i="16" s="1"/>
  <c r="C61" i="16"/>
  <c r="C56" i="16" s="1"/>
  <c r="D57" i="16"/>
  <c r="C57" i="16"/>
  <c r="C51" i="16"/>
  <c r="C49" i="16"/>
  <c r="D44" i="16"/>
  <c r="C44" i="16"/>
  <c r="D43" i="16"/>
  <c r="C43" i="16"/>
  <c r="C37" i="16"/>
  <c r="D34" i="16"/>
  <c r="C34" i="16"/>
  <c r="D31" i="16"/>
  <c r="C31" i="16"/>
  <c r="D25" i="16"/>
  <c r="C25" i="16"/>
  <c r="D24" i="16"/>
  <c r="C24" i="16"/>
  <c r="D17" i="16"/>
  <c r="C17" i="16"/>
  <c r="C7" i="16" s="1"/>
  <c r="C42" i="16" s="1"/>
  <c r="D13" i="16"/>
  <c r="D7" i="16" s="1"/>
  <c r="D42" i="16" s="1"/>
  <c r="C13" i="16"/>
  <c r="D8" i="16"/>
  <c r="C8" i="16"/>
  <c r="D92" i="28" l="1"/>
  <c r="C92" i="28"/>
  <c r="D83" i="12" l="1"/>
  <c r="C83" i="12"/>
  <c r="D77" i="12"/>
  <c r="C77" i="12"/>
  <c r="D73" i="12"/>
  <c r="D71" i="12" s="1"/>
  <c r="C73" i="12"/>
  <c r="C71" i="12"/>
  <c r="D61" i="12"/>
  <c r="C61" i="12"/>
  <c r="D57" i="12"/>
  <c r="D56" i="12" s="1"/>
  <c r="D88" i="12" s="1"/>
  <c r="C57" i="12"/>
  <c r="C56" i="12" s="1"/>
  <c r="D44" i="12"/>
  <c r="C44" i="12"/>
  <c r="C43" i="12" s="1"/>
  <c r="C88" i="12" s="1"/>
  <c r="D43" i="12"/>
  <c r="D34" i="12"/>
  <c r="C34" i="12"/>
  <c r="D31" i="12"/>
  <c r="D24" i="12" s="1"/>
  <c r="C31" i="12"/>
  <c r="C24" i="12" s="1"/>
  <c r="D25" i="12"/>
  <c r="C25" i="12"/>
  <c r="D17" i="12"/>
  <c r="C17" i="12"/>
  <c r="D13" i="12"/>
  <c r="C13" i="12"/>
  <c r="D8" i="12"/>
  <c r="C8" i="12"/>
  <c r="D7" i="12"/>
  <c r="C7" i="12"/>
  <c r="C42" i="12" l="1"/>
  <c r="D42" i="12"/>
  <c r="D83" i="27" l="1"/>
  <c r="C83" i="27"/>
  <c r="D77" i="27"/>
  <c r="C77" i="27"/>
  <c r="D73" i="27"/>
  <c r="C73" i="27"/>
  <c r="D71" i="27"/>
  <c r="C71" i="27"/>
  <c r="D61" i="27"/>
  <c r="C61" i="27"/>
  <c r="C56" i="27" s="1"/>
  <c r="D57" i="27"/>
  <c r="D56" i="27" s="1"/>
  <c r="D88" i="27" s="1"/>
  <c r="C57" i="27"/>
  <c r="D44" i="27"/>
  <c r="C44" i="27"/>
  <c r="D43" i="27"/>
  <c r="C43" i="27"/>
  <c r="D34" i="27"/>
  <c r="C34" i="27"/>
  <c r="C24" i="27" s="1"/>
  <c r="D31" i="27"/>
  <c r="D24" i="27" s="1"/>
  <c r="C31" i="27"/>
  <c r="D25" i="27"/>
  <c r="C25" i="27"/>
  <c r="D17" i="27"/>
  <c r="C17" i="27"/>
  <c r="D13" i="27"/>
  <c r="C13" i="27"/>
  <c r="D8" i="27"/>
  <c r="C8" i="27"/>
  <c r="C7" i="27" s="1"/>
  <c r="D7" i="27"/>
  <c r="D42" i="27" l="1"/>
  <c r="C42" i="27"/>
  <c r="C88" i="27"/>
  <c r="D83" i="26" l="1"/>
  <c r="C83" i="26"/>
  <c r="D77" i="26"/>
  <c r="C77" i="26"/>
  <c r="C71" i="26" s="1"/>
  <c r="D73" i="26"/>
  <c r="D71" i="26" s="1"/>
  <c r="C73" i="26"/>
  <c r="D61" i="26"/>
  <c r="C61" i="26"/>
  <c r="D57" i="26"/>
  <c r="D56" i="26" s="1"/>
  <c r="C57" i="26"/>
  <c r="C56" i="26" s="1"/>
  <c r="C44" i="26"/>
  <c r="C43" i="26" s="1"/>
  <c r="D44" i="26"/>
  <c r="D43" i="26" s="1"/>
  <c r="D88" i="26" s="1"/>
  <c r="D34" i="26"/>
  <c r="C34" i="26"/>
  <c r="D31" i="26"/>
  <c r="C31" i="26"/>
  <c r="C26" i="26"/>
  <c r="D25" i="26"/>
  <c r="D24" i="26" s="1"/>
  <c r="C25" i="26"/>
  <c r="C24" i="26" s="1"/>
  <c r="D17" i="26"/>
  <c r="C17" i="26"/>
  <c r="D13" i="26"/>
  <c r="C13" i="26"/>
  <c r="D8" i="26"/>
  <c r="D7" i="26" s="1"/>
  <c r="D42" i="26" s="1"/>
  <c r="C8" i="26"/>
  <c r="C7" i="26"/>
  <c r="C42" i="26" s="1"/>
  <c r="C88" i="26" l="1"/>
  <c r="D83" i="10" l="1"/>
  <c r="C83" i="10"/>
  <c r="D77" i="10"/>
  <c r="C77" i="10"/>
  <c r="D73" i="10"/>
  <c r="C73" i="10"/>
  <c r="D71" i="10"/>
  <c r="C71" i="10"/>
  <c r="D61" i="10"/>
  <c r="C61" i="10"/>
  <c r="C56" i="10" s="1"/>
  <c r="D57" i="10"/>
  <c r="D56" i="10" s="1"/>
  <c r="D88" i="10" s="1"/>
  <c r="C57" i="10"/>
  <c r="D44" i="10"/>
  <c r="C44" i="10"/>
  <c r="C43" i="10" s="1"/>
  <c r="C88" i="10" s="1"/>
  <c r="D43" i="10"/>
  <c r="D34" i="10"/>
  <c r="C34" i="10"/>
  <c r="C24" i="10" s="1"/>
  <c r="D31" i="10"/>
  <c r="D24" i="10" s="1"/>
  <c r="C31" i="10"/>
  <c r="D25" i="10"/>
  <c r="C25" i="10"/>
  <c r="D17" i="10"/>
  <c r="C17" i="10"/>
  <c r="D13" i="10"/>
  <c r="C13" i="10"/>
  <c r="D8" i="10"/>
  <c r="C8" i="10"/>
  <c r="C7" i="10" s="1"/>
  <c r="C42" i="10" s="1"/>
  <c r="D7" i="10"/>
  <c r="D42" i="10" l="1"/>
  <c r="D74" i="11" l="1"/>
  <c r="C74" i="11"/>
  <c r="D72" i="11"/>
  <c r="C72" i="11"/>
  <c r="C62" i="11" s="1"/>
  <c r="D65" i="11"/>
  <c r="D62" i="11" s="1"/>
  <c r="C65" i="11"/>
  <c r="D53" i="11"/>
  <c r="C53" i="11"/>
  <c r="D50" i="11"/>
  <c r="C50" i="11"/>
  <c r="D49" i="11"/>
  <c r="C49" i="11"/>
  <c r="C48" i="11"/>
  <c r="C46" i="11"/>
  <c r="C42" i="11" s="1"/>
  <c r="C41" i="11" s="1"/>
  <c r="D42" i="11"/>
  <c r="D41" i="11" s="1"/>
  <c r="C35" i="11"/>
  <c r="D32" i="11"/>
  <c r="C32" i="11"/>
  <c r="D28" i="11"/>
  <c r="C28" i="11"/>
  <c r="D26" i="11"/>
  <c r="C26" i="11"/>
  <c r="D19" i="11"/>
  <c r="C19" i="11"/>
  <c r="C18" i="11"/>
  <c r="D15" i="11"/>
  <c r="C15" i="11"/>
  <c r="D12" i="11"/>
  <c r="C12" i="11"/>
  <c r="C11" i="11"/>
  <c r="D8" i="11"/>
  <c r="C8" i="11"/>
  <c r="D7" i="11"/>
  <c r="D40" i="11" s="1"/>
  <c r="C7" i="11"/>
  <c r="C40" i="11" s="1"/>
  <c r="D76" i="11" l="1"/>
  <c r="C76" i="11"/>
  <c r="D83" i="23" l="1"/>
  <c r="C83" i="23"/>
  <c r="D77" i="23"/>
  <c r="C77" i="23"/>
  <c r="C71" i="23" s="1"/>
  <c r="D73" i="23"/>
  <c r="D71" i="23" s="1"/>
  <c r="C73" i="23"/>
  <c r="D61" i="23"/>
  <c r="C61" i="23"/>
  <c r="D57" i="23"/>
  <c r="C57" i="23"/>
  <c r="D56" i="23"/>
  <c r="C56" i="23"/>
  <c r="D44" i="23"/>
  <c r="C44" i="23"/>
  <c r="C43" i="23" s="1"/>
  <c r="C88" i="23" s="1"/>
  <c r="D43" i="23"/>
  <c r="D88" i="23" s="1"/>
  <c r="D34" i="23"/>
  <c r="C34" i="23"/>
  <c r="D31" i="23"/>
  <c r="C31" i="23"/>
  <c r="D25" i="23"/>
  <c r="C25" i="23"/>
  <c r="D24" i="23"/>
  <c r="C24" i="23"/>
  <c r="D17" i="23"/>
  <c r="D7" i="23" s="1"/>
  <c r="D42" i="23" s="1"/>
  <c r="C17" i="23"/>
  <c r="D13" i="23"/>
  <c r="C13" i="23"/>
  <c r="D8" i="23"/>
  <c r="C8" i="23"/>
  <c r="C7" i="23"/>
  <c r="C42" i="23" s="1"/>
  <c r="D60" i="15" l="1"/>
  <c r="C60" i="15"/>
  <c r="D59" i="15"/>
  <c r="C59" i="15"/>
  <c r="C58" i="15" s="1"/>
  <c r="C49" i="15" s="1"/>
  <c r="D58" i="15"/>
  <c r="D49" i="15" s="1"/>
  <c r="D52" i="15"/>
  <c r="C52" i="15"/>
  <c r="D39" i="15"/>
  <c r="C39" i="15"/>
  <c r="D37" i="15"/>
  <c r="C37" i="15"/>
  <c r="D25" i="15"/>
  <c r="C25" i="15"/>
  <c r="C24" i="15" s="1"/>
  <c r="D24" i="15"/>
  <c r="D18" i="15"/>
  <c r="D16" i="15"/>
  <c r="C16" i="15"/>
  <c r="D15" i="15"/>
  <c r="C15" i="15"/>
  <c r="D12" i="15"/>
  <c r="C12" i="15"/>
  <c r="D4" i="15"/>
  <c r="D23" i="15" s="1"/>
  <c r="C4" i="15"/>
  <c r="C23" i="15" s="1"/>
  <c r="D63" i="15" l="1"/>
  <c r="C63" i="15"/>
  <c r="D58" i="13" l="1"/>
  <c r="C58" i="13"/>
  <c r="D52" i="13"/>
  <c r="D49" i="13" s="1"/>
  <c r="C52" i="13"/>
  <c r="C49" i="13" s="1"/>
  <c r="D39" i="13"/>
  <c r="C39" i="13"/>
  <c r="D37" i="13"/>
  <c r="C37" i="13"/>
  <c r="D25" i="13"/>
  <c r="C25" i="13"/>
  <c r="D24" i="13"/>
  <c r="C24" i="13"/>
  <c r="D23" i="13"/>
  <c r="C23" i="13"/>
  <c r="D15" i="13"/>
  <c r="C15" i="13"/>
  <c r="D12" i="13"/>
  <c r="C12" i="13"/>
  <c r="D4" i="13"/>
  <c r="C4" i="13"/>
  <c r="C63" i="13" l="1"/>
  <c r="D63" i="13"/>
  <c r="D58" i="25" l="1"/>
  <c r="C58" i="25"/>
  <c r="D52" i="25"/>
  <c r="C52" i="25"/>
  <c r="C49" i="25" s="1"/>
  <c r="D49" i="25"/>
  <c r="D39" i="25"/>
  <c r="C39" i="25"/>
  <c r="D37" i="25"/>
  <c r="C37" i="25"/>
  <c r="D25" i="25"/>
  <c r="C25" i="25"/>
  <c r="D24" i="25"/>
  <c r="D63" i="25" s="1"/>
  <c r="C24" i="25"/>
  <c r="C23" i="25"/>
  <c r="D15" i="25"/>
  <c r="D12" i="25" s="1"/>
  <c r="D23" i="25" s="1"/>
  <c r="C15" i="25"/>
  <c r="C12" i="25"/>
  <c r="D4" i="25"/>
  <c r="C4" i="25"/>
  <c r="C63" i="25" l="1"/>
  <c r="D58" i="9" l="1"/>
  <c r="C58" i="9"/>
  <c r="D52" i="9"/>
  <c r="D49" i="9" s="1"/>
  <c r="C52" i="9"/>
  <c r="C49" i="9" s="1"/>
  <c r="D39" i="9"/>
  <c r="C39" i="9"/>
  <c r="D37" i="9"/>
  <c r="C37" i="9"/>
  <c r="D25" i="9"/>
  <c r="C25" i="9"/>
  <c r="D24" i="9"/>
  <c r="C24" i="9"/>
  <c r="D23" i="9"/>
  <c r="C23" i="9"/>
  <c r="D15" i="9"/>
  <c r="C15" i="9"/>
  <c r="D12" i="9"/>
  <c r="C12" i="9"/>
  <c r="D4" i="9"/>
  <c r="C4" i="9"/>
  <c r="C63" i="9" l="1"/>
  <c r="D63" i="9"/>
  <c r="D58" i="8" l="1"/>
  <c r="C58" i="8"/>
  <c r="D52" i="8"/>
  <c r="C52" i="8"/>
  <c r="C49" i="8" s="1"/>
  <c r="D49" i="8"/>
  <c r="D39" i="8"/>
  <c r="C39" i="8"/>
  <c r="D37" i="8"/>
  <c r="C37" i="8"/>
  <c r="D25" i="8"/>
  <c r="C25" i="8"/>
  <c r="D24" i="8"/>
  <c r="D63" i="8" s="1"/>
  <c r="C24" i="8"/>
  <c r="C23" i="8"/>
  <c r="D15" i="8"/>
  <c r="D12" i="8" s="1"/>
  <c r="D23" i="8" s="1"/>
  <c r="C15" i="8"/>
  <c r="C12" i="8"/>
  <c r="D4" i="8"/>
  <c r="C4" i="8"/>
  <c r="C63" i="8" l="1"/>
  <c r="D58" i="7" l="1"/>
  <c r="C58" i="7"/>
  <c r="C49" i="7" s="1"/>
  <c r="D52" i="7"/>
  <c r="D49" i="7" s="1"/>
  <c r="C52" i="7"/>
  <c r="D39" i="7"/>
  <c r="C39" i="7"/>
  <c r="D37" i="7"/>
  <c r="C37" i="7"/>
  <c r="D25" i="7"/>
  <c r="C25" i="7"/>
  <c r="D24" i="7"/>
  <c r="C24" i="7"/>
  <c r="D23" i="7"/>
  <c r="D15" i="7"/>
  <c r="C15" i="7"/>
  <c r="D12" i="7"/>
  <c r="C12" i="7"/>
  <c r="D4" i="7"/>
  <c r="C4" i="7"/>
  <c r="C23" i="7" s="1"/>
  <c r="C63" i="7" l="1"/>
  <c r="D63" i="7"/>
  <c r="D58" i="24" l="1"/>
  <c r="C58" i="24"/>
  <c r="D52" i="24"/>
  <c r="C52" i="24"/>
  <c r="C49" i="24" s="1"/>
  <c r="D49" i="24"/>
  <c r="D39" i="24"/>
  <c r="C39" i="24"/>
  <c r="D37" i="24"/>
  <c r="C37" i="24"/>
  <c r="D25" i="24"/>
  <c r="C25" i="24"/>
  <c r="D24" i="24"/>
  <c r="D63" i="24" s="1"/>
  <c r="C24" i="24"/>
  <c r="C23" i="24"/>
  <c r="D15" i="24"/>
  <c r="D12" i="24" s="1"/>
  <c r="D23" i="24" s="1"/>
  <c r="C15" i="24"/>
  <c r="C12" i="24"/>
  <c r="D4" i="24"/>
  <c r="C4" i="24"/>
  <c r="C63" i="24" l="1"/>
  <c r="D58" i="6" l="1"/>
  <c r="C58" i="6"/>
  <c r="D52" i="6"/>
  <c r="C52" i="6"/>
  <c r="D49" i="6"/>
  <c r="C49" i="6"/>
  <c r="D39" i="6"/>
  <c r="C39" i="6"/>
  <c r="D37" i="6"/>
  <c r="C37" i="6"/>
  <c r="D25" i="6"/>
  <c r="D24" i="6" s="1"/>
  <c r="D63" i="6" s="1"/>
  <c r="C25" i="6"/>
  <c r="C24" i="6"/>
  <c r="C63" i="6" s="1"/>
  <c r="D15" i="6"/>
  <c r="C15" i="6"/>
  <c r="D12" i="6"/>
  <c r="C12" i="6"/>
  <c r="D4" i="6"/>
  <c r="D23" i="6" s="1"/>
  <c r="C4" i="6"/>
  <c r="C23" i="6" s="1"/>
  <c r="D58" i="5" l="1"/>
  <c r="C58" i="5"/>
  <c r="D52" i="5"/>
  <c r="C52" i="5"/>
  <c r="C49" i="5" s="1"/>
  <c r="D49" i="5"/>
  <c r="D39" i="5"/>
  <c r="C39" i="5"/>
  <c r="D37" i="5"/>
  <c r="C37" i="5"/>
  <c r="D25" i="5"/>
  <c r="C25" i="5"/>
  <c r="D24" i="5"/>
  <c r="D63" i="5" s="1"/>
  <c r="C24" i="5"/>
  <c r="C23" i="5"/>
  <c r="D15" i="5"/>
  <c r="D12" i="5" s="1"/>
  <c r="D23" i="5" s="1"/>
  <c r="C15" i="5"/>
  <c r="C12" i="5"/>
  <c r="D4" i="5"/>
  <c r="C4" i="5"/>
  <c r="C63" i="5" l="1"/>
  <c r="D58" i="3" l="1"/>
  <c r="C58" i="3"/>
  <c r="D52" i="3"/>
  <c r="C52" i="3"/>
  <c r="C49" i="3" s="1"/>
  <c r="D49" i="3"/>
  <c r="D39" i="3"/>
  <c r="C39" i="3"/>
  <c r="D37" i="3"/>
  <c r="C37" i="3"/>
  <c r="D25" i="3"/>
  <c r="C25" i="3"/>
  <c r="D24" i="3"/>
  <c r="D63" i="3" s="1"/>
  <c r="C24" i="3"/>
  <c r="C23" i="3"/>
  <c r="D15" i="3"/>
  <c r="D12" i="3" s="1"/>
  <c r="D23" i="3" s="1"/>
  <c r="C15" i="3"/>
  <c r="C12" i="3"/>
  <c r="D4" i="3"/>
  <c r="C4" i="3"/>
  <c r="C63" i="3" l="1"/>
  <c r="D83" i="2" l="1"/>
  <c r="C83" i="2"/>
  <c r="D77" i="2"/>
  <c r="C77" i="2"/>
  <c r="D73" i="2"/>
  <c r="C73" i="2"/>
  <c r="D71" i="2"/>
  <c r="C71" i="2"/>
  <c r="D61" i="2"/>
  <c r="C61" i="2"/>
  <c r="D57" i="2"/>
  <c r="D56" i="2" s="1"/>
  <c r="C57" i="2"/>
  <c r="C56" i="2" s="1"/>
  <c r="C49" i="2"/>
  <c r="D44" i="2"/>
  <c r="D43" i="2" s="1"/>
  <c r="C44" i="2"/>
  <c r="C43" i="2"/>
  <c r="D34" i="2"/>
  <c r="C34" i="2"/>
  <c r="C24" i="2" s="1"/>
  <c r="D31" i="2"/>
  <c r="D24" i="2" s="1"/>
  <c r="C31" i="2"/>
  <c r="D25" i="2"/>
  <c r="C25" i="2"/>
  <c r="D17" i="2"/>
  <c r="C17" i="2"/>
  <c r="D13" i="2"/>
  <c r="C13" i="2"/>
  <c r="D8" i="2"/>
  <c r="D7" i="2" s="1"/>
  <c r="D42" i="2" s="1"/>
  <c r="C8" i="2"/>
  <c r="C7" i="2" s="1"/>
  <c r="C42" i="2" s="1"/>
  <c r="C88" i="2" l="1"/>
  <c r="D88" i="2"/>
</calcChain>
</file>

<file path=xl/sharedStrings.xml><?xml version="1.0" encoding="utf-8"?>
<sst xmlns="http://schemas.openxmlformats.org/spreadsheetml/2006/main" count="2613" uniqueCount="303">
  <si>
    <t>BALANCE DE SITUACIÓN</t>
  </si>
  <si>
    <t>EMPRESAS Y ENTES PÚBLICOS DE LA COMUNIDAD DE MADRID</t>
  </si>
  <si>
    <t xml:space="preserve"> </t>
  </si>
  <si>
    <t>Trimestre II_2024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</si>
  <si>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</si>
  <si>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</si>
  <si>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</si>
  <si>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</si>
  <si>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</si>
  <si>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</si>
  <si>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</si>
  <si>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</si>
  <si>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</si>
  <si>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</si>
  <si>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</si>
  <si>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</si>
  <si>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</si>
  <si>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</si>
  <si>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</si>
  <si>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</si>
  <si>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</si>
  <si>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</si>
  <si>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</si>
  <si>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</si>
  <si>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</si>
  <si>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</si>
  <si>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</si>
  <si>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</si>
  <si>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</si>
  <si>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</si>
  <si>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</si>
  <si>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</si>
  <si>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</si>
  <si>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</si>
  <si>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</si>
  <si>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</si>
  <si>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</si>
  <si>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</si>
  <si>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</si>
  <si>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</si>
  <si>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</si>
  <si>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</si>
  <si>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</si>
  <si>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</si>
  <si>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</si>
  <si>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</si>
  <si>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</si>
  <si>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</si>
  <si>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</si>
  <si>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</si>
  <si>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</si>
  <si>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</si>
  <si>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</si>
  <si>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</si>
  <si>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</si>
  <si>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</si>
  <si>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</si>
  <si>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</si>
  <si>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</si>
  <si>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</si>
  <si>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</si>
  <si>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</si>
  <si>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</si>
  <si>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</si>
  <si>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</si>
  <si>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</si>
  <si>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</si>
  <si>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</si>
  <si>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</si>
  <si>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</si>
  <si>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</si>
  <si>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</si>
  <si>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</si>
  <si>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</si>
  <si>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</si>
  <si>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</si>
  <si>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</si>
  <si>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</si>
  <si>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</si>
  <si>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</si>
  <si>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</si>
  <si>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</si>
  <si>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</si>
  <si>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</si>
  <si>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</si>
  <si>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</si>
  <si>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</si>
  <si>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</si>
  <si>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</si>
  <si>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</si>
  <si>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</si>
  <si>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</si>
  <si>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</si>
  <si>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</si>
  <si>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</si>
  <si>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</si>
  <si>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</si>
  <si>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</si>
  <si>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</si>
  <si>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</si>
  <si>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</si>
  <si>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</si>
  <si>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</si>
  <si>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</si>
  <si>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</si>
  <si>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</si>
  <si>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</si>
  <si>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</si>
  <si>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</si>
  <si>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</si>
  <si>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</si>
  <si>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</si>
  <si>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</si>
  <si>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</si>
  <si>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</si>
  <si>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</si>
  <si>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</si>
  <si>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</si>
  <si>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</si>
  <si>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</si>
  <si>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</si>
  <si>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</si>
  <si>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</si>
  <si>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</si>
  <si>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</si>
  <si>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</si>
  <si>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</si>
  <si>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</si>
  <si>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</si>
  <si>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</si>
  <si>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</si>
  <si>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</si>
  <si>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</si>
  <si>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</si>
  <si>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</si>
  <si>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</si>
  <si>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</si>
  <si>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</si>
  <si>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</si>
  <si>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</si>
  <si>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</si>
  <si>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</si>
  <si>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</si>
  <si>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</si>
  <si>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</si>
  <si>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</si>
  <si>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</si>
  <si>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</si>
  <si>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</si>
  <si>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</si>
  <si>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</si>
  <si>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</si>
  <si>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</si>
  <si>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</si>
  <si>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</si>
  <si>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</si>
  <si>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</si>
  <si>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</si>
  <si>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</si>
  <si>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</si>
  <si>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</si>
  <si>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</si>
  <si>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</si>
  <si>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</si>
  <si>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</si>
  <si>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</si>
  <si>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</si>
  <si>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</si>
  <si>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</si>
  <si>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</si>
  <si>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</si>
  <si>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</si>
  <si>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</si>
  <si>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</si>
  <si>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</si>
  <si>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</si>
  <si>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</si>
  <si>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</si>
  <si>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</si>
  <si>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</si>
  <si>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</si>
  <si>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</si>
  <si>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</si>
  <si>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</si>
  <si>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</si>
  <si>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</si>
  <si>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</si>
  <si>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2T - 2024</t>
  </si>
  <si>
    <t>4T - 2023</t>
  </si>
  <si>
    <t>Junio 2024</t>
  </si>
  <si>
    <t>Diciembre 2023</t>
  </si>
  <si>
    <t>(1) En la primera columna deben figurar los datos acumulados relativos al  mes  anterior del año de referencia. En la segunda columna siempre deben figurar los datos a 31 de Diciembre del año inmediato anterior.</t>
  </si>
  <si>
    <t xml:space="preserve"> CUADRO G1: BALANCE</t>
  </si>
  <si>
    <t xml:space="preserve">  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</si>
  <si>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</si>
  <si>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</si>
  <si>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</si>
  <si>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</si>
  <si>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</si>
  <si>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</si>
  <si>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</si>
  <si>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</si>
  <si>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</si>
  <si>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</si>
  <si>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Inmovilizado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</si>
  <si>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</si>
  <si>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</si>
  <si>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</si>
  <si>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</si>
  <si>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</si>
  <si>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</si>
  <si>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</si>
  <si>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</si>
  <si>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</si>
  <si>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</si>
  <si>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</si>
  <si>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</si>
  <si>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</si>
  <si>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</si>
  <si>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5Âª 7</t>
  </si>
  <si>
    <t>VIII. Deudores no corrientes</t>
  </si>
  <si>
    <t xml:space="preserve">    B) ACTIVO CORRIENTE</t>
  </si>
  <si>
    <t>NECA 5Âª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</si>
  <si>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</si>
  <si>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</si>
  <si>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</si>
  <si>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</si>
  <si>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</si>
  <si>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</si>
  <si>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</si>
  <si>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</si>
  <si>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</si>
  <si>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</si>
  <si>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</si>
  <si>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</si>
  <si>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</si>
  <si>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</si>
  <si>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</si>
  <si>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</si>
  <si>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</si>
  <si>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</si>
  <si>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</si>
  <si>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</si>
  <si>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</si>
  <si>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</si>
  <si>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</si>
  <si>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</si>
  <si>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Reservas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</si>
  <si>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</si>
  <si>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</si>
  <si>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</si>
  <si>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</si>
  <si>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</si>
  <si>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</si>
  <si>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</si>
  <si>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</si>
  <si>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</si>
  <si>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</si>
  <si>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</si>
  <si>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</si>
  <si>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</si>
  <si>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</si>
  <si>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</si>
  <si>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</si>
  <si>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5Âª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</si>
  <si>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</si>
  <si>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</si>
  <si>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</si>
  <si>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</si>
  <si>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</si>
  <si>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</si>
  <si>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</si>
  <si>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</si>
  <si>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</si>
  <si>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</si>
  <si>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</si>
  <si>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</si>
  <si>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</si>
  <si>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</si>
  <si>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</si>
  <si>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>100, 101, 102,(1030), (1040)</t>
  </si>
  <si>
    <t>112, 113, 114, 115, 119</t>
  </si>
  <si>
    <t xml:space="preserve">(108), (109) </t>
  </si>
  <si>
    <t xml:space="preserve">(miles de euros) </t>
  </si>
  <si>
    <t>DIC23_DEF</t>
  </si>
  <si>
    <t xml:space="preserve">    .Desarrollo</t>
  </si>
  <si>
    <t xml:space="preserve">    .Aplicaciones Informáticas</t>
  </si>
  <si>
    <t xml:space="preserve">    .Anticipos</t>
  </si>
  <si>
    <t xml:space="preserve">    .Resto del Inmovilizado Intangible</t>
  </si>
  <si>
    <t xml:space="preserve">    .Terrenos</t>
  </si>
  <si>
    <t xml:space="preserve">    .Resto del Inmovilizado material</t>
  </si>
  <si>
    <t xml:space="preserve">    .Construcciones</t>
  </si>
  <si>
    <t xml:space="preserve">    .Inmovilizado </t>
  </si>
  <si>
    <t xml:space="preserve">         Terrenos</t>
  </si>
  <si>
    <t xml:space="preserve">         Resto de Inmovilizado</t>
  </si>
  <si>
    <t xml:space="preserve">    .Inversiones financieras</t>
  </si>
  <si>
    <t xml:space="preserve">    .Existencias y otros activos</t>
  </si>
  <si>
    <t xml:space="preserve">    .Existencias</t>
  </si>
  <si>
    <t xml:space="preserve">    .Provisión por retribuciones al personal</t>
  </si>
  <si>
    <t xml:space="preserve">    .Provisión por desmantelamiento, retiro o rehabilitación del inmovilizado</t>
  </si>
  <si>
    <t xml:space="preserve">    .Otras provisiones</t>
  </si>
  <si>
    <t>EMPRESA PÚBLICA HOSPITAL UNIVERSITARIO DE FUENLABRADA</t>
  </si>
  <si>
    <t>FUNDACIÓN HOSPITAL UNIVERSITARIO ALCORCÓN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</si>
</sst>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CC"/>
        <bgColor indexed="64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EAF3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A6CEEC"/>
        <bgColor rgb="FFFFFFFF"/>
      </patternFill>
    </fill>
    <fill>
      <patternFill patternType="solid">
        <fgColor rgb="FFCCFFCC"/>
        <bgColor rgb="FF000000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EAF3FA"/>
        <bgColor rgb="FF000000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6" fillId="5" borderId="10">
      <alignment horizontal="center" vertical="center" wrapText="1"/>
      <protection locked="0"/>
    </xf>
    <xf numFmtId="164" fontId="8" fillId="8" borderId="11">
      <alignment horizontal="right" vertical="center" wrapText="1"/>
    </xf>
    <xf numFmtId="164" fontId="8" fillId="0" borderId="11">
      <alignment horizontal="right" vertical="center" wrapText="1"/>
      <protection locked="0"/>
    </xf>
  </cellStyleXfs>
  <cellXfs count="131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9" fontId="6" fillId="5" borderId="10" xfId="3">
      <alignment horizontal="center" vertical="center" wrapText="1"/>
      <protection locked="0"/>
    </xf>
    <xf numFmtId="49" fontId="7" fillId="6" borderId="11" xfId="0" applyNumberFormat="1" applyFont="1" applyFill="1" applyBorder="1" applyAlignment="1">
      <alignment vertical="center" wrapText="1"/>
    </xf>
    <xf numFmtId="164" fontId="7" fillId="6" borderId="11" xfId="0" applyNumberFormat="1" applyFont="1" applyFill="1" applyBorder="1" applyAlignment="1">
      <alignment horizontal="right" vertical="center" wrapText="1"/>
    </xf>
    <xf numFmtId="49" fontId="8" fillId="7" borderId="11" xfId="0" applyNumberFormat="1" applyFont="1" applyFill="1" applyBorder="1" applyAlignment="1">
      <alignment vertical="center" wrapText="1"/>
    </xf>
    <xf numFmtId="164" fontId="8" fillId="8" borderId="11" xfId="4">
      <alignment horizontal="right" vertical="center" wrapText="1"/>
    </xf>
    <xf numFmtId="164" fontId="8" fillId="0" borderId="11" xfId="5">
      <alignment horizontal="right" vertical="center" wrapText="1"/>
      <protection locked="0"/>
    </xf>
    <xf numFmtId="49" fontId="7" fillId="3" borderId="11" xfId="0" applyNumberFormat="1" applyFont="1" applyFill="1" applyBorder="1" applyAlignment="1">
      <alignment vertical="center" wrapText="1"/>
    </xf>
    <xf numFmtId="49" fontId="6" fillId="3" borderId="11" xfId="0" applyNumberFormat="1" applyFont="1" applyFill="1" applyBorder="1" applyAlignment="1">
      <alignment vertical="center" wrapText="1"/>
    </xf>
    <xf numFmtId="164" fontId="7" fillId="3" borderId="11" xfId="0" applyNumberFormat="1" applyFont="1" applyFill="1" applyBorder="1" applyAlignment="1">
      <alignment horizontal="right" vertical="center" wrapText="1"/>
    </xf>
    <xf numFmtId="49" fontId="8" fillId="7" borderId="11" xfId="0" applyNumberFormat="1" applyFont="1" applyFill="1" applyBorder="1" applyAlignment="1">
      <alignment vertical="center"/>
    </xf>
    <xf numFmtId="49" fontId="7" fillId="3" borderId="11" xfId="0" applyNumberFormat="1" applyFont="1" applyFill="1" applyBorder="1" applyAlignment="1">
      <alignment vertical="center"/>
    </xf>
    <xf numFmtId="49" fontId="6" fillId="3" borderId="11" xfId="0" applyNumberFormat="1" applyFont="1" applyFill="1" applyBorder="1" applyAlignment="1">
      <alignment vertical="center"/>
    </xf>
    <xf numFmtId="164" fontId="7" fillId="3" borderId="11" xfId="0" applyNumberFormat="1" applyFont="1" applyFill="1" applyBorder="1" applyAlignment="1">
      <alignment horizontal="right" vertical="center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10" fillId="5" borderId="10" xfId="0" applyNumberFormat="1" applyFont="1" applyFill="1" applyBorder="1" applyAlignment="1" applyProtection="1">
      <alignment horizontal="center" vertical="center" wrapText="1"/>
    </xf>
    <xf numFmtId="14" fontId="9" fillId="5" borderId="10" xfId="0" applyNumberFormat="1" applyFont="1" applyFill="1" applyBorder="1" applyAlignment="1" applyProtection="1">
      <alignment horizontal="center" vertical="center" wrapText="1"/>
    </xf>
    <xf numFmtId="0" fontId="7" fillId="10" borderId="10" xfId="0" applyNumberFormat="1" applyFont="1" applyFill="1" applyBorder="1" applyAlignment="1" applyProtection="1">
      <alignment vertical="center" wrapText="1"/>
    </xf>
    <xf numFmtId="4" fontId="11" fillId="10" borderId="10" xfId="0" applyNumberFormat="1" applyFont="1" applyFill="1" applyBorder="1" applyAlignment="1" applyProtection="1">
      <alignment horizontal="right" vertical="center"/>
      <protection locked="0"/>
    </xf>
    <xf numFmtId="0" fontId="8" fillId="11" borderId="10" xfId="0" applyNumberFormat="1" applyFont="1" applyFill="1" applyBorder="1" applyAlignment="1" applyProtection="1">
      <alignment vertical="center" wrapText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9" fillId="5" borderId="10" xfId="0" applyNumberFormat="1" applyFont="1" applyFill="1" applyBorder="1" applyAlignment="1" applyProtection="1">
      <alignment horizontal="left" vertical="center" wrapText="1"/>
    </xf>
    <xf numFmtId="4" fontId="11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/>
    <xf numFmtId="17" fontId="9" fillId="5" borderId="10" xfId="0" applyNumberFormat="1" applyFont="1" applyFill="1" applyBorder="1" applyAlignment="1" applyProtection="1">
      <alignment horizontal="center" vertical="center" wrapText="1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4" fontId="13" fillId="10" borderId="10" xfId="0" applyNumberFormat="1" applyFont="1" applyFill="1" applyBorder="1" applyAlignment="1" applyProtection="1">
      <alignment horizontal="right" vertical="center"/>
      <protection locked="0"/>
    </xf>
    <xf numFmtId="4" fontId="13" fillId="5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49" fontId="9" fillId="5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9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6" fillId="3" borderId="10" xfId="0" applyNumberFormat="1" applyFont="1" applyFill="1" applyBorder="1" applyAlignment="1">
      <alignment horizontal="center" vertical="center" wrapText="1"/>
    </xf>
    <xf numFmtId="49" fontId="7" fillId="6" borderId="11" xfId="0" applyNumberFormat="1" applyFont="1" applyFill="1" applyBorder="1" applyAlignment="1">
      <alignment wrapText="1"/>
    </xf>
    <xf numFmtId="164" fontId="11" fillId="12" borderId="11" xfId="0" applyNumberFormat="1" applyFont="1" applyFill="1" applyBorder="1" applyAlignment="1" applyProtection="1">
      <alignment horizontal="right" wrapText="1"/>
      <protection locked="0"/>
    </xf>
    <xf numFmtId="49" fontId="8" fillId="7" borderId="11" xfId="0" applyNumberFormat="1" applyFont="1" applyFill="1" applyBorder="1" applyAlignment="1">
      <alignment wrapText="1"/>
    </xf>
    <xf numFmtId="164" fontId="8" fillId="12" borderId="11" xfId="0" applyNumberFormat="1" applyFont="1" applyFill="1" applyBorder="1" applyAlignment="1" applyProtection="1">
      <alignment horizontal="right" wrapText="1"/>
      <protection locked="0"/>
    </xf>
    <xf numFmtId="164" fontId="8" fillId="0" borderId="11" xfId="0" applyNumberFormat="1" applyFont="1" applyBorder="1" applyAlignment="1" applyProtection="1">
      <alignment horizontal="right" wrapText="1"/>
      <protection locked="0"/>
    </xf>
    <xf numFmtId="49" fontId="7" fillId="3" borderId="11" xfId="0" applyNumberFormat="1" applyFont="1" applyFill="1" applyBorder="1" applyAlignment="1">
      <alignment wrapText="1"/>
    </xf>
    <xf numFmtId="49" fontId="6" fillId="3" borderId="11" xfId="0" applyNumberFormat="1" applyFont="1" applyFill="1" applyBorder="1" applyAlignment="1">
      <alignment wrapText="1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8" fillId="0" borderId="0" xfId="0" applyNumberFormat="1" applyFont="1"/>
    <xf numFmtId="0" fontId="0" fillId="0" borderId="0" xfId="0" applyProtection="1">
      <protection hidden="1"/>
    </xf>
    <xf numFmtId="0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13" borderId="13" xfId="0" applyNumberFormat="1" applyFont="1" applyFill="1" applyBorder="1" applyAlignment="1" applyProtection="1">
      <alignment vertical="center" wrapText="1"/>
      <protection hidden="1"/>
    </xf>
    <xf numFmtId="4" fontId="11" fillId="13" borderId="13" xfId="0" applyNumberFormat="1" applyFont="1" applyFill="1" applyBorder="1" applyAlignment="1" applyProtection="1">
      <alignment horizontal="right" vertical="center"/>
      <protection hidden="1"/>
    </xf>
    <xf numFmtId="0" fontId="8" fillId="15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9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11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6" fillId="3" borderId="10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 applyProtection="1">
      <alignment horizontal="right" wrapText="1"/>
      <protection locked="0"/>
    </xf>
    <xf numFmtId="164" fontId="15" fillId="12" borderId="11" xfId="0" applyNumberFormat="1" applyFont="1" applyFill="1" applyBorder="1" applyAlignment="1" applyProtection="1">
      <alignment horizontal="right" wrapText="1"/>
      <protection locked="0"/>
    </xf>
    <xf numFmtId="164" fontId="15" fillId="0" borderId="11" xfId="0" applyNumberFormat="1" applyFont="1" applyBorder="1" applyAlignment="1" applyProtection="1">
      <alignment horizontal="right" wrapText="1"/>
      <protection locked="0"/>
    </xf>
    <xf numFmtId="0" fontId="16" fillId="0" borderId="0" xfId="0" applyFont="1"/>
    <xf numFmtId="0" fontId="0" fillId="0" borderId="0" xfId="0" applyAlignment="1">
      <alignment horizontal="right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164" fontId="17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/>
    <xf numFmtId="0" fontId="17" fillId="0" borderId="0" xfId="0" applyFont="1"/>
    <xf numFmtId="17" fontId="6" fillId="3" borderId="10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164" fontId="8" fillId="0" borderId="11" xfId="0" quotePrefix="1" applyNumberFormat="1" applyFont="1" applyBorder="1" applyAlignment="1" applyProtection="1">
      <alignment horizontal="right" wrapText="1"/>
      <protection locked="0"/>
    </xf>
    <xf numFmtId="164" fontId="0" fillId="0" borderId="0" xfId="0" applyNumberFormat="1" applyAlignment="1" applyProtection="1">
      <alignment horizontal="right" wrapText="1"/>
      <protection locked="0"/>
    </xf>
    <xf numFmtId="49" fontId="6" fillId="18" borderId="10" xfId="3" applyFont="1" applyFill="1" applyBorder="1">
      <alignment horizontal="center" vertical="center" wrapText="1"/>
      <protection locked="0"/>
    </xf>
    <xf numFmtId="49" fontId="7" fillId="19" borderId="11" xfId="0" applyNumberFormat="1" applyFont="1" applyFill="1" applyBorder="1" applyAlignment="1">
      <alignment vertical="center" wrapText="1"/>
    </xf>
    <xf numFmtId="164" fontId="7" fillId="19" borderId="11" xfId="0" applyNumberFormat="1" applyFont="1" applyFill="1" applyBorder="1" applyAlignment="1">
      <alignment horizontal="right" vertical="center" wrapText="1"/>
    </xf>
    <xf numFmtId="49" fontId="8" fillId="20" borderId="11" xfId="0" applyNumberFormat="1" applyFont="1" applyFill="1" applyBorder="1" applyAlignment="1">
      <alignment vertical="center" wrapText="1"/>
    </xf>
    <xf numFmtId="164" fontId="8" fillId="21" borderId="11" xfId="4" applyFont="1" applyFill="1" applyBorder="1">
      <alignment horizontal="right" vertical="center" wrapText="1"/>
    </xf>
    <xf numFmtId="164" fontId="8" fillId="0" borderId="11" xfId="5" applyFont="1" applyFill="1" applyBorder="1">
      <alignment horizontal="right" vertical="center" wrapText="1"/>
      <protection locked="0"/>
    </xf>
    <xf numFmtId="49" fontId="7" fillId="16" borderId="11" xfId="0" applyNumberFormat="1" applyFont="1" applyFill="1" applyBorder="1" applyAlignment="1">
      <alignment vertical="center" wrapText="1"/>
    </xf>
    <xf numFmtId="49" fontId="6" fillId="16" borderId="11" xfId="0" applyNumberFormat="1" applyFont="1" applyFill="1" applyBorder="1" applyAlignment="1">
      <alignment vertical="center" wrapText="1"/>
    </xf>
    <xf numFmtId="164" fontId="7" fillId="16" borderId="11" xfId="0" applyNumberFormat="1" applyFont="1" applyFill="1" applyBorder="1" applyAlignment="1">
      <alignment horizontal="right" vertical="center" wrapText="1"/>
    </xf>
    <xf numFmtId="49" fontId="8" fillId="20" borderId="11" xfId="0" applyNumberFormat="1" applyFont="1" applyFill="1" applyBorder="1" applyAlignment="1">
      <alignment vertical="center"/>
    </xf>
    <xf numFmtId="49" fontId="7" fillId="16" borderId="11" xfId="0" applyNumberFormat="1" applyFont="1" applyFill="1" applyBorder="1" applyAlignment="1">
      <alignment vertical="center"/>
    </xf>
    <xf numFmtId="49" fontId="6" fillId="16" borderId="11" xfId="0" applyNumberFormat="1" applyFont="1" applyFill="1" applyBorder="1" applyAlignment="1">
      <alignment vertical="center"/>
    </xf>
    <xf numFmtId="164" fontId="7" fillId="16" borderId="11" xfId="0" applyNumberFormat="1" applyFont="1" applyFill="1" applyBorder="1" applyAlignment="1">
      <alignment horizontal="right" vertical="center"/>
    </xf>
    <xf numFmtId="0" fontId="6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6" fillId="4" borderId="7" xfId="0" applyNumberFormat="1" applyFont="1" applyFill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>
      <alignment vertical="center" wrapText="1"/>
    </xf>
    <xf numFmtId="0" fontId="6" fillId="4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3" fillId="9" borderId="0" xfId="0" applyNumberFormat="1" applyFont="1" applyFill="1" applyBorder="1" applyAlignment="1" applyProtection="1">
      <alignment horizontal="right" vertical="center"/>
    </xf>
    <xf numFmtId="0" fontId="3" fillId="5" borderId="4" xfId="0" applyNumberFormat="1" applyFont="1" applyFill="1" applyBorder="1" applyAlignment="1" applyProtection="1">
      <alignment horizontal="left" vertical="center" wrapText="1"/>
      <protection hidden="1"/>
    </xf>
    <xf numFmtId="0" fontId="3" fillId="5" borderId="5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7" fillId="10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1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14" borderId="0" xfId="0" applyNumberFormat="1" applyFont="1" applyFill="1" applyBorder="1" applyAlignment="1" applyProtection="1">
      <alignment horizontal="right" vertical="center"/>
      <protection hidden="1"/>
    </xf>
    <xf numFmtId="0" fontId="3" fillId="9" borderId="0" xfId="0" applyFont="1" applyFill="1" applyAlignment="1">
      <alignment horizontal="right" vertical="center"/>
    </xf>
    <xf numFmtId="0" fontId="6" fillId="16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6" fillId="17" borderId="7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6" fillId="17" borderId="1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</cellXfs>
  <cellStyles count="6">
    <cellStyle name="Cabecera" xfId="3"/>
    <cellStyle name="Datos_num" xfId="5"/>
    <cellStyle name="Datos_num_bloq" xfId="4"/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0</v>
      </c>
    </row>
    <row r="2" spans="1:5" x14ac:dyDescent="0.25">
      <c r="A2" s="3" t="s">
        <v>1</v>
      </c>
      <c r="E2" s="2" t="s">
        <v>2</v>
      </c>
    </row>
    <row r="3" spans="1:5" ht="15.75" thickBot="1" x14ac:dyDescent="0.3">
      <c r="A3" s="4" t="s">
        <v>3</v>
      </c>
    </row>
    <row r="4" spans="1:5" x14ac:dyDescent="0.25">
      <c r="A4" s="5" t="s">
        <v>7</v>
      </c>
    </row>
    <row r="5" spans="1:5" x14ac:dyDescent="0.25">
      <c r="A5" s="5" t="s">
        <v>4</v>
      </c>
    </row>
    <row r="6" spans="1:5" x14ac:dyDescent="0.25">
      <c r="A6" s="5" t="s">
        <v>5</v>
      </c>
    </row>
    <row r="7" spans="1:5" x14ac:dyDescent="0.25">
      <c r="A7" s="5" t="s">
        <v>6</v>
      </c>
    </row>
    <row r="8" spans="1:5" x14ac:dyDescent="0.25">
      <c r="A8" s="5" t="s">
        <v>10</v>
      </c>
    </row>
    <row r="9" spans="1:5" x14ac:dyDescent="0.25">
      <c r="A9" s="5" t="s">
        <v>11</v>
      </c>
    </row>
    <row r="10" spans="1:5" x14ac:dyDescent="0.25">
      <c r="A10" s="5" t="s">
        <v>8</v>
      </c>
    </row>
    <row r="11" spans="1:5" x14ac:dyDescent="0.25">
      <c r="A11" s="5" t="s">
        <v>9</v>
      </c>
    </row>
    <row r="12" spans="1:5" x14ac:dyDescent="0.25">
      <c r="A12" s="5" t="s">
        <v>12</v>
      </c>
    </row>
    <row r="13" spans="1:5" x14ac:dyDescent="0.25">
      <c r="A13" s="5" t="s">
        <v>13</v>
      </c>
    </row>
    <row r="14" spans="1:5" x14ac:dyDescent="0.25">
      <c r="A14" s="5" t="s">
        <v>14</v>
      </c>
    </row>
    <row r="15" spans="1:5" x14ac:dyDescent="0.25">
      <c r="A15" s="5" t="s">
        <v>301</v>
      </c>
    </row>
    <row r="16" spans="1:5" x14ac:dyDescent="0.25">
      <c r="A16" s="5" t="s">
        <v>302</v>
      </c>
    </row>
    <row r="17" spans="1:1" x14ac:dyDescent="0.25">
      <c r="A17" s="5" t="s">
        <v>15</v>
      </c>
    </row>
    <row r="18" spans="1:1" x14ac:dyDescent="0.25">
      <c r="A18" s="5" t="s">
        <v>16</v>
      </c>
    </row>
    <row r="19" spans="1:1" x14ac:dyDescent="0.25">
      <c r="A19" s="5" t="s">
        <v>17</v>
      </c>
    </row>
    <row r="20" spans="1:1" x14ac:dyDescent="0.25">
      <c r="A20" s="5" t="s">
        <v>18</v>
      </c>
    </row>
    <row r="21" spans="1:1" x14ac:dyDescent="0.25">
      <c r="A21" s="5" t="s">
        <v>19</v>
      </c>
    </row>
    <row r="22" spans="1:1" x14ac:dyDescent="0.25">
      <c r="A22" s="5" t="s">
        <v>20</v>
      </c>
    </row>
    <row r="23" spans="1:1" x14ac:dyDescent="0.25">
      <c r="A23" s="5" t="s">
        <v>21</v>
      </c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</sheetData>
  <hyperlinks>
    <hyperlink ref="A5" location="'AG. ADM.DIGITAL'!A1" display="AGENCIA PARA LA ADMINISTRACIÓN DIGITAL DE LA COMUNIDAD DE MADRID"/>
    <hyperlink ref="A6" location="AIECSIASV!A1" display="AGRUPACIÓN DE INTERÉS ECONÓMICO CENTRO SUPERIOR DE INVESTIGACIÓN DEL AUTOMÓVIL Y DE LA SEGURIDAD VIAL"/>
    <hyperlink ref="A7" location="ALCALINGUA!A1" display="ALCALINGUA – UNIVERSIDAD DE ALCALÁ, S.R.L."/>
    <hyperlink ref="A4" location="AMAPAD!A1" display="AGENCIA MADRILEÑA PARA EL APOYO A LAS PERSONAS ADULTAS CON DISCAPACIDAD_AMAPAD"/>
    <hyperlink ref="A10" location="'CANAL Extensia'!A1" display="CANAL EXTENSIA, S.A."/>
    <hyperlink ref="A11" location="'CANAL Gest. Lanzarote'!A1" display="CANAL GESTIÓN LANZAROTE, S.A.U."/>
    <hyperlink ref="A8" location="CYII!A1" display="CANAL DE ISABEL II"/>
    <hyperlink ref="A9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U (RTVM)"/>
    <hyperlink ref="A23" location="'UNIVERSITAS XXI'!A1" display="UNIVERSITAS XXI, SOLUCIONES Y TECNOLOGIA PARA LA UNIVERSIDAD, S.A. (OCUSA)"/>
    <hyperlink ref="A22" location="U.C.RADIODIAGNÓSTICO!A1" display="UNIDAD CENTRAL DE RADIODIAGNÓSTICO"/>
    <hyperlink ref="A16" location="HOSP.ALCORCÓN!A1" display="HOSPITAL UNIVERSITARIO DE ALCORCÓN"/>
    <hyperlink ref="A15" location="HOSP.FUENLABRADA!A1" display="HOSPITAL UNIVERSITARIO DE FUENLABRAD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24">
        <v>45473</v>
      </c>
      <c r="D3" s="24">
        <v>45291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3211</v>
      </c>
      <c r="D4" s="26">
        <f>SUM(D5:D11)</f>
        <v>3260</v>
      </c>
    </row>
    <row r="5" spans="1:4" ht="34.5" thickBot="1" x14ac:dyDescent="0.3">
      <c r="A5" s="27" t="s">
        <v>152</v>
      </c>
      <c r="B5" s="27" t="s">
        <v>30</v>
      </c>
      <c r="C5" s="28">
        <v>24</v>
      </c>
      <c r="D5" s="28">
        <v>25</v>
      </c>
    </row>
    <row r="6" spans="1:4" ht="45.75" thickBot="1" x14ac:dyDescent="0.3">
      <c r="A6" s="27" t="s">
        <v>153</v>
      </c>
      <c r="B6" s="27" t="s">
        <v>38</v>
      </c>
      <c r="C6" s="28">
        <v>2638</v>
      </c>
      <c r="D6" s="28">
        <v>2685</v>
      </c>
    </row>
    <row r="7" spans="1:4" ht="15.75" thickBot="1" x14ac:dyDescent="0.3">
      <c r="A7" s="27" t="s">
        <v>154</v>
      </c>
      <c r="B7" s="27" t="s">
        <v>43</v>
      </c>
      <c r="C7" s="28"/>
      <c r="D7" s="28"/>
    </row>
    <row r="8" spans="1:4" ht="29.25" customHeight="1" thickBot="1" x14ac:dyDescent="0.3">
      <c r="A8" s="27" t="s">
        <v>47</v>
      </c>
      <c r="B8" s="27" t="s">
        <v>48</v>
      </c>
      <c r="C8" s="28">
        <v>5</v>
      </c>
      <c r="D8" s="28">
        <v>5</v>
      </c>
    </row>
    <row r="9" spans="1:4" ht="35.25" customHeight="1" thickBot="1" x14ac:dyDescent="0.3">
      <c r="A9" s="27" t="s">
        <v>49</v>
      </c>
      <c r="B9" s="27" t="s">
        <v>50</v>
      </c>
      <c r="C9" s="28">
        <v>1</v>
      </c>
      <c r="D9" s="28">
        <v>2</v>
      </c>
    </row>
    <row r="10" spans="1:4" ht="15.75" thickBot="1" x14ac:dyDescent="0.3">
      <c r="A10" s="27"/>
      <c r="B10" s="27" t="s">
        <v>51</v>
      </c>
      <c r="C10" s="28">
        <v>543</v>
      </c>
      <c r="D10" s="28">
        <v>543</v>
      </c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4290</v>
      </c>
      <c r="D12" s="26">
        <f>SUM(D13:D15,D19:D22)</f>
        <v>4590</v>
      </c>
    </row>
    <row r="13" spans="1:4" ht="23.25" thickBot="1" x14ac:dyDescent="0.3">
      <c r="A13" s="27" t="s">
        <v>157</v>
      </c>
      <c r="B13" s="27" t="s">
        <v>55</v>
      </c>
      <c r="C13" s="28"/>
      <c r="D13" s="28"/>
    </row>
    <row r="14" spans="1:4" ht="15.75" thickBot="1" x14ac:dyDescent="0.3">
      <c r="A14" s="27" t="s">
        <v>64</v>
      </c>
      <c r="B14" s="27" t="s">
        <v>63</v>
      </c>
      <c r="C14" s="28">
        <v>2423</v>
      </c>
      <c r="D14" s="28">
        <v>2423</v>
      </c>
    </row>
    <row r="15" spans="1:4" ht="15.75" thickBot="1" x14ac:dyDescent="0.3">
      <c r="A15" s="27"/>
      <c r="B15" s="27" t="s">
        <v>66</v>
      </c>
      <c r="C15" s="28">
        <f>SUM(C16:C18)</f>
        <v>785</v>
      </c>
      <c r="D15" s="28">
        <f>SUM(D16:D18)</f>
        <v>753</v>
      </c>
    </row>
    <row r="16" spans="1:4" ht="24" customHeight="1" thickBot="1" x14ac:dyDescent="0.3">
      <c r="A16" s="27" t="s">
        <v>158</v>
      </c>
      <c r="B16" s="27" t="s">
        <v>159</v>
      </c>
      <c r="C16" s="28">
        <v>785</v>
      </c>
      <c r="D16" s="28">
        <v>753</v>
      </c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/>
      <c r="D18" s="28"/>
    </row>
    <row r="19" spans="1:4" ht="46.5" customHeight="1" thickBot="1" x14ac:dyDescent="0.3">
      <c r="A19" s="27" t="s">
        <v>72</v>
      </c>
      <c r="B19" s="27" t="s">
        <v>73</v>
      </c>
      <c r="C19" s="28"/>
      <c r="D19" s="28"/>
    </row>
    <row r="20" spans="1:4" ht="52.5" customHeight="1" thickBot="1" x14ac:dyDescent="0.3">
      <c r="A20" s="27" t="s">
        <v>74</v>
      </c>
      <c r="B20" s="27" t="s">
        <v>75</v>
      </c>
      <c r="C20" s="28"/>
      <c r="D20" s="28"/>
    </row>
    <row r="21" spans="1:4" ht="15.75" thickBot="1" x14ac:dyDescent="0.3">
      <c r="A21" s="27" t="s">
        <v>76</v>
      </c>
      <c r="B21" s="27" t="s">
        <v>77</v>
      </c>
      <c r="C21" s="28">
        <v>0</v>
      </c>
      <c r="D21" s="28">
        <v>3</v>
      </c>
    </row>
    <row r="22" spans="1:4" ht="15.75" thickBot="1" x14ac:dyDescent="0.3">
      <c r="A22" s="27"/>
      <c r="B22" s="27" t="s">
        <v>78</v>
      </c>
      <c r="C22" s="28">
        <v>1082</v>
      </c>
      <c r="D22" s="28">
        <v>1411</v>
      </c>
    </row>
    <row r="23" spans="1:4" ht="25.5" customHeight="1" thickBot="1" x14ac:dyDescent="0.3">
      <c r="A23" s="29"/>
      <c r="B23" s="29" t="s">
        <v>79</v>
      </c>
      <c r="C23" s="30">
        <f>C4+C12</f>
        <v>7501</v>
      </c>
      <c r="D23" s="30">
        <f>D4+D12</f>
        <v>7850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6657</v>
      </c>
      <c r="D24" s="26">
        <f>D25+D35+D36</f>
        <v>6588</v>
      </c>
    </row>
    <row r="25" spans="1:4" ht="15.75" thickBot="1" x14ac:dyDescent="0.3">
      <c r="A25" s="27"/>
      <c r="B25" s="27" t="s">
        <v>81</v>
      </c>
      <c r="C25" s="28">
        <f>SUM(C26:C34)</f>
        <v>6622</v>
      </c>
      <c r="D25" s="28">
        <f>SUM(D26:D34)</f>
        <v>6553</v>
      </c>
    </row>
    <row r="26" spans="1:4" ht="15.75" thickBot="1" x14ac:dyDescent="0.3">
      <c r="A26" s="27" t="s">
        <v>163</v>
      </c>
      <c r="B26" s="27" t="s">
        <v>164</v>
      </c>
      <c r="C26" s="28">
        <v>6625</v>
      </c>
      <c r="D26" s="28">
        <v>6625</v>
      </c>
    </row>
    <row r="27" spans="1:4" ht="15.75" thickBot="1" x14ac:dyDescent="0.3">
      <c r="A27" s="27"/>
      <c r="B27" s="27" t="s">
        <v>165</v>
      </c>
      <c r="C27" s="28"/>
      <c r="D27" s="28"/>
    </row>
    <row r="28" spans="1:4" ht="15.75" thickBot="1" x14ac:dyDescent="0.3">
      <c r="A28" s="27" t="s">
        <v>166</v>
      </c>
      <c r="B28" s="27" t="s">
        <v>167</v>
      </c>
      <c r="C28" s="28">
        <v>-119</v>
      </c>
      <c r="D28" s="28">
        <v>-119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>
        <v>47</v>
      </c>
      <c r="D30" s="28"/>
    </row>
    <row r="31" spans="1:4" ht="15.75" thickBot="1" x14ac:dyDescent="0.3">
      <c r="A31" s="27"/>
      <c r="B31" s="27" t="s">
        <v>170</v>
      </c>
      <c r="C31" s="28"/>
      <c r="D31" s="28"/>
    </row>
    <row r="32" spans="1:4" ht="15.75" thickBot="1" x14ac:dyDescent="0.3">
      <c r="A32" s="27"/>
      <c r="B32" s="27" t="s">
        <v>171</v>
      </c>
      <c r="C32" s="28">
        <v>69</v>
      </c>
      <c r="D32" s="28">
        <v>47</v>
      </c>
    </row>
    <row r="33" spans="1:4" ht="15.75" thickBot="1" x14ac:dyDescent="0.3">
      <c r="A33" s="27" t="s">
        <v>93</v>
      </c>
      <c r="B33" s="27" t="s">
        <v>172</v>
      </c>
      <c r="C33" s="28"/>
      <c r="D33" s="28"/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>
        <v>35</v>
      </c>
      <c r="D36" s="28">
        <v>35</v>
      </c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131</v>
      </c>
      <c r="D37" s="26">
        <f>SUM(D38:D39,D44:D48)</f>
        <v>161</v>
      </c>
    </row>
    <row r="38" spans="1:4" ht="15.75" thickBot="1" x14ac:dyDescent="0.3">
      <c r="A38" s="27" t="s">
        <v>104</v>
      </c>
      <c r="B38" s="27" t="s">
        <v>101</v>
      </c>
      <c r="C38" s="28">
        <v>0</v>
      </c>
      <c r="D38" s="28">
        <v>17</v>
      </c>
    </row>
    <row r="39" spans="1:4" ht="15.75" thickBot="1" x14ac:dyDescent="0.3">
      <c r="A39" s="27"/>
      <c r="B39" s="27" t="s">
        <v>106</v>
      </c>
      <c r="C39" s="28">
        <f>SUM(C40:C43)</f>
        <v>120</v>
      </c>
      <c r="D39" s="28">
        <f>SUM(D40:D43)</f>
        <v>133</v>
      </c>
    </row>
    <row r="40" spans="1:4" ht="15.75" thickBot="1" x14ac:dyDescent="0.3">
      <c r="A40" s="27" t="s">
        <v>107</v>
      </c>
      <c r="B40" s="27" t="s">
        <v>175</v>
      </c>
      <c r="C40" s="28"/>
      <c r="D40" s="28"/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>
        <v>120</v>
      </c>
      <c r="D43" s="28">
        <v>133</v>
      </c>
    </row>
    <row r="44" spans="1:4" ht="15.75" thickBot="1" x14ac:dyDescent="0.3">
      <c r="A44" s="27" t="s">
        <v>115</v>
      </c>
      <c r="B44" s="27" t="s">
        <v>116</v>
      </c>
      <c r="C44" s="28"/>
      <c r="D44" s="28"/>
    </row>
    <row r="45" spans="1:4" ht="15.75" thickBot="1" x14ac:dyDescent="0.3">
      <c r="A45" s="27" t="s">
        <v>117</v>
      </c>
      <c r="B45" s="27" t="s">
        <v>118</v>
      </c>
      <c r="C45" s="28">
        <v>11</v>
      </c>
      <c r="D45" s="28">
        <v>11</v>
      </c>
    </row>
    <row r="46" spans="1:4" ht="15.75" thickBot="1" x14ac:dyDescent="0.3">
      <c r="A46" s="27" t="s">
        <v>119</v>
      </c>
      <c r="B46" s="27" t="s">
        <v>120</v>
      </c>
      <c r="C46" s="28"/>
      <c r="D46" s="28"/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713</v>
      </c>
      <c r="D49" s="26">
        <f>SUM(D50:D52,D57:D58,D61:D62)</f>
        <v>1101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/>
      <c r="D51" s="28"/>
    </row>
    <row r="52" spans="1:4" ht="15.75" thickBot="1" x14ac:dyDescent="0.3">
      <c r="A52" s="27"/>
      <c r="B52" s="27" t="s">
        <v>130</v>
      </c>
      <c r="C52" s="28">
        <f>SUM(C53:C56)</f>
        <v>5</v>
      </c>
      <c r="D52" s="28">
        <f>SUM(D53:D56)</f>
        <v>288</v>
      </c>
    </row>
    <row r="53" spans="1:4" ht="15.75" thickBot="1" x14ac:dyDescent="0.3">
      <c r="A53" s="27" t="s">
        <v>131</v>
      </c>
      <c r="B53" s="27" t="s">
        <v>175</v>
      </c>
      <c r="C53" s="28"/>
      <c r="D53" s="28"/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42" customHeight="1" thickBot="1" x14ac:dyDescent="0.3">
      <c r="A56" s="27" t="s">
        <v>134</v>
      </c>
      <c r="B56" s="27" t="s">
        <v>182</v>
      </c>
      <c r="C56" s="28">
        <v>5</v>
      </c>
      <c r="D56" s="28">
        <v>288</v>
      </c>
    </row>
    <row r="57" spans="1:4" ht="31.5" customHeight="1" thickBot="1" x14ac:dyDescent="0.3">
      <c r="A57" s="27" t="s">
        <v>136</v>
      </c>
      <c r="B57" s="27" t="s">
        <v>137</v>
      </c>
      <c r="C57" s="28"/>
      <c r="D57" s="28"/>
    </row>
    <row r="58" spans="1:4" ht="15.75" thickBot="1" x14ac:dyDescent="0.3">
      <c r="A58" s="27"/>
      <c r="B58" s="27" t="s">
        <v>138</v>
      </c>
      <c r="C58" s="28">
        <f>SUM(C59:C60)</f>
        <v>708</v>
      </c>
      <c r="D58" s="28">
        <f>SUM(D59:D60)</f>
        <v>813</v>
      </c>
    </row>
    <row r="59" spans="1:4" ht="15.75" thickBot="1" x14ac:dyDescent="0.3">
      <c r="A59" s="27" t="s">
        <v>139</v>
      </c>
      <c r="B59" s="27" t="s">
        <v>183</v>
      </c>
      <c r="C59" s="28"/>
      <c r="D59" s="28"/>
    </row>
    <row r="60" spans="1:4" ht="15.75" thickBot="1" x14ac:dyDescent="0.3">
      <c r="A60" s="27" t="s">
        <v>141</v>
      </c>
      <c r="B60" s="27" t="s">
        <v>184</v>
      </c>
      <c r="C60" s="28">
        <v>708</v>
      </c>
      <c r="D60" s="28">
        <v>813</v>
      </c>
    </row>
    <row r="61" spans="1:4" ht="15.75" thickBot="1" x14ac:dyDescent="0.3">
      <c r="A61" s="27" t="s">
        <v>143</v>
      </c>
      <c r="B61" s="27" t="s">
        <v>144</v>
      </c>
      <c r="C61" s="28"/>
      <c r="D61" s="28"/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7501</v>
      </c>
      <c r="D63" s="30">
        <f>D24+D37+D49</f>
        <v>7850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22" t="s">
        <v>27</v>
      </c>
      <c r="D3" s="22" t="s">
        <v>28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357</v>
      </c>
      <c r="D4" s="26">
        <f>SUM(D5:D11)</f>
        <v>374</v>
      </c>
    </row>
    <row r="5" spans="1:4" ht="34.5" thickBot="1" x14ac:dyDescent="0.3">
      <c r="A5" s="27" t="s">
        <v>152</v>
      </c>
      <c r="B5" s="27" t="s">
        <v>30</v>
      </c>
      <c r="C5" s="28"/>
      <c r="D5" s="28"/>
    </row>
    <row r="6" spans="1:4" ht="45.75" thickBot="1" x14ac:dyDescent="0.3">
      <c r="A6" s="27" t="s">
        <v>153</v>
      </c>
      <c r="B6" s="27" t="s">
        <v>38</v>
      </c>
      <c r="C6" s="28">
        <v>355</v>
      </c>
      <c r="D6" s="28">
        <v>372</v>
      </c>
    </row>
    <row r="7" spans="1:4" ht="15.75" thickBot="1" x14ac:dyDescent="0.3">
      <c r="A7" s="27" t="s">
        <v>154</v>
      </c>
      <c r="B7" s="27" t="s">
        <v>43</v>
      </c>
      <c r="C7" s="28"/>
      <c r="D7" s="28"/>
    </row>
    <row r="8" spans="1:4" ht="29.25" customHeight="1" thickBot="1" x14ac:dyDescent="0.3">
      <c r="A8" s="27" t="s">
        <v>47</v>
      </c>
      <c r="B8" s="27" t="s">
        <v>48</v>
      </c>
      <c r="C8" s="28"/>
      <c r="D8" s="28"/>
    </row>
    <row r="9" spans="1:4" ht="35.25" customHeight="1" thickBot="1" x14ac:dyDescent="0.3">
      <c r="A9" s="27" t="s">
        <v>49</v>
      </c>
      <c r="B9" s="27" t="s">
        <v>50</v>
      </c>
      <c r="C9" s="28">
        <v>2</v>
      </c>
      <c r="D9" s="28">
        <v>2</v>
      </c>
    </row>
    <row r="10" spans="1:4" ht="15.75" thickBot="1" x14ac:dyDescent="0.3">
      <c r="A10" s="27"/>
      <c r="B10" s="27" t="s">
        <v>51</v>
      </c>
      <c r="C10" s="28"/>
      <c r="D10" s="28"/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878</v>
      </c>
      <c r="D12" s="26">
        <f>SUM(D13:D15,D19:D22)</f>
        <v>617</v>
      </c>
    </row>
    <row r="13" spans="1:4" ht="23.25" thickBot="1" x14ac:dyDescent="0.3">
      <c r="A13" s="27" t="s">
        <v>157</v>
      </c>
      <c r="B13" s="27" t="s">
        <v>55</v>
      </c>
      <c r="C13" s="28"/>
      <c r="D13" s="28"/>
    </row>
    <row r="14" spans="1:4" ht="15.75" thickBot="1" x14ac:dyDescent="0.3">
      <c r="A14" s="27" t="s">
        <v>64</v>
      </c>
      <c r="B14" s="27" t="s">
        <v>63</v>
      </c>
      <c r="C14" s="28"/>
      <c r="D14" s="28">
        <v>9</v>
      </c>
    </row>
    <row r="15" spans="1:4" ht="15.75" thickBot="1" x14ac:dyDescent="0.3">
      <c r="A15" s="27"/>
      <c r="B15" s="27" t="s">
        <v>66</v>
      </c>
      <c r="C15" s="28">
        <f>SUM(C16:C18)</f>
        <v>155</v>
      </c>
      <c r="D15" s="28">
        <f>SUM(D16:D18)</f>
        <v>154</v>
      </c>
    </row>
    <row r="16" spans="1:4" ht="24" customHeight="1" thickBot="1" x14ac:dyDescent="0.3">
      <c r="A16" s="27" t="s">
        <v>158</v>
      </c>
      <c r="B16" s="27" t="s">
        <v>159</v>
      </c>
      <c r="C16" s="28">
        <v>79</v>
      </c>
      <c r="D16" s="28">
        <v>109</v>
      </c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>
        <v>76</v>
      </c>
      <c r="D18" s="28">
        <v>45</v>
      </c>
    </row>
    <row r="19" spans="1:4" ht="46.5" customHeight="1" thickBot="1" x14ac:dyDescent="0.3">
      <c r="A19" s="27" t="s">
        <v>72</v>
      </c>
      <c r="B19" s="27" t="s">
        <v>73</v>
      </c>
      <c r="C19" s="28"/>
      <c r="D19" s="28"/>
    </row>
    <row r="20" spans="1:4" ht="52.5" customHeight="1" thickBot="1" x14ac:dyDescent="0.3">
      <c r="A20" s="27" t="s">
        <v>74</v>
      </c>
      <c r="B20" s="27" t="s">
        <v>75</v>
      </c>
      <c r="C20" s="28"/>
      <c r="D20" s="28"/>
    </row>
    <row r="21" spans="1:4" ht="15.75" thickBot="1" x14ac:dyDescent="0.3">
      <c r="A21" s="27" t="s">
        <v>76</v>
      </c>
      <c r="B21" s="27" t="s">
        <v>77</v>
      </c>
      <c r="C21" s="28">
        <v>5</v>
      </c>
      <c r="D21" s="28">
        <v>5</v>
      </c>
    </row>
    <row r="22" spans="1:4" ht="15.75" thickBot="1" x14ac:dyDescent="0.3">
      <c r="A22" s="27"/>
      <c r="B22" s="27" t="s">
        <v>78</v>
      </c>
      <c r="C22" s="28">
        <v>718</v>
      </c>
      <c r="D22" s="28">
        <v>449</v>
      </c>
    </row>
    <row r="23" spans="1:4" ht="25.5" customHeight="1" thickBot="1" x14ac:dyDescent="0.3">
      <c r="A23" s="29"/>
      <c r="B23" s="29" t="s">
        <v>79</v>
      </c>
      <c r="C23" s="30">
        <f>C4+C12</f>
        <v>1235</v>
      </c>
      <c r="D23" s="30">
        <f>D4+D12</f>
        <v>991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937</v>
      </c>
      <c r="D24" s="26">
        <f>D25+D35+D36</f>
        <v>733</v>
      </c>
    </row>
    <row r="25" spans="1:4" ht="15.75" thickBot="1" x14ac:dyDescent="0.3">
      <c r="A25" s="27"/>
      <c r="B25" s="27" t="s">
        <v>81</v>
      </c>
      <c r="C25" s="28">
        <f>SUM(C26:C34)</f>
        <v>937</v>
      </c>
      <c r="D25" s="28">
        <f>SUM(D26:D34)</f>
        <v>733</v>
      </c>
    </row>
    <row r="26" spans="1:4" ht="15.75" thickBot="1" x14ac:dyDescent="0.3">
      <c r="A26" s="27" t="s">
        <v>163</v>
      </c>
      <c r="B26" s="27" t="s">
        <v>164</v>
      </c>
      <c r="C26" s="28">
        <v>60</v>
      </c>
      <c r="D26" s="28">
        <v>60</v>
      </c>
    </row>
    <row r="27" spans="1:4" ht="15.75" thickBot="1" x14ac:dyDescent="0.3">
      <c r="A27" s="27"/>
      <c r="B27" s="27" t="s">
        <v>165</v>
      </c>
      <c r="C27" s="28"/>
      <c r="D27" s="28"/>
    </row>
    <row r="28" spans="1:4" ht="15.75" thickBot="1" x14ac:dyDescent="0.3">
      <c r="A28" s="27" t="s">
        <v>166</v>
      </c>
      <c r="B28" s="27" t="s">
        <v>167</v>
      </c>
      <c r="C28" s="28">
        <v>673</v>
      </c>
      <c r="D28" s="28">
        <v>499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/>
      <c r="D30" s="28"/>
    </row>
    <row r="31" spans="1:4" ht="15.75" thickBot="1" x14ac:dyDescent="0.3">
      <c r="A31" s="27"/>
      <c r="B31" s="27" t="s">
        <v>170</v>
      </c>
      <c r="C31" s="28"/>
      <c r="D31" s="28"/>
    </row>
    <row r="32" spans="1:4" ht="15.75" thickBot="1" x14ac:dyDescent="0.3">
      <c r="A32" s="27"/>
      <c r="B32" s="27" t="s">
        <v>171</v>
      </c>
      <c r="C32" s="28">
        <v>204</v>
      </c>
      <c r="D32" s="28">
        <v>174</v>
      </c>
    </row>
    <row r="33" spans="1:4" ht="15.75" thickBot="1" x14ac:dyDescent="0.3">
      <c r="A33" s="27" t="s">
        <v>93</v>
      </c>
      <c r="B33" s="27" t="s">
        <v>172</v>
      </c>
      <c r="C33" s="28"/>
      <c r="D33" s="28"/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/>
      <c r="D36" s="28"/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104</v>
      </c>
      <c r="B38" s="27" t="s">
        <v>101</v>
      </c>
      <c r="C38" s="28"/>
      <c r="D38" s="28"/>
    </row>
    <row r="39" spans="1:4" ht="15.75" thickBot="1" x14ac:dyDescent="0.3">
      <c r="A39" s="27"/>
      <c r="B39" s="27" t="s">
        <v>106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107</v>
      </c>
      <c r="B40" s="27" t="s">
        <v>175</v>
      </c>
      <c r="C40" s="28"/>
      <c r="D40" s="28"/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/>
      <c r="D43" s="28"/>
    </row>
    <row r="44" spans="1:4" ht="15.75" thickBot="1" x14ac:dyDescent="0.3">
      <c r="A44" s="27" t="s">
        <v>115</v>
      </c>
      <c r="B44" s="27" t="s">
        <v>116</v>
      </c>
      <c r="C44" s="28"/>
      <c r="D44" s="28"/>
    </row>
    <row r="45" spans="1:4" ht="15.75" thickBot="1" x14ac:dyDescent="0.3">
      <c r="A45" s="27" t="s">
        <v>117</v>
      </c>
      <c r="B45" s="27" t="s">
        <v>118</v>
      </c>
      <c r="C45" s="28"/>
      <c r="D45" s="28"/>
    </row>
    <row r="46" spans="1:4" ht="15.75" thickBot="1" x14ac:dyDescent="0.3">
      <c r="A46" s="27" t="s">
        <v>119</v>
      </c>
      <c r="B46" s="27" t="s">
        <v>120</v>
      </c>
      <c r="C46" s="28"/>
      <c r="D46" s="28"/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298</v>
      </c>
      <c r="D49" s="26">
        <f>SUM(D50:D52,D57:D58,D61:D62)</f>
        <v>258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/>
      <c r="D51" s="28"/>
    </row>
    <row r="52" spans="1:4" ht="15.75" thickBot="1" x14ac:dyDescent="0.3">
      <c r="A52" s="27"/>
      <c r="B52" s="27" t="s">
        <v>130</v>
      </c>
      <c r="C52" s="28">
        <f>SUM(C53:C56)</f>
        <v>167</v>
      </c>
      <c r="D52" s="28">
        <f>SUM(D53:D56)</f>
        <v>163</v>
      </c>
    </row>
    <row r="53" spans="1:4" ht="15.75" thickBot="1" x14ac:dyDescent="0.3">
      <c r="A53" s="27" t="s">
        <v>131</v>
      </c>
      <c r="B53" s="27" t="s">
        <v>175</v>
      </c>
      <c r="C53" s="28"/>
      <c r="D53" s="28"/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42" customHeight="1" thickBot="1" x14ac:dyDescent="0.3">
      <c r="A56" s="27" t="s">
        <v>134</v>
      </c>
      <c r="B56" s="27" t="s">
        <v>182</v>
      </c>
      <c r="C56" s="28">
        <v>167</v>
      </c>
      <c r="D56" s="28">
        <v>163</v>
      </c>
    </row>
    <row r="57" spans="1:4" ht="31.5" customHeight="1" thickBot="1" x14ac:dyDescent="0.3">
      <c r="A57" s="27" t="s">
        <v>136</v>
      </c>
      <c r="B57" s="27" t="s">
        <v>137</v>
      </c>
      <c r="C57" s="28"/>
      <c r="D57" s="28"/>
    </row>
    <row r="58" spans="1:4" ht="15.75" thickBot="1" x14ac:dyDescent="0.3">
      <c r="A58" s="27"/>
      <c r="B58" s="27" t="s">
        <v>138</v>
      </c>
      <c r="C58" s="28">
        <f>SUM(C59:C60)</f>
        <v>131</v>
      </c>
      <c r="D58" s="28">
        <f>SUM(D59:D60)</f>
        <v>83</v>
      </c>
    </row>
    <row r="59" spans="1:4" ht="15.75" thickBot="1" x14ac:dyDescent="0.3">
      <c r="A59" s="27" t="s">
        <v>139</v>
      </c>
      <c r="B59" s="27" t="s">
        <v>183</v>
      </c>
      <c r="C59" s="28"/>
      <c r="D59" s="28"/>
    </row>
    <row r="60" spans="1:4" ht="15.75" thickBot="1" x14ac:dyDescent="0.3">
      <c r="A60" s="27" t="s">
        <v>141</v>
      </c>
      <c r="B60" s="27" t="s">
        <v>184</v>
      </c>
      <c r="C60" s="28">
        <v>131</v>
      </c>
      <c r="D60" s="28">
        <v>83</v>
      </c>
    </row>
    <row r="61" spans="1:4" ht="15.75" thickBot="1" x14ac:dyDescent="0.3">
      <c r="A61" s="27" t="s">
        <v>143</v>
      </c>
      <c r="B61" s="27" t="s">
        <v>144</v>
      </c>
      <c r="C61" s="28"/>
      <c r="D61" s="28">
        <v>12</v>
      </c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1235</v>
      </c>
      <c r="D63" s="30">
        <f>D24+D37+D49</f>
        <v>991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sqref="A1:D1"/>
    </sheetView>
  </sheetViews>
  <sheetFormatPr baseColWidth="10" defaultColWidth="9.140625" defaultRowHeight="15" x14ac:dyDescent="0.25"/>
  <cols>
    <col min="1" max="1" width="27.5703125" customWidth="1"/>
    <col min="2" max="2" width="56.28515625" customWidth="1"/>
    <col min="3" max="4" width="16.5703125" customWidth="1"/>
    <col min="5" max="5" width="10.42578125" customWidth="1"/>
    <col min="6" max="6" width="24.5703125" customWidth="1"/>
    <col min="7" max="7" width="10.42578125" customWidth="1"/>
  </cols>
  <sheetData>
    <row r="1" spans="1:8" s="8" customFormat="1" ht="46.5" customHeight="1" thickBot="1" x14ac:dyDescent="0.3">
      <c r="A1" s="104" t="s">
        <v>22</v>
      </c>
      <c r="B1" s="105"/>
      <c r="C1" s="105"/>
      <c r="D1" s="106"/>
    </row>
    <row r="2" spans="1:8" s="8" customFormat="1" ht="19.5" customHeight="1" thickBot="1" x14ac:dyDescent="0.3">
      <c r="A2" s="107"/>
      <c r="B2" s="108"/>
      <c r="C2" s="108"/>
      <c r="D2" s="109"/>
    </row>
    <row r="3" spans="1:8" s="8" customFormat="1" ht="19.5" customHeight="1" thickBot="1" x14ac:dyDescent="0.3">
      <c r="A3" s="110"/>
      <c r="B3" s="111"/>
      <c r="C3" s="111"/>
      <c r="D3" s="111"/>
    </row>
    <row r="4" spans="1:8" ht="19.5" customHeight="1" thickBot="1" x14ac:dyDescent="0.3">
      <c r="A4" s="112" t="s">
        <v>23</v>
      </c>
      <c r="B4" s="112"/>
      <c r="C4" s="112"/>
      <c r="D4" s="112"/>
    </row>
    <row r="5" spans="1:8" ht="15.75" thickBot="1" x14ac:dyDescent="0.3">
      <c r="A5" s="66" t="s">
        <v>24</v>
      </c>
      <c r="B5" s="66" t="s">
        <v>25</v>
      </c>
      <c r="C5" s="66" t="s">
        <v>24</v>
      </c>
      <c r="D5" s="66" t="s">
        <v>24</v>
      </c>
    </row>
    <row r="6" spans="1:8" ht="15.75" thickBot="1" x14ac:dyDescent="0.3">
      <c r="A6" s="66" t="s">
        <v>24</v>
      </c>
      <c r="B6" s="66" t="s">
        <v>26</v>
      </c>
      <c r="C6" s="66" t="s">
        <v>27</v>
      </c>
      <c r="D6" s="66" t="s">
        <v>28</v>
      </c>
    </row>
    <row r="7" spans="1:8" x14ac:dyDescent="0.25">
      <c r="A7" s="47"/>
      <c r="B7" s="47" t="s">
        <v>29</v>
      </c>
      <c r="C7" s="67">
        <f>+C8+C13+C17+C20+C21+C22+C23</f>
        <v>275.51</v>
      </c>
      <c r="D7" s="67">
        <f>+D8+D13+D17+D20+D21+D22+D23</f>
        <v>279.3</v>
      </c>
    </row>
    <row r="8" spans="1:8" x14ac:dyDescent="0.25">
      <c r="A8" s="49"/>
      <c r="B8" s="49" t="s">
        <v>30</v>
      </c>
      <c r="C8" s="68">
        <f>+C9+C10+C11+C12</f>
        <v>0</v>
      </c>
      <c r="D8" s="68">
        <f>+D9+D10+D11+D12</f>
        <v>0</v>
      </c>
    </row>
    <row r="9" spans="1:8" x14ac:dyDescent="0.25">
      <c r="A9" s="49" t="s">
        <v>31</v>
      </c>
      <c r="B9" s="49" t="s">
        <v>32</v>
      </c>
      <c r="C9" s="69">
        <v>0</v>
      </c>
      <c r="D9" s="69">
        <v>0</v>
      </c>
    </row>
    <row r="10" spans="1:8" x14ac:dyDescent="0.25">
      <c r="A10" s="49" t="s">
        <v>33</v>
      </c>
      <c r="B10" s="49" t="s">
        <v>34</v>
      </c>
      <c r="C10" s="69">
        <v>0</v>
      </c>
      <c r="D10" s="69">
        <v>0</v>
      </c>
      <c r="E10" s="70"/>
    </row>
    <row r="11" spans="1:8" x14ac:dyDescent="0.25">
      <c r="A11" s="49"/>
      <c r="B11" s="49" t="s">
        <v>35</v>
      </c>
      <c r="C11" s="69">
        <v>0</v>
      </c>
      <c r="D11" s="69">
        <v>0</v>
      </c>
    </row>
    <row r="12" spans="1:8" ht="35.25" x14ac:dyDescent="0.25">
      <c r="A12" s="49" t="s">
        <v>36</v>
      </c>
      <c r="B12" s="49" t="s">
        <v>37</v>
      </c>
      <c r="C12" s="69">
        <v>0</v>
      </c>
      <c r="D12" s="69">
        <v>0</v>
      </c>
    </row>
    <row r="13" spans="1:8" x14ac:dyDescent="0.25">
      <c r="A13" s="49"/>
      <c r="B13" s="49" t="s">
        <v>38</v>
      </c>
      <c r="C13" s="68">
        <f>+C14+C15+C16</f>
        <v>275.51</v>
      </c>
      <c r="D13" s="68">
        <f>+D14+D15+D16</f>
        <v>279.3</v>
      </c>
    </row>
    <row r="14" spans="1:8" x14ac:dyDescent="0.25">
      <c r="A14" s="49" t="s">
        <v>39</v>
      </c>
      <c r="B14" s="49" t="s">
        <v>40</v>
      </c>
      <c r="C14" s="69">
        <v>30.25</v>
      </c>
      <c r="D14" s="69">
        <v>30.25</v>
      </c>
      <c r="F14" s="70"/>
    </row>
    <row r="15" spans="1:8" x14ac:dyDescent="0.25">
      <c r="A15" s="49"/>
      <c r="B15" s="49" t="s">
        <v>35</v>
      </c>
      <c r="C15" s="69">
        <v>0</v>
      </c>
      <c r="D15" s="69">
        <v>0</v>
      </c>
    </row>
    <row r="16" spans="1:8" ht="69" x14ac:dyDescent="0.25">
      <c r="A16" s="49" t="s">
        <v>41</v>
      </c>
      <c r="B16" s="49" t="s">
        <v>42</v>
      </c>
      <c r="C16" s="69">
        <v>245.26</v>
      </c>
      <c r="D16" s="69">
        <v>249.05</v>
      </c>
      <c r="E16" s="71"/>
      <c r="F16" s="72"/>
      <c r="G16" s="8"/>
      <c r="H16" s="73"/>
    </row>
    <row r="17" spans="1:4" x14ac:dyDescent="0.25">
      <c r="A17" s="49"/>
      <c r="B17" s="49" t="s">
        <v>43</v>
      </c>
      <c r="C17" s="68">
        <f>+C18+C19</f>
        <v>0</v>
      </c>
      <c r="D17" s="68">
        <f>+D18+D19</f>
        <v>0</v>
      </c>
    </row>
    <row r="18" spans="1:4" x14ac:dyDescent="0.25">
      <c r="A18" s="49" t="s">
        <v>44</v>
      </c>
      <c r="B18" s="49" t="s">
        <v>40</v>
      </c>
      <c r="C18" s="69">
        <v>0</v>
      </c>
      <c r="D18" s="69">
        <v>0</v>
      </c>
    </row>
    <row r="19" spans="1:4" x14ac:dyDescent="0.25">
      <c r="A19" s="49" t="s">
        <v>45</v>
      </c>
      <c r="B19" s="49" t="s">
        <v>46</v>
      </c>
      <c r="C19" s="69">
        <v>0</v>
      </c>
      <c r="D19" s="69">
        <v>0</v>
      </c>
    </row>
    <row r="20" spans="1:4" ht="46.5" x14ac:dyDescent="0.25">
      <c r="A20" s="49" t="s">
        <v>47</v>
      </c>
      <c r="B20" s="49" t="s">
        <v>48</v>
      </c>
      <c r="C20" s="69">
        <v>0</v>
      </c>
      <c r="D20" s="69">
        <v>0</v>
      </c>
    </row>
    <row r="21" spans="1:4" ht="46.5" x14ac:dyDescent="0.25">
      <c r="A21" s="49" t="s">
        <v>49</v>
      </c>
      <c r="B21" s="49" t="s">
        <v>50</v>
      </c>
      <c r="C21" s="69">
        <v>0</v>
      </c>
      <c r="D21" s="69">
        <v>0</v>
      </c>
    </row>
    <row r="22" spans="1:4" x14ac:dyDescent="0.25">
      <c r="A22" s="49"/>
      <c r="B22" s="49" t="s">
        <v>51</v>
      </c>
      <c r="C22" s="69">
        <v>0</v>
      </c>
      <c r="D22" s="69">
        <v>0</v>
      </c>
    </row>
    <row r="23" spans="1:4" x14ac:dyDescent="0.25">
      <c r="A23" s="49" t="s">
        <v>52</v>
      </c>
      <c r="B23" s="49" t="s">
        <v>53</v>
      </c>
      <c r="C23" s="69">
        <v>0</v>
      </c>
      <c r="D23" s="69">
        <v>0</v>
      </c>
    </row>
    <row r="24" spans="1:4" x14ac:dyDescent="0.25">
      <c r="A24" s="47"/>
      <c r="B24" s="47" t="s">
        <v>54</v>
      </c>
      <c r="C24" s="67">
        <f>+C25+C31+C34+C38+C39+C40+C41</f>
        <v>140.23999999999998</v>
      </c>
      <c r="D24" s="67">
        <f>+D25+D31+D34+D38+D39+D40+D41</f>
        <v>195.32</v>
      </c>
    </row>
    <row r="25" spans="1:4" x14ac:dyDescent="0.25">
      <c r="A25" s="49"/>
      <c r="B25" s="49" t="s">
        <v>55</v>
      </c>
      <c r="C25" s="68">
        <f>+C26+C27+C28+C29+C30</f>
        <v>0</v>
      </c>
      <c r="D25" s="68">
        <f>+D26+D27+D28+D29+D30</f>
        <v>0</v>
      </c>
    </row>
    <row r="26" spans="1:4" x14ac:dyDescent="0.25">
      <c r="A26" s="49"/>
      <c r="B26" s="49" t="s">
        <v>56</v>
      </c>
      <c r="C26" s="69">
        <v>0</v>
      </c>
      <c r="D26" s="69">
        <v>0</v>
      </c>
    </row>
    <row r="27" spans="1:4" x14ac:dyDescent="0.25">
      <c r="A27" s="49" t="s">
        <v>57</v>
      </c>
      <c r="B27" s="49" t="s">
        <v>40</v>
      </c>
      <c r="C27" s="69">
        <v>0</v>
      </c>
      <c r="D27" s="69">
        <v>0</v>
      </c>
    </row>
    <row r="28" spans="1:4" x14ac:dyDescent="0.25">
      <c r="A28" s="49" t="s">
        <v>57</v>
      </c>
      <c r="B28" s="49" t="s">
        <v>58</v>
      </c>
      <c r="C28" s="69">
        <v>0</v>
      </c>
      <c r="D28" s="69">
        <v>0</v>
      </c>
    </row>
    <row r="29" spans="1:4" x14ac:dyDescent="0.25">
      <c r="A29" s="49" t="s">
        <v>59</v>
      </c>
      <c r="B29" s="49" t="s">
        <v>60</v>
      </c>
      <c r="C29" s="69">
        <v>0</v>
      </c>
      <c r="D29" s="69">
        <v>0</v>
      </c>
    </row>
    <row r="30" spans="1:4" x14ac:dyDescent="0.25">
      <c r="A30" s="49" t="s">
        <v>61</v>
      </c>
      <c r="B30" s="49" t="s">
        <v>62</v>
      </c>
      <c r="C30" s="69">
        <v>0</v>
      </c>
      <c r="D30" s="69">
        <v>0</v>
      </c>
    </row>
    <row r="31" spans="1:4" x14ac:dyDescent="0.25">
      <c r="A31" s="49"/>
      <c r="B31" s="49" t="s">
        <v>63</v>
      </c>
      <c r="C31" s="68">
        <f>+C32+C33</f>
        <v>0</v>
      </c>
      <c r="D31" s="68">
        <f>+D32+D33</f>
        <v>0</v>
      </c>
    </row>
    <row r="32" spans="1:4" ht="24" x14ac:dyDescent="0.25">
      <c r="A32" s="49" t="s">
        <v>64</v>
      </c>
      <c r="B32" s="49" t="s">
        <v>65</v>
      </c>
      <c r="C32" s="69">
        <v>0</v>
      </c>
      <c r="D32" s="69">
        <v>0</v>
      </c>
    </row>
    <row r="33" spans="1:6" x14ac:dyDescent="0.25">
      <c r="A33" s="49"/>
      <c r="B33" s="49" t="s">
        <v>35</v>
      </c>
      <c r="C33" s="69">
        <v>0</v>
      </c>
      <c r="D33" s="69">
        <v>0</v>
      </c>
    </row>
    <row r="34" spans="1:6" x14ac:dyDescent="0.25">
      <c r="A34" s="49"/>
      <c r="B34" s="49" t="s">
        <v>66</v>
      </c>
      <c r="C34" s="68">
        <f>+C35+C36+C37</f>
        <v>0</v>
      </c>
      <c r="D34" s="68">
        <f>+D35+D36+D37</f>
        <v>0</v>
      </c>
    </row>
    <row r="35" spans="1:6" ht="46.5" x14ac:dyDescent="0.25">
      <c r="A35" s="49" t="s">
        <v>67</v>
      </c>
      <c r="B35" s="49" t="s">
        <v>68</v>
      </c>
      <c r="C35" s="69">
        <v>0</v>
      </c>
      <c r="D35" s="69">
        <v>0</v>
      </c>
    </row>
    <row r="36" spans="1:6" x14ac:dyDescent="0.25">
      <c r="A36" s="49"/>
      <c r="B36" s="49" t="s">
        <v>69</v>
      </c>
      <c r="C36" s="69">
        <v>0</v>
      </c>
      <c r="D36" s="69">
        <v>0</v>
      </c>
    </row>
    <row r="37" spans="1:6" ht="24" x14ac:dyDescent="0.25">
      <c r="A37" s="49" t="s">
        <v>70</v>
      </c>
      <c r="B37" s="49" t="s">
        <v>71</v>
      </c>
      <c r="C37" s="69">
        <v>0</v>
      </c>
      <c r="D37" s="69">
        <v>0</v>
      </c>
    </row>
    <row r="38" spans="1:6" ht="69" x14ac:dyDescent="0.25">
      <c r="A38" s="49" t="s">
        <v>72</v>
      </c>
      <c r="B38" s="49" t="s">
        <v>73</v>
      </c>
      <c r="C38" s="69">
        <v>0</v>
      </c>
      <c r="D38" s="69">
        <v>0</v>
      </c>
    </row>
    <row r="39" spans="1:6" ht="69" x14ac:dyDescent="0.25">
      <c r="A39" s="49" t="s">
        <v>74</v>
      </c>
      <c r="B39" s="49" t="s">
        <v>75</v>
      </c>
      <c r="C39" s="69">
        <v>0</v>
      </c>
      <c r="D39" s="69">
        <v>0</v>
      </c>
    </row>
    <row r="40" spans="1:6" x14ac:dyDescent="0.25">
      <c r="A40" s="49" t="s">
        <v>76</v>
      </c>
      <c r="B40" s="49" t="s">
        <v>77</v>
      </c>
      <c r="C40" s="69">
        <v>3.7</v>
      </c>
      <c r="D40" s="69">
        <v>3.14</v>
      </c>
    </row>
    <row r="41" spans="1:6" x14ac:dyDescent="0.25">
      <c r="A41" s="49"/>
      <c r="B41" s="49" t="s">
        <v>78</v>
      </c>
      <c r="C41" s="69">
        <v>136.54</v>
      </c>
      <c r="D41" s="69">
        <v>192.18</v>
      </c>
    </row>
    <row r="42" spans="1:6" x14ac:dyDescent="0.25">
      <c r="A42" s="52"/>
      <c r="B42" s="53" t="s">
        <v>79</v>
      </c>
      <c r="C42" s="67">
        <f>+C7+C24</f>
        <v>415.75</v>
      </c>
      <c r="D42" s="67">
        <f>+D7+D24</f>
        <v>474.62</v>
      </c>
    </row>
    <row r="43" spans="1:6" x14ac:dyDescent="0.25">
      <c r="A43" s="47"/>
      <c r="B43" s="47" t="s">
        <v>80</v>
      </c>
      <c r="C43" s="67">
        <f>+C44+C54+C55</f>
        <v>411.78</v>
      </c>
      <c r="D43" s="67">
        <f>+D44+D54+D55</f>
        <v>468.82000000000005</v>
      </c>
    </row>
    <row r="44" spans="1:6" x14ac:dyDescent="0.25">
      <c r="A44" s="49"/>
      <c r="B44" s="49" t="s">
        <v>81</v>
      </c>
      <c r="C44" s="68">
        <f>+C45+C46+C47+C48+C49+C50+C51+C52+C53</f>
        <v>164.86999999999995</v>
      </c>
      <c r="D44" s="68">
        <f>+D45+D46+D47+D48+D49+D50+D51+D52+D53</f>
        <v>221.91000000000003</v>
      </c>
    </row>
    <row r="45" spans="1:6" ht="24" x14ac:dyDescent="0.25">
      <c r="A45" s="49" t="s">
        <v>280</v>
      </c>
      <c r="B45" s="49" t="s">
        <v>83</v>
      </c>
      <c r="C45" s="69">
        <v>0</v>
      </c>
      <c r="D45" s="69">
        <v>0</v>
      </c>
      <c r="F45" s="70"/>
    </row>
    <row r="46" spans="1:6" x14ac:dyDescent="0.25">
      <c r="A46" s="49"/>
      <c r="B46" s="49" t="s">
        <v>84</v>
      </c>
      <c r="C46" s="69">
        <v>0</v>
      </c>
      <c r="D46" s="69">
        <v>0</v>
      </c>
    </row>
    <row r="47" spans="1:6" x14ac:dyDescent="0.25">
      <c r="A47" s="49" t="s">
        <v>281</v>
      </c>
      <c r="B47" s="49" t="s">
        <v>86</v>
      </c>
      <c r="C47" s="69">
        <v>187.47</v>
      </c>
      <c r="D47" s="69">
        <v>187.47</v>
      </c>
      <c r="F47" s="38"/>
    </row>
    <row r="48" spans="1:6" x14ac:dyDescent="0.25">
      <c r="A48" s="49" t="s">
        <v>282</v>
      </c>
      <c r="B48" s="49" t="s">
        <v>88</v>
      </c>
      <c r="C48" s="69">
        <v>0</v>
      </c>
      <c r="D48" s="69">
        <v>0</v>
      </c>
    </row>
    <row r="49" spans="1:6" x14ac:dyDescent="0.25">
      <c r="A49" s="49" t="s">
        <v>89</v>
      </c>
      <c r="B49" s="49" t="s">
        <v>90</v>
      </c>
      <c r="C49" s="69">
        <v>-466.43</v>
      </c>
      <c r="D49" s="69">
        <v>-299</v>
      </c>
      <c r="F49" s="38"/>
    </row>
    <row r="50" spans="1:6" x14ac:dyDescent="0.25">
      <c r="A50" s="49"/>
      <c r="B50" s="49" t="s">
        <v>91</v>
      </c>
      <c r="C50" s="69">
        <v>500</v>
      </c>
      <c r="D50" s="69">
        <v>500</v>
      </c>
      <c r="F50" s="38"/>
    </row>
    <row r="51" spans="1:6" x14ac:dyDescent="0.25">
      <c r="A51" s="49"/>
      <c r="B51" s="49" t="s">
        <v>92</v>
      </c>
      <c r="C51" s="69">
        <v>-56.17</v>
      </c>
      <c r="D51" s="69">
        <v>-166.56</v>
      </c>
      <c r="F51" s="38"/>
    </row>
    <row r="52" spans="1:6" x14ac:dyDescent="0.25">
      <c r="A52" s="49" t="s">
        <v>93</v>
      </c>
      <c r="B52" s="49" t="s">
        <v>94</v>
      </c>
      <c r="C52" s="69">
        <v>0</v>
      </c>
      <c r="D52" s="69">
        <v>0</v>
      </c>
    </row>
    <row r="53" spans="1:6" x14ac:dyDescent="0.25">
      <c r="A53" s="49"/>
      <c r="B53" s="49" t="s">
        <v>95</v>
      </c>
      <c r="C53" s="69">
        <v>0</v>
      </c>
      <c r="D53" s="69">
        <v>0</v>
      </c>
    </row>
    <row r="54" spans="1:6" x14ac:dyDescent="0.25">
      <c r="A54" s="49" t="s">
        <v>96</v>
      </c>
      <c r="B54" s="49" t="s">
        <v>97</v>
      </c>
      <c r="C54" s="69">
        <v>0</v>
      </c>
      <c r="D54" s="69">
        <v>0</v>
      </c>
    </row>
    <row r="55" spans="1:6" x14ac:dyDescent="0.25">
      <c r="A55" s="49" t="s">
        <v>98</v>
      </c>
      <c r="B55" s="49" t="s">
        <v>99</v>
      </c>
      <c r="C55" s="69">
        <v>246.91</v>
      </c>
      <c r="D55" s="69">
        <v>246.91</v>
      </c>
      <c r="F55" s="70"/>
    </row>
    <row r="56" spans="1:6" x14ac:dyDescent="0.25">
      <c r="A56" s="47"/>
      <c r="B56" s="47" t="s">
        <v>100</v>
      </c>
      <c r="C56" s="67">
        <f>+C57+C61+C66+C67+C68+C69+C70</f>
        <v>0</v>
      </c>
      <c r="D56" s="67">
        <f>+D57+D61+D66+D67+D68+D69+D70</f>
        <v>0</v>
      </c>
      <c r="F56" s="70"/>
    </row>
    <row r="57" spans="1:6" x14ac:dyDescent="0.25">
      <c r="A57" s="49"/>
      <c r="B57" s="49" t="s">
        <v>101</v>
      </c>
      <c r="C57" s="68">
        <f>+C58+C59+C60</f>
        <v>0</v>
      </c>
      <c r="D57" s="68">
        <f>+D58+D59+D60</f>
        <v>0</v>
      </c>
    </row>
    <row r="58" spans="1:6" x14ac:dyDescent="0.25">
      <c r="A58" s="49"/>
      <c r="B58" s="49" t="s">
        <v>102</v>
      </c>
      <c r="C58" s="69">
        <v>0</v>
      </c>
      <c r="D58" s="69">
        <v>0</v>
      </c>
    </row>
    <row r="59" spans="1:6" ht="24" x14ac:dyDescent="0.25">
      <c r="A59" s="49"/>
      <c r="B59" s="49" t="s">
        <v>103</v>
      </c>
      <c r="C59" s="69">
        <v>0</v>
      </c>
      <c r="D59" s="69">
        <v>0</v>
      </c>
    </row>
    <row r="60" spans="1:6" x14ac:dyDescent="0.25">
      <c r="A60" s="49" t="s">
        <v>104</v>
      </c>
      <c r="B60" s="49" t="s">
        <v>105</v>
      </c>
      <c r="C60" s="69">
        <v>0</v>
      </c>
      <c r="D60" s="69">
        <v>0</v>
      </c>
    </row>
    <row r="61" spans="1:6" x14ac:dyDescent="0.25">
      <c r="A61" s="49"/>
      <c r="B61" s="49" t="s">
        <v>106</v>
      </c>
      <c r="C61" s="68">
        <f>+C62+C63+C64+C65</f>
        <v>0</v>
      </c>
      <c r="D61" s="68">
        <f>+D62+D63+D64+D65</f>
        <v>0</v>
      </c>
    </row>
    <row r="62" spans="1:6" x14ac:dyDescent="0.25">
      <c r="A62" s="49" t="s">
        <v>107</v>
      </c>
      <c r="B62" s="49" t="s">
        <v>108</v>
      </c>
      <c r="C62" s="69">
        <v>0</v>
      </c>
      <c r="D62" s="69">
        <v>0</v>
      </c>
    </row>
    <row r="63" spans="1:6" x14ac:dyDescent="0.25">
      <c r="A63" s="49" t="s">
        <v>109</v>
      </c>
      <c r="B63" s="49" t="s">
        <v>110</v>
      </c>
      <c r="C63" s="69">
        <v>0</v>
      </c>
      <c r="D63" s="69">
        <v>0</v>
      </c>
    </row>
    <row r="64" spans="1:6" x14ac:dyDescent="0.25">
      <c r="A64" s="49" t="s">
        <v>111</v>
      </c>
      <c r="B64" s="49" t="s">
        <v>112</v>
      </c>
      <c r="C64" s="69">
        <v>0</v>
      </c>
      <c r="D64" s="69">
        <v>0</v>
      </c>
    </row>
    <row r="65" spans="1:4" ht="24" x14ac:dyDescent="0.25">
      <c r="A65" s="49" t="s">
        <v>113</v>
      </c>
      <c r="B65" s="49" t="s">
        <v>114</v>
      </c>
      <c r="C65" s="69">
        <v>0</v>
      </c>
      <c r="D65" s="69">
        <v>0</v>
      </c>
    </row>
    <row r="66" spans="1:4" ht="24" x14ac:dyDescent="0.25">
      <c r="A66" s="49" t="s">
        <v>115</v>
      </c>
      <c r="B66" s="49" t="s">
        <v>116</v>
      </c>
      <c r="C66" s="69">
        <v>0</v>
      </c>
      <c r="D66" s="69">
        <v>0</v>
      </c>
    </row>
    <row r="67" spans="1:4" x14ac:dyDescent="0.25">
      <c r="A67" s="49" t="s">
        <v>117</v>
      </c>
      <c r="B67" s="49" t="s">
        <v>118</v>
      </c>
      <c r="C67" s="69">
        <v>0</v>
      </c>
      <c r="D67" s="69">
        <v>0</v>
      </c>
    </row>
    <row r="68" spans="1:4" x14ac:dyDescent="0.25">
      <c r="A68" s="49" t="s">
        <v>119</v>
      </c>
      <c r="B68" s="49" t="s">
        <v>120</v>
      </c>
      <c r="C68" s="69">
        <v>0</v>
      </c>
      <c r="D68" s="69">
        <v>0</v>
      </c>
    </row>
    <row r="69" spans="1:4" x14ac:dyDescent="0.25">
      <c r="A69" s="49" t="s">
        <v>121</v>
      </c>
      <c r="B69" s="49" t="s">
        <v>122</v>
      </c>
      <c r="C69" s="69">
        <v>0</v>
      </c>
      <c r="D69" s="69">
        <v>0</v>
      </c>
    </row>
    <row r="70" spans="1:4" x14ac:dyDescent="0.25">
      <c r="A70" s="49" t="s">
        <v>123</v>
      </c>
      <c r="B70" s="49" t="s">
        <v>124</v>
      </c>
      <c r="C70" s="69">
        <v>0</v>
      </c>
      <c r="D70" s="69">
        <v>0</v>
      </c>
    </row>
    <row r="71" spans="1:4" x14ac:dyDescent="0.25">
      <c r="A71" s="47"/>
      <c r="B71" s="47" t="s">
        <v>125</v>
      </c>
      <c r="C71" s="67">
        <f>+C72+C73+C77+C82+C83+C86+C87</f>
        <v>3.98</v>
      </c>
      <c r="D71" s="67">
        <f>+D72+D73+D77+D82+D83+D86+D87</f>
        <v>5.8</v>
      </c>
    </row>
    <row r="72" spans="1:4" ht="24" x14ac:dyDescent="0.25">
      <c r="A72" s="49" t="s">
        <v>126</v>
      </c>
      <c r="B72" s="49" t="s">
        <v>127</v>
      </c>
      <c r="C72" s="69">
        <v>0</v>
      </c>
      <c r="D72" s="69">
        <v>0</v>
      </c>
    </row>
    <row r="73" spans="1:4" x14ac:dyDescent="0.25">
      <c r="A73" s="49"/>
      <c r="B73" s="49" t="s">
        <v>128</v>
      </c>
      <c r="C73" s="68">
        <f>+C74+C75+C76</f>
        <v>0</v>
      </c>
      <c r="D73" s="68">
        <f>+D74+D75+D76</f>
        <v>0</v>
      </c>
    </row>
    <row r="74" spans="1:4" x14ac:dyDescent="0.25">
      <c r="A74" s="49"/>
      <c r="B74" s="49" t="s">
        <v>102</v>
      </c>
      <c r="C74" s="69">
        <v>0</v>
      </c>
      <c r="D74" s="69">
        <v>0</v>
      </c>
    </row>
    <row r="75" spans="1:4" ht="24" x14ac:dyDescent="0.25">
      <c r="A75" s="49"/>
      <c r="B75" s="49" t="s">
        <v>103</v>
      </c>
      <c r="C75" s="69">
        <v>0</v>
      </c>
      <c r="D75" s="69">
        <v>0</v>
      </c>
    </row>
    <row r="76" spans="1:4" ht="24" x14ac:dyDescent="0.25">
      <c r="A76" s="49" t="s">
        <v>129</v>
      </c>
      <c r="B76" s="49" t="s">
        <v>105</v>
      </c>
      <c r="C76" s="69">
        <v>0</v>
      </c>
      <c r="D76" s="69">
        <v>0</v>
      </c>
    </row>
    <row r="77" spans="1:4" x14ac:dyDescent="0.25">
      <c r="A77" s="49"/>
      <c r="B77" s="49" t="s">
        <v>130</v>
      </c>
      <c r="C77" s="68">
        <f>+C78+C79+C80+C81</f>
        <v>0</v>
      </c>
      <c r="D77" s="68">
        <f>+D78+D79+D80+D81</f>
        <v>0</v>
      </c>
    </row>
    <row r="78" spans="1:4" x14ac:dyDescent="0.25">
      <c r="A78" s="49" t="s">
        <v>131</v>
      </c>
      <c r="B78" s="49" t="s">
        <v>108</v>
      </c>
      <c r="C78" s="69">
        <v>0</v>
      </c>
      <c r="D78" s="69">
        <v>0</v>
      </c>
    </row>
    <row r="79" spans="1:4" x14ac:dyDescent="0.25">
      <c r="A79" s="49" t="s">
        <v>132</v>
      </c>
      <c r="B79" s="49" t="s">
        <v>110</v>
      </c>
      <c r="C79" s="69">
        <v>0</v>
      </c>
      <c r="D79" s="69">
        <v>0</v>
      </c>
    </row>
    <row r="80" spans="1:4" x14ac:dyDescent="0.25">
      <c r="A80" s="49" t="s">
        <v>133</v>
      </c>
      <c r="B80" s="49" t="s">
        <v>112</v>
      </c>
      <c r="C80" s="69">
        <v>0</v>
      </c>
      <c r="D80" s="69">
        <v>0</v>
      </c>
    </row>
    <row r="81" spans="1:4" ht="69" x14ac:dyDescent="0.25">
      <c r="A81" s="49" t="s">
        <v>134</v>
      </c>
      <c r="B81" s="49" t="s">
        <v>135</v>
      </c>
      <c r="C81" s="69">
        <v>0</v>
      </c>
      <c r="D81" s="69">
        <v>0</v>
      </c>
    </row>
    <row r="82" spans="1:4" ht="46.5" x14ac:dyDescent="0.25">
      <c r="A82" s="49" t="s">
        <v>136</v>
      </c>
      <c r="B82" s="49" t="s">
        <v>137</v>
      </c>
      <c r="C82" s="69">
        <v>0</v>
      </c>
      <c r="D82" s="69">
        <v>0</v>
      </c>
    </row>
    <row r="83" spans="1:4" x14ac:dyDescent="0.25">
      <c r="A83" s="49"/>
      <c r="B83" s="49" t="s">
        <v>138</v>
      </c>
      <c r="C83" s="68">
        <f>+C84+C85</f>
        <v>3.98</v>
      </c>
      <c r="D83" s="68">
        <f>+D84+D85</f>
        <v>5.8</v>
      </c>
    </row>
    <row r="84" spans="1:4" ht="24" x14ac:dyDescent="0.25">
      <c r="A84" s="49" t="s">
        <v>139</v>
      </c>
      <c r="B84" s="49" t="s">
        <v>140</v>
      </c>
      <c r="C84" s="69">
        <v>0</v>
      </c>
      <c r="D84" s="69">
        <v>0</v>
      </c>
    </row>
    <row r="85" spans="1:4" ht="24" x14ac:dyDescent="0.25">
      <c r="A85" s="49" t="s">
        <v>141</v>
      </c>
      <c r="B85" s="49" t="s">
        <v>142</v>
      </c>
      <c r="C85" s="69">
        <v>3.98</v>
      </c>
      <c r="D85" s="69">
        <v>5.8</v>
      </c>
    </row>
    <row r="86" spans="1:4" x14ac:dyDescent="0.25">
      <c r="A86" s="49" t="s">
        <v>143</v>
      </c>
      <c r="B86" s="49" t="s">
        <v>144</v>
      </c>
      <c r="C86" s="69">
        <v>0</v>
      </c>
      <c r="D86" s="69">
        <v>0</v>
      </c>
    </row>
    <row r="87" spans="1:4" x14ac:dyDescent="0.25">
      <c r="A87" s="49" t="s">
        <v>145</v>
      </c>
      <c r="B87" s="49" t="s">
        <v>146</v>
      </c>
      <c r="C87" s="69">
        <v>0</v>
      </c>
      <c r="D87" s="69">
        <v>0</v>
      </c>
    </row>
    <row r="88" spans="1:4" x14ac:dyDescent="0.25">
      <c r="A88" s="52"/>
      <c r="B88" s="53" t="s">
        <v>147</v>
      </c>
      <c r="C88" s="67">
        <f>+C43+C56+C71</f>
        <v>415.76</v>
      </c>
      <c r="D88" s="67">
        <f>+D43+D56+D71</f>
        <v>474.62000000000006</v>
      </c>
    </row>
    <row r="89" spans="1:4" x14ac:dyDescent="0.25">
      <c r="A89" s="74"/>
      <c r="B89" s="74"/>
      <c r="C89" s="75"/>
      <c r="D89" s="75"/>
    </row>
    <row r="90" spans="1:4" x14ac:dyDescent="0.25">
      <c r="A90" s="76"/>
      <c r="C90" s="69"/>
      <c r="D90" s="77"/>
    </row>
    <row r="91" spans="1:4" x14ac:dyDescent="0.25">
      <c r="C91" s="77"/>
      <c r="D91" s="77"/>
    </row>
    <row r="92" spans="1:4" x14ac:dyDescent="0.25">
      <c r="C92" s="77"/>
      <c r="D92" s="77"/>
    </row>
    <row r="93" spans="1:4" x14ac:dyDescent="0.25">
      <c r="C93" s="77"/>
      <c r="D93" s="77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D1"/>
    </sheetView>
  </sheetViews>
  <sheetFormatPr baseColWidth="10" defaultColWidth="9.140625" defaultRowHeight="15" x14ac:dyDescent="0.25"/>
  <cols>
    <col min="1" max="1" width="74.42578125" style="45" customWidth="1"/>
    <col min="2" max="2" width="87.7109375" style="45" customWidth="1"/>
    <col min="3" max="3" width="17.28515625" style="45" customWidth="1"/>
    <col min="4" max="4" width="16.5703125" style="45" customWidth="1"/>
    <col min="5" max="5" width="9.140625" style="45"/>
    <col min="6" max="6" width="11.5703125" style="45" bestFit="1" customWidth="1"/>
    <col min="7" max="7" width="9.85546875" style="45" bestFit="1" customWidth="1"/>
    <col min="8" max="8" width="10.85546875" style="45" bestFit="1" customWidth="1"/>
    <col min="9" max="16384" width="9.140625" style="45"/>
  </cols>
  <sheetData>
    <row r="1" spans="1:4" s="44" customFormat="1" ht="39.75" customHeight="1" thickBot="1" x14ac:dyDescent="0.3">
      <c r="A1" s="95" t="s">
        <v>22</v>
      </c>
      <c r="B1" s="96"/>
      <c r="C1" s="96"/>
      <c r="D1" s="97"/>
    </row>
    <row r="2" spans="1:4" s="44" customFormat="1" ht="19.5" customHeight="1" thickBot="1" x14ac:dyDescent="0.3">
      <c r="A2" s="98" t="s">
        <v>24</v>
      </c>
      <c r="B2" s="99"/>
      <c r="C2" s="99"/>
      <c r="D2" s="100"/>
    </row>
    <row r="3" spans="1:4" s="44" customFormat="1" ht="19.5" customHeight="1" thickBot="1" x14ac:dyDescent="0.3">
      <c r="A3" s="101" t="s">
        <v>24</v>
      </c>
      <c r="B3" s="102"/>
      <c r="C3" s="102"/>
      <c r="D3" s="102"/>
    </row>
    <row r="4" spans="1:4" ht="19.5" customHeight="1" thickBot="1" x14ac:dyDescent="0.3">
      <c r="A4" s="103" t="s">
        <v>283</v>
      </c>
      <c r="B4" s="103"/>
      <c r="C4" s="103"/>
      <c r="D4" s="103"/>
    </row>
    <row r="5" spans="1:4" ht="15.75" thickBot="1" x14ac:dyDescent="0.3">
      <c r="A5" s="46" t="s">
        <v>148</v>
      </c>
      <c r="B5" s="46" t="s">
        <v>149</v>
      </c>
      <c r="C5" s="46" t="s">
        <v>24</v>
      </c>
      <c r="D5" s="46" t="s">
        <v>24</v>
      </c>
    </row>
    <row r="6" spans="1:4" ht="15.75" thickBot="1" x14ac:dyDescent="0.3">
      <c r="A6" s="46" t="s">
        <v>148</v>
      </c>
      <c r="B6" s="46" t="s">
        <v>150</v>
      </c>
      <c r="C6" s="78">
        <v>45473</v>
      </c>
      <c r="D6" s="78" t="s">
        <v>284</v>
      </c>
    </row>
    <row r="7" spans="1:4" x14ac:dyDescent="0.25">
      <c r="A7" s="47" t="s">
        <v>148</v>
      </c>
      <c r="B7" s="47" t="s">
        <v>151</v>
      </c>
      <c r="C7" s="48">
        <f>C8+C13+C17+C20+C21+C22+C23</f>
        <v>125813</v>
      </c>
      <c r="D7" s="48">
        <f>D8+D13+D17+D20+D21+D22+D23</f>
        <v>126995</v>
      </c>
    </row>
    <row r="8" spans="1:4" x14ac:dyDescent="0.25">
      <c r="A8" s="49" t="s">
        <v>24</v>
      </c>
      <c r="B8" s="49" t="s">
        <v>30</v>
      </c>
      <c r="C8" s="50">
        <f>C9+C10+C11+C12</f>
        <v>245</v>
      </c>
      <c r="D8" s="50">
        <f>D9+D10+D11+D12</f>
        <v>264</v>
      </c>
    </row>
    <row r="9" spans="1:4" x14ac:dyDescent="0.25">
      <c r="A9" s="49" t="s">
        <v>31</v>
      </c>
      <c r="B9" s="49" t="s">
        <v>285</v>
      </c>
      <c r="C9" s="51"/>
      <c r="D9" s="51"/>
    </row>
    <row r="10" spans="1:4" x14ac:dyDescent="0.25">
      <c r="A10" s="49" t="s">
        <v>33</v>
      </c>
      <c r="B10" s="49" t="s">
        <v>286</v>
      </c>
      <c r="C10" s="51">
        <v>245</v>
      </c>
      <c r="D10" s="51">
        <v>264</v>
      </c>
    </row>
    <row r="11" spans="1:4" x14ac:dyDescent="0.25">
      <c r="A11" s="49" t="s">
        <v>24</v>
      </c>
      <c r="B11" s="49" t="s">
        <v>287</v>
      </c>
      <c r="C11" s="51"/>
      <c r="D11" s="51"/>
    </row>
    <row r="12" spans="1:4" x14ac:dyDescent="0.25">
      <c r="A12" s="49" t="s">
        <v>36</v>
      </c>
      <c r="B12" s="49" t="s">
        <v>288</v>
      </c>
      <c r="C12" s="51">
        <v>0</v>
      </c>
      <c r="D12" s="51">
        <v>0</v>
      </c>
    </row>
    <row r="13" spans="1:4" x14ac:dyDescent="0.25">
      <c r="A13" s="49" t="s">
        <v>24</v>
      </c>
      <c r="B13" s="49" t="s">
        <v>38</v>
      </c>
      <c r="C13" s="50">
        <f>SUM(C14:C16)</f>
        <v>125568</v>
      </c>
      <c r="D13" s="50">
        <f>SUM(D14:D16)</f>
        <v>126706</v>
      </c>
    </row>
    <row r="14" spans="1:4" x14ac:dyDescent="0.25">
      <c r="A14" s="49" t="s">
        <v>39</v>
      </c>
      <c r="B14" s="49" t="s">
        <v>289</v>
      </c>
      <c r="C14" s="51"/>
      <c r="D14" s="51"/>
    </row>
    <row r="15" spans="1:4" x14ac:dyDescent="0.25">
      <c r="A15" s="49" t="s">
        <v>24</v>
      </c>
      <c r="B15" s="49" t="s">
        <v>287</v>
      </c>
      <c r="C15" s="51"/>
      <c r="D15" s="51"/>
    </row>
    <row r="16" spans="1:4" ht="24" x14ac:dyDescent="0.25">
      <c r="A16" s="49" t="s">
        <v>41</v>
      </c>
      <c r="B16" s="49" t="s">
        <v>290</v>
      </c>
      <c r="C16" s="51">
        <v>125568</v>
      </c>
      <c r="D16" s="51">
        <v>126706</v>
      </c>
    </row>
    <row r="17" spans="1:4" x14ac:dyDescent="0.25">
      <c r="A17" s="49" t="s">
        <v>24</v>
      </c>
      <c r="B17" s="49" t="s">
        <v>43</v>
      </c>
      <c r="C17" s="50">
        <f>C18+C19</f>
        <v>0</v>
      </c>
      <c r="D17" s="50">
        <f>D18+D19</f>
        <v>0</v>
      </c>
    </row>
    <row r="18" spans="1:4" x14ac:dyDescent="0.25">
      <c r="A18" s="49" t="s">
        <v>44</v>
      </c>
      <c r="B18" s="49" t="s">
        <v>289</v>
      </c>
      <c r="C18" s="51"/>
      <c r="D18" s="51"/>
    </row>
    <row r="19" spans="1:4" x14ac:dyDescent="0.25">
      <c r="A19" s="49" t="s">
        <v>45</v>
      </c>
      <c r="B19" s="49" t="s">
        <v>291</v>
      </c>
      <c r="C19" s="51"/>
      <c r="D19" s="51"/>
    </row>
    <row r="20" spans="1:4" ht="24" x14ac:dyDescent="0.25">
      <c r="A20" s="49" t="s">
        <v>47</v>
      </c>
      <c r="B20" s="49" t="s">
        <v>48</v>
      </c>
      <c r="C20" s="51"/>
      <c r="D20" s="51"/>
    </row>
    <row r="21" spans="1:4" ht="24" x14ac:dyDescent="0.25">
      <c r="A21" s="49" t="s">
        <v>49</v>
      </c>
      <c r="B21" s="49" t="s">
        <v>50</v>
      </c>
      <c r="C21" s="51">
        <v>0</v>
      </c>
      <c r="D21" s="51">
        <v>25</v>
      </c>
    </row>
    <row r="22" spans="1:4" x14ac:dyDescent="0.25">
      <c r="A22" s="49" t="s">
        <v>24</v>
      </c>
      <c r="B22" s="49" t="s">
        <v>51</v>
      </c>
      <c r="C22" s="51"/>
      <c r="D22" s="51"/>
    </row>
    <row r="23" spans="1:4" x14ac:dyDescent="0.25">
      <c r="A23" s="49" t="s">
        <v>155</v>
      </c>
      <c r="B23" s="49" t="s">
        <v>53</v>
      </c>
      <c r="C23" s="51"/>
      <c r="D23" s="51"/>
    </row>
    <row r="24" spans="1:4" x14ac:dyDescent="0.25">
      <c r="A24" s="47" t="s">
        <v>148</v>
      </c>
      <c r="B24" s="47" t="s">
        <v>156</v>
      </c>
      <c r="C24" s="48">
        <f>SUM(C25+C31+C34+C38+C39+C40+C41)</f>
        <v>29201</v>
      </c>
      <c r="D24" s="48">
        <f>SUM(D25+D31+D34+D38+D39+D40+D41)</f>
        <v>37534</v>
      </c>
    </row>
    <row r="25" spans="1:4" x14ac:dyDescent="0.25">
      <c r="A25" s="49" t="s">
        <v>24</v>
      </c>
      <c r="B25" s="49" t="s">
        <v>55</v>
      </c>
      <c r="C25" s="50">
        <f>C26+C29+C30</f>
        <v>0</v>
      </c>
      <c r="D25" s="50">
        <f>D26+D29+D30</f>
        <v>0</v>
      </c>
    </row>
    <row r="26" spans="1:4" x14ac:dyDescent="0.25">
      <c r="A26" s="49" t="s">
        <v>24</v>
      </c>
      <c r="B26" s="49" t="s">
        <v>292</v>
      </c>
      <c r="C26" s="51">
        <f>C27+C28</f>
        <v>0</v>
      </c>
      <c r="D26" s="51">
        <v>0</v>
      </c>
    </row>
    <row r="27" spans="1:4" x14ac:dyDescent="0.25">
      <c r="A27" s="49" t="s">
        <v>57</v>
      </c>
      <c r="B27" s="49" t="s">
        <v>293</v>
      </c>
      <c r="C27" s="51"/>
      <c r="D27" s="51"/>
    </row>
    <row r="28" spans="1:4" x14ac:dyDescent="0.25">
      <c r="A28" s="49" t="s">
        <v>57</v>
      </c>
      <c r="B28" s="49" t="s">
        <v>294</v>
      </c>
      <c r="C28" s="51"/>
      <c r="D28" s="51"/>
    </row>
    <row r="29" spans="1:4" x14ac:dyDescent="0.25">
      <c r="A29" s="49" t="s">
        <v>59</v>
      </c>
      <c r="B29" s="49" t="s">
        <v>295</v>
      </c>
      <c r="C29" s="51"/>
      <c r="D29" s="51"/>
    </row>
    <row r="30" spans="1:4" x14ac:dyDescent="0.25">
      <c r="A30" s="49" t="s">
        <v>61</v>
      </c>
      <c r="B30" s="49" t="s">
        <v>296</v>
      </c>
      <c r="C30" s="51"/>
      <c r="D30" s="51"/>
    </row>
    <row r="31" spans="1:4" x14ac:dyDescent="0.25">
      <c r="A31" s="49" t="s">
        <v>24</v>
      </c>
      <c r="B31" s="49" t="s">
        <v>63</v>
      </c>
      <c r="C31" s="50">
        <f>C32+C33</f>
        <v>6322</v>
      </c>
      <c r="D31" s="50">
        <f>D32+D33</f>
        <v>6154</v>
      </c>
    </row>
    <row r="32" spans="1:4" x14ac:dyDescent="0.25">
      <c r="A32" s="49" t="s">
        <v>64</v>
      </c>
      <c r="B32" s="49" t="s">
        <v>297</v>
      </c>
      <c r="C32" s="51">
        <v>6322</v>
      </c>
      <c r="D32" s="51">
        <v>6154</v>
      </c>
    </row>
    <row r="33" spans="1:6" x14ac:dyDescent="0.25">
      <c r="A33" s="49" t="s">
        <v>24</v>
      </c>
      <c r="B33" s="49" t="s">
        <v>287</v>
      </c>
      <c r="C33" s="51"/>
      <c r="D33" s="51"/>
    </row>
    <row r="34" spans="1:6" x14ac:dyDescent="0.25">
      <c r="A34" s="49" t="s">
        <v>24</v>
      </c>
      <c r="B34" s="49" t="s">
        <v>66</v>
      </c>
      <c r="C34" s="50">
        <f>C35+C36+C37</f>
        <v>1386</v>
      </c>
      <c r="D34" s="50">
        <f>D35+D36+D37</f>
        <v>1466</v>
      </c>
    </row>
    <row r="35" spans="1:6" x14ac:dyDescent="0.25">
      <c r="A35" s="49" t="s">
        <v>158</v>
      </c>
      <c r="B35" s="49" t="s">
        <v>159</v>
      </c>
      <c r="C35" s="51">
        <v>534</v>
      </c>
      <c r="D35" s="51">
        <v>428</v>
      </c>
    </row>
    <row r="36" spans="1:6" x14ac:dyDescent="0.25">
      <c r="A36" s="49" t="s">
        <v>24</v>
      </c>
      <c r="B36" s="49" t="s">
        <v>160</v>
      </c>
      <c r="C36" s="51"/>
      <c r="D36" s="51"/>
    </row>
    <row r="37" spans="1:6" x14ac:dyDescent="0.25">
      <c r="A37" s="49" t="s">
        <v>70</v>
      </c>
      <c r="B37" s="49" t="s">
        <v>161</v>
      </c>
      <c r="C37" s="51">
        <v>852</v>
      </c>
      <c r="D37" s="51">
        <v>1038</v>
      </c>
    </row>
    <row r="38" spans="1:6" ht="24" x14ac:dyDescent="0.25">
      <c r="A38" s="49" t="s">
        <v>72</v>
      </c>
      <c r="B38" s="49" t="s">
        <v>73</v>
      </c>
      <c r="C38" s="51"/>
      <c r="D38" s="51"/>
    </row>
    <row r="39" spans="1:6" ht="24" x14ac:dyDescent="0.25">
      <c r="A39" s="49" t="s">
        <v>74</v>
      </c>
      <c r="B39" s="49" t="s">
        <v>75</v>
      </c>
      <c r="C39" s="50">
        <v>0</v>
      </c>
      <c r="D39" s="50">
        <v>4</v>
      </c>
    </row>
    <row r="40" spans="1:6" x14ac:dyDescent="0.25">
      <c r="A40" s="49" t="s">
        <v>76</v>
      </c>
      <c r="B40" s="49" t="s">
        <v>77</v>
      </c>
      <c r="C40" s="50">
        <v>27</v>
      </c>
      <c r="D40" s="50">
        <v>50</v>
      </c>
    </row>
    <row r="41" spans="1:6" x14ac:dyDescent="0.25">
      <c r="A41" s="49" t="s">
        <v>24</v>
      </c>
      <c r="B41" s="49" t="s">
        <v>78</v>
      </c>
      <c r="C41" s="50">
        <v>21466</v>
      </c>
      <c r="D41" s="50">
        <v>29860</v>
      </c>
    </row>
    <row r="42" spans="1:6" x14ac:dyDescent="0.25">
      <c r="A42" s="52" t="s">
        <v>24</v>
      </c>
      <c r="B42" s="53" t="s">
        <v>79</v>
      </c>
      <c r="C42" s="48">
        <f>C7+C24</f>
        <v>155014</v>
      </c>
      <c r="D42" s="48">
        <f>D7+D24</f>
        <v>164529</v>
      </c>
    </row>
    <row r="43" spans="1:6" x14ac:dyDescent="0.25">
      <c r="A43" s="47" t="s">
        <v>148</v>
      </c>
      <c r="B43" s="47" t="s">
        <v>162</v>
      </c>
      <c r="C43" s="48">
        <f>C44+C54+C55</f>
        <v>125805</v>
      </c>
      <c r="D43" s="48">
        <f>D44+D54+D55</f>
        <v>135070</v>
      </c>
    </row>
    <row r="44" spans="1:6" x14ac:dyDescent="0.25">
      <c r="A44" s="49" t="s">
        <v>24</v>
      </c>
      <c r="B44" s="49" t="s">
        <v>81</v>
      </c>
      <c r="C44" s="50">
        <f>SUM(C45:C53)</f>
        <v>38593</v>
      </c>
      <c r="D44" s="50">
        <f>SUM(D45:D53)</f>
        <v>48186</v>
      </c>
    </row>
    <row r="45" spans="1:6" x14ac:dyDescent="0.25">
      <c r="A45" s="49" t="s">
        <v>163</v>
      </c>
      <c r="B45" s="49" t="s">
        <v>164</v>
      </c>
      <c r="C45" s="51">
        <v>3005</v>
      </c>
      <c r="D45" s="51">
        <v>3005</v>
      </c>
    </row>
    <row r="46" spans="1:6" x14ac:dyDescent="0.25">
      <c r="A46" s="49" t="s">
        <v>24</v>
      </c>
      <c r="B46" s="49" t="s">
        <v>165</v>
      </c>
      <c r="C46" s="51"/>
      <c r="D46" s="51"/>
    </row>
    <row r="47" spans="1:6" x14ac:dyDescent="0.25">
      <c r="A47" s="49" t="s">
        <v>166</v>
      </c>
      <c r="B47" s="49" t="s">
        <v>167</v>
      </c>
      <c r="C47" s="51">
        <v>45180</v>
      </c>
      <c r="D47" s="51">
        <v>42845</v>
      </c>
      <c r="F47" s="79"/>
    </row>
    <row r="48" spans="1:6" x14ac:dyDescent="0.25">
      <c r="A48" s="49" t="s">
        <v>87</v>
      </c>
      <c r="B48" s="49" t="s">
        <v>168</v>
      </c>
      <c r="C48" s="51"/>
      <c r="D48" s="51"/>
    </row>
    <row r="49" spans="1:8" x14ac:dyDescent="0.25">
      <c r="A49" s="49" t="s">
        <v>89</v>
      </c>
      <c r="B49" s="49" t="s">
        <v>169</v>
      </c>
      <c r="C49" s="51">
        <v>0</v>
      </c>
      <c r="D49" s="51">
        <v>0</v>
      </c>
    </row>
    <row r="50" spans="1:8" x14ac:dyDescent="0.25">
      <c r="A50" s="49" t="s">
        <v>24</v>
      </c>
      <c r="B50" s="49" t="s">
        <v>170</v>
      </c>
      <c r="C50" s="51">
        <v>100402</v>
      </c>
      <c r="D50" s="51">
        <v>212430</v>
      </c>
      <c r="F50" s="79"/>
      <c r="G50" s="79"/>
      <c r="H50" s="79"/>
    </row>
    <row r="51" spans="1:8" x14ac:dyDescent="0.25">
      <c r="A51" s="49" t="s">
        <v>24</v>
      </c>
      <c r="B51" s="49" t="s">
        <v>171</v>
      </c>
      <c r="C51" s="51">
        <v>-109994</v>
      </c>
      <c r="D51" s="51">
        <v>-210094</v>
      </c>
    </row>
    <row r="52" spans="1:8" x14ac:dyDescent="0.25">
      <c r="A52" s="49" t="s">
        <v>93</v>
      </c>
      <c r="B52" s="49" t="s">
        <v>172</v>
      </c>
      <c r="C52" s="51"/>
      <c r="D52" s="51"/>
    </row>
    <row r="53" spans="1:8" x14ac:dyDescent="0.25">
      <c r="A53" s="49" t="s">
        <v>24</v>
      </c>
      <c r="B53" s="49" t="s">
        <v>173</v>
      </c>
      <c r="C53" s="51"/>
      <c r="D53" s="51"/>
    </row>
    <row r="54" spans="1:8" x14ac:dyDescent="0.25">
      <c r="A54" s="49" t="s">
        <v>96</v>
      </c>
      <c r="B54" s="49" t="s">
        <v>97</v>
      </c>
      <c r="C54" s="51"/>
      <c r="D54" s="51"/>
    </row>
    <row r="55" spans="1:8" x14ac:dyDescent="0.25">
      <c r="A55" s="49" t="s">
        <v>98</v>
      </c>
      <c r="B55" s="49" t="s">
        <v>99</v>
      </c>
      <c r="C55" s="51">
        <v>87212</v>
      </c>
      <c r="D55" s="51">
        <v>86884</v>
      </c>
    </row>
    <row r="56" spans="1:8" x14ac:dyDescent="0.25">
      <c r="A56" s="47" t="s">
        <v>148</v>
      </c>
      <c r="B56" s="47" t="s">
        <v>174</v>
      </c>
      <c r="C56" s="48">
        <f>SUM(C57,C61,C66,C67,C68,C69,C70)</f>
        <v>3730</v>
      </c>
      <c r="D56" s="48">
        <f>SUM(D57,D61,D66,D67,D68,D69,D70)</f>
        <v>3709</v>
      </c>
    </row>
    <row r="57" spans="1:8" x14ac:dyDescent="0.25">
      <c r="A57" s="49" t="s">
        <v>24</v>
      </c>
      <c r="B57" s="49" t="s">
        <v>101</v>
      </c>
      <c r="C57" s="50">
        <f>SUM(C58:C60)</f>
        <v>3460</v>
      </c>
      <c r="D57" s="50">
        <f>SUM(D58:D60)</f>
        <v>3402</v>
      </c>
    </row>
    <row r="58" spans="1:8" x14ac:dyDescent="0.25">
      <c r="A58" s="49" t="s">
        <v>24</v>
      </c>
      <c r="B58" s="49" t="s">
        <v>298</v>
      </c>
      <c r="C58" s="51"/>
      <c r="D58" s="51"/>
    </row>
    <row r="59" spans="1:8" x14ac:dyDescent="0.25">
      <c r="A59" s="49" t="s">
        <v>24</v>
      </c>
      <c r="B59" s="49" t="s">
        <v>299</v>
      </c>
      <c r="C59" s="51"/>
      <c r="D59" s="51"/>
    </row>
    <row r="60" spans="1:8" x14ac:dyDescent="0.25">
      <c r="A60" s="49" t="s">
        <v>104</v>
      </c>
      <c r="B60" s="49" t="s">
        <v>300</v>
      </c>
      <c r="C60" s="51">
        <v>3460</v>
      </c>
      <c r="D60" s="51">
        <v>3402</v>
      </c>
    </row>
    <row r="61" spans="1:8" x14ac:dyDescent="0.25">
      <c r="A61" s="49" t="s">
        <v>24</v>
      </c>
      <c r="B61" s="49" t="s">
        <v>106</v>
      </c>
      <c r="C61" s="50">
        <f>SUM(C62:C65)</f>
        <v>270</v>
      </c>
      <c r="D61" s="50">
        <f>SUM(D62:D65)</f>
        <v>307</v>
      </c>
    </row>
    <row r="62" spans="1:8" x14ac:dyDescent="0.25">
      <c r="A62" s="49" t="s">
        <v>107</v>
      </c>
      <c r="B62" s="49" t="s">
        <v>175</v>
      </c>
      <c r="C62" s="51"/>
      <c r="D62" s="51"/>
    </row>
    <row r="63" spans="1:8" x14ac:dyDescent="0.25">
      <c r="A63" s="49" t="s">
        <v>109</v>
      </c>
      <c r="B63" s="49" t="s">
        <v>176</v>
      </c>
      <c r="C63" s="51"/>
      <c r="D63" s="51"/>
    </row>
    <row r="64" spans="1:8" x14ac:dyDescent="0.25">
      <c r="A64" s="49" t="s">
        <v>111</v>
      </c>
      <c r="B64" s="49" t="s">
        <v>177</v>
      </c>
      <c r="C64" s="51"/>
      <c r="D64" s="51"/>
    </row>
    <row r="65" spans="1:4" x14ac:dyDescent="0.25">
      <c r="A65" s="49" t="s">
        <v>113</v>
      </c>
      <c r="B65" s="49" t="s">
        <v>178</v>
      </c>
      <c r="C65" s="51">
        <v>270</v>
      </c>
      <c r="D65" s="51">
        <v>307</v>
      </c>
    </row>
    <row r="66" spans="1:4" x14ac:dyDescent="0.25">
      <c r="A66" s="49" t="s">
        <v>115</v>
      </c>
      <c r="B66" s="49" t="s">
        <v>116</v>
      </c>
      <c r="C66" s="51"/>
      <c r="D66" s="51"/>
    </row>
    <row r="67" spans="1:4" x14ac:dyDescent="0.25">
      <c r="A67" s="49" t="s">
        <v>117</v>
      </c>
      <c r="B67" s="49" t="s">
        <v>118</v>
      </c>
      <c r="C67" s="51"/>
      <c r="D67" s="51"/>
    </row>
    <row r="68" spans="1:4" x14ac:dyDescent="0.25">
      <c r="A68" s="49" t="s">
        <v>119</v>
      </c>
      <c r="B68" s="49" t="s">
        <v>120</v>
      </c>
      <c r="C68" s="51" t="s">
        <v>24</v>
      </c>
      <c r="D68" s="51" t="s">
        <v>24</v>
      </c>
    </row>
    <row r="69" spans="1:4" x14ac:dyDescent="0.25">
      <c r="A69" s="49" t="s">
        <v>179</v>
      </c>
      <c r="B69" s="49" t="s">
        <v>122</v>
      </c>
      <c r="C69" s="51" t="s">
        <v>24</v>
      </c>
      <c r="D69" s="51" t="s">
        <v>24</v>
      </c>
    </row>
    <row r="70" spans="1:4" x14ac:dyDescent="0.25">
      <c r="A70" s="49" t="s">
        <v>180</v>
      </c>
      <c r="B70" s="49" t="s">
        <v>124</v>
      </c>
      <c r="C70" s="51" t="s">
        <v>24</v>
      </c>
      <c r="D70" s="51" t="s">
        <v>24</v>
      </c>
    </row>
    <row r="71" spans="1:4" x14ac:dyDescent="0.25">
      <c r="A71" s="47" t="s">
        <v>148</v>
      </c>
      <c r="B71" s="47" t="s">
        <v>181</v>
      </c>
      <c r="C71" s="48">
        <f>SUM(C72+C73+C77+C82+C83+C86+C87)</f>
        <v>25479</v>
      </c>
      <c r="D71" s="48">
        <f>SUM(D72+D73+D77+D82+D83+D86+D87)</f>
        <v>25750</v>
      </c>
    </row>
    <row r="72" spans="1:4" x14ac:dyDescent="0.25">
      <c r="A72" s="49" t="s">
        <v>126</v>
      </c>
      <c r="B72" s="49" t="s">
        <v>127</v>
      </c>
      <c r="C72" s="51"/>
      <c r="D72" s="51"/>
    </row>
    <row r="73" spans="1:4" x14ac:dyDescent="0.25">
      <c r="A73" s="49" t="s">
        <v>24</v>
      </c>
      <c r="B73" s="49" t="s">
        <v>128</v>
      </c>
      <c r="C73" s="50">
        <f>SUM(C74:C76)</f>
        <v>0</v>
      </c>
      <c r="D73" s="50">
        <f>SUM(D74:D76)</f>
        <v>0</v>
      </c>
    </row>
    <row r="74" spans="1:4" x14ac:dyDescent="0.25">
      <c r="A74" s="49" t="s">
        <v>24</v>
      </c>
      <c r="B74" s="49" t="s">
        <v>298</v>
      </c>
      <c r="C74" s="51"/>
      <c r="D74" s="51">
        <v>0</v>
      </c>
    </row>
    <row r="75" spans="1:4" x14ac:dyDescent="0.25">
      <c r="A75" s="49" t="s">
        <v>24</v>
      </c>
      <c r="B75" s="49" t="s">
        <v>299</v>
      </c>
      <c r="C75" s="51"/>
      <c r="D75" s="51"/>
    </row>
    <row r="76" spans="1:4" x14ac:dyDescent="0.25">
      <c r="A76" s="49" t="s">
        <v>129</v>
      </c>
      <c r="B76" s="49" t="s">
        <v>300</v>
      </c>
      <c r="C76" s="51"/>
      <c r="D76" s="51"/>
    </row>
    <row r="77" spans="1:4" x14ac:dyDescent="0.25">
      <c r="A77" s="49" t="s">
        <v>24</v>
      </c>
      <c r="B77" s="49" t="s">
        <v>130</v>
      </c>
      <c r="C77" s="50">
        <f>SUM(C78:C81)</f>
        <v>7833</v>
      </c>
      <c r="D77" s="50">
        <f>SUM(D78:D81)</f>
        <v>777</v>
      </c>
    </row>
    <row r="78" spans="1:4" x14ac:dyDescent="0.25">
      <c r="A78" s="49" t="s">
        <v>131</v>
      </c>
      <c r="B78" s="49" t="s">
        <v>175</v>
      </c>
      <c r="C78" s="51"/>
      <c r="D78" s="51"/>
    </row>
    <row r="79" spans="1:4" x14ac:dyDescent="0.25">
      <c r="A79" s="49" t="s">
        <v>132</v>
      </c>
      <c r="B79" s="49" t="s">
        <v>176</v>
      </c>
      <c r="C79" s="51"/>
      <c r="D79" s="51"/>
    </row>
    <row r="80" spans="1:4" x14ac:dyDescent="0.25">
      <c r="A80" s="49" t="s">
        <v>133</v>
      </c>
      <c r="B80" s="49" t="s">
        <v>177</v>
      </c>
      <c r="C80" s="51"/>
      <c r="D80" s="51"/>
    </row>
    <row r="81" spans="1:4" ht="24" x14ac:dyDescent="0.25">
      <c r="A81" s="49" t="s">
        <v>134</v>
      </c>
      <c r="B81" s="49" t="s">
        <v>182</v>
      </c>
      <c r="C81" s="51">
        <v>7833</v>
      </c>
      <c r="D81" s="51">
        <v>777</v>
      </c>
    </row>
    <row r="82" spans="1:4" ht="24" x14ac:dyDescent="0.25">
      <c r="A82" s="49" t="s">
        <v>136</v>
      </c>
      <c r="B82" s="49" t="s">
        <v>137</v>
      </c>
      <c r="C82" s="51"/>
      <c r="D82" s="51"/>
    </row>
    <row r="83" spans="1:4" x14ac:dyDescent="0.25">
      <c r="A83" s="49" t="s">
        <v>24</v>
      </c>
      <c r="B83" s="49" t="s">
        <v>138</v>
      </c>
      <c r="C83" s="50">
        <f>SUM(C84+C85)</f>
        <v>17646</v>
      </c>
      <c r="D83" s="50">
        <f>SUM(D84+D85)</f>
        <v>24973</v>
      </c>
    </row>
    <row r="84" spans="1:4" x14ac:dyDescent="0.25">
      <c r="A84" s="49" t="s">
        <v>139</v>
      </c>
      <c r="B84" s="49" t="s">
        <v>183</v>
      </c>
      <c r="C84" s="51">
        <v>11955</v>
      </c>
      <c r="D84" s="51">
        <v>9720</v>
      </c>
    </row>
    <row r="85" spans="1:4" x14ac:dyDescent="0.25">
      <c r="A85" s="49" t="s">
        <v>141</v>
      </c>
      <c r="B85" s="49" t="s">
        <v>184</v>
      </c>
      <c r="C85" s="51">
        <v>5691</v>
      </c>
      <c r="D85" s="51">
        <v>15253</v>
      </c>
    </row>
    <row r="86" spans="1:4" x14ac:dyDescent="0.25">
      <c r="A86" s="49" t="s">
        <v>143</v>
      </c>
      <c r="B86" s="49" t="s">
        <v>144</v>
      </c>
      <c r="C86" s="51"/>
      <c r="D86" s="51"/>
    </row>
    <row r="87" spans="1:4" x14ac:dyDescent="0.25">
      <c r="A87" s="49" t="s">
        <v>185</v>
      </c>
      <c r="B87" s="49" t="s">
        <v>146</v>
      </c>
      <c r="C87" s="51"/>
      <c r="D87" s="51"/>
    </row>
    <row r="88" spans="1:4" x14ac:dyDescent="0.25">
      <c r="A88" s="52" t="s">
        <v>24</v>
      </c>
      <c r="B88" s="53" t="s">
        <v>147</v>
      </c>
      <c r="C88" s="48">
        <f>C43+C56+C71</f>
        <v>155014</v>
      </c>
      <c r="D88" s="48">
        <f>D43+D56+D71</f>
        <v>164529</v>
      </c>
    </row>
    <row r="89" spans="1:4" x14ac:dyDescent="0.25">
      <c r="A89" s="54"/>
      <c r="B89" s="54"/>
      <c r="C89" s="55"/>
      <c r="D89" s="55"/>
    </row>
    <row r="90" spans="1:4" x14ac:dyDescent="0.25">
      <c r="A90" s="5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sqref="A1:D1"/>
    </sheetView>
  </sheetViews>
  <sheetFormatPr baseColWidth="10" defaultColWidth="11.42578125" defaultRowHeight="15" x14ac:dyDescent="0.25"/>
  <cols>
    <col min="1" max="1" width="28.42578125" style="57" bestFit="1" customWidth="1"/>
    <col min="2" max="2" width="85.42578125" style="57" bestFit="1" customWidth="1"/>
    <col min="3" max="4" width="15.42578125" style="57" bestFit="1" customWidth="1"/>
    <col min="5" max="5" width="28.42578125" style="57" bestFit="1" customWidth="1"/>
    <col min="6" max="6" width="85.42578125" style="57" bestFit="1" customWidth="1"/>
    <col min="7" max="8" width="15.42578125" style="57" bestFit="1" customWidth="1"/>
    <col min="9" max="16384" width="11.42578125" style="57"/>
  </cols>
  <sheetData>
    <row r="1" spans="1:4" ht="16.5" customHeight="1" thickBot="1" x14ac:dyDescent="0.3">
      <c r="A1" s="114" t="s">
        <v>192</v>
      </c>
      <c r="B1" s="115"/>
      <c r="C1" s="115"/>
      <c r="D1" s="116"/>
    </row>
    <row r="2" spans="1:4" ht="20.25" customHeight="1" thickBot="1" x14ac:dyDescent="0.3">
      <c r="A2" s="117"/>
      <c r="B2" s="118"/>
      <c r="C2" s="118"/>
      <c r="D2" s="119"/>
    </row>
    <row r="3" spans="1:4" ht="20.25" customHeight="1" thickBot="1" x14ac:dyDescent="0.3">
      <c r="A3" s="117"/>
      <c r="B3" s="118"/>
      <c r="C3" s="118"/>
      <c r="D3" s="119"/>
    </row>
    <row r="4" spans="1:4" ht="20.25" customHeight="1" thickBot="1" x14ac:dyDescent="0.3">
      <c r="A4" s="120" t="s">
        <v>23</v>
      </c>
      <c r="B4" s="120"/>
      <c r="C4" s="120"/>
      <c r="D4" s="120"/>
    </row>
    <row r="5" spans="1:4" ht="15.75" thickBot="1" x14ac:dyDescent="0.3">
      <c r="A5" s="58" t="s">
        <v>148</v>
      </c>
      <c r="B5" s="58" t="s">
        <v>149</v>
      </c>
      <c r="C5" s="58"/>
      <c r="D5" s="58"/>
    </row>
    <row r="6" spans="1:4" ht="15.75" thickBot="1" x14ac:dyDescent="0.3">
      <c r="A6" s="58" t="s">
        <v>148</v>
      </c>
      <c r="B6" s="58" t="s">
        <v>150</v>
      </c>
      <c r="C6" s="58" t="s">
        <v>27</v>
      </c>
      <c r="D6" s="58" t="s">
        <v>28</v>
      </c>
    </row>
    <row r="7" spans="1:4" ht="15.75" thickBot="1" x14ac:dyDescent="0.3">
      <c r="A7" s="59" t="s">
        <v>193</v>
      </c>
      <c r="B7" s="59" t="s">
        <v>151</v>
      </c>
      <c r="C7" s="60">
        <f>ROUND(SUM(C8,C12,C15,C19,C22,C23,C24,C25),2)</f>
        <v>75856</v>
      </c>
      <c r="D7" s="60">
        <f>ROUND(SUM(D8,D12,D15,D19,D22,D23,D24,D25),2)</f>
        <v>77791</v>
      </c>
    </row>
    <row r="8" spans="1:4" ht="15.75" thickBot="1" x14ac:dyDescent="0.3">
      <c r="A8" s="61" t="s">
        <v>2</v>
      </c>
      <c r="B8" s="61" t="s">
        <v>30</v>
      </c>
      <c r="C8" s="62">
        <f>SUM(C9:C11)</f>
        <v>56034</v>
      </c>
      <c r="D8" s="62">
        <f>SUM(D9:D11)</f>
        <v>56891</v>
      </c>
    </row>
    <row r="9" spans="1:4" ht="15.75" thickBot="1" x14ac:dyDescent="0.3">
      <c r="A9" s="61" t="s">
        <v>194</v>
      </c>
      <c r="B9" s="61" t="s">
        <v>195</v>
      </c>
      <c r="C9" s="63"/>
      <c r="D9" s="63"/>
    </row>
    <row r="10" spans="1:4" ht="15.75" thickBot="1" x14ac:dyDescent="0.3">
      <c r="A10" s="61" t="s">
        <v>33</v>
      </c>
      <c r="B10" s="61" t="s">
        <v>196</v>
      </c>
      <c r="C10" s="63"/>
      <c r="D10" s="63"/>
    </row>
    <row r="11" spans="1:4" ht="45.75" thickBot="1" x14ac:dyDescent="0.3">
      <c r="A11" s="61" t="s">
        <v>197</v>
      </c>
      <c r="B11" s="61" t="s">
        <v>198</v>
      </c>
      <c r="C11" s="63">
        <f>56477-858+415</f>
        <v>56034</v>
      </c>
      <c r="D11" s="63">
        <v>56891</v>
      </c>
    </row>
    <row r="12" spans="1:4" ht="15.75" thickBot="1" x14ac:dyDescent="0.3">
      <c r="A12" s="61" t="s">
        <v>2</v>
      </c>
      <c r="B12" s="61" t="s">
        <v>199</v>
      </c>
      <c r="C12" s="62">
        <f>SUM(C13:C14)</f>
        <v>0</v>
      </c>
      <c r="D12" s="62">
        <f>SUM(D13:D14)</f>
        <v>0</v>
      </c>
    </row>
    <row r="13" spans="1:4" ht="15.75" thickBot="1" x14ac:dyDescent="0.3">
      <c r="A13" s="61" t="s">
        <v>200</v>
      </c>
      <c r="B13" s="61" t="s">
        <v>201</v>
      </c>
      <c r="C13" s="63"/>
      <c r="D13" s="63"/>
    </row>
    <row r="14" spans="1:4" ht="34.5" thickBot="1" x14ac:dyDescent="0.3">
      <c r="A14" s="61" t="s">
        <v>202</v>
      </c>
      <c r="B14" s="61" t="s">
        <v>203</v>
      </c>
      <c r="C14" s="63"/>
      <c r="D14" s="63"/>
    </row>
    <row r="15" spans="1:4" ht="15.75" thickBot="1" x14ac:dyDescent="0.3">
      <c r="A15" s="61" t="s">
        <v>2</v>
      </c>
      <c r="B15" s="61" t="s">
        <v>204</v>
      </c>
      <c r="C15" s="62">
        <f>SUM(C16:C18)</f>
        <v>19822</v>
      </c>
      <c r="D15" s="62">
        <f>SUM(D16:D18)</f>
        <v>20900</v>
      </c>
    </row>
    <row r="16" spans="1:4" ht="15.75" thickBot="1" x14ac:dyDescent="0.3">
      <c r="A16" s="61" t="s">
        <v>39</v>
      </c>
      <c r="B16" s="61" t="s">
        <v>205</v>
      </c>
      <c r="C16" s="63"/>
      <c r="D16" s="63"/>
    </row>
    <row r="17" spans="1:4" ht="15.75" thickBot="1" x14ac:dyDescent="0.3">
      <c r="A17" s="61" t="s">
        <v>206</v>
      </c>
      <c r="B17" s="61" t="s">
        <v>201</v>
      </c>
      <c r="C17" s="63"/>
      <c r="D17" s="63"/>
    </row>
    <row r="18" spans="1:4" ht="68.25" thickBot="1" x14ac:dyDescent="0.3">
      <c r="A18" s="61" t="s">
        <v>207</v>
      </c>
      <c r="B18" s="61" t="s">
        <v>208</v>
      </c>
      <c r="C18" s="63">
        <f>20852-2014+984</f>
        <v>19822</v>
      </c>
      <c r="D18" s="63">
        <v>20900</v>
      </c>
    </row>
    <row r="19" spans="1:4" ht="15.75" thickBot="1" x14ac:dyDescent="0.3">
      <c r="A19" s="61" t="s">
        <v>2</v>
      </c>
      <c r="B19" s="61" t="s">
        <v>209</v>
      </c>
      <c r="C19" s="62">
        <f>SUM(C20:C21)</f>
        <v>0</v>
      </c>
      <c r="D19" s="62">
        <f>SUM(D20:D21)</f>
        <v>0</v>
      </c>
    </row>
    <row r="20" spans="1:4" ht="15.75" thickBot="1" x14ac:dyDescent="0.3">
      <c r="A20" s="61" t="s">
        <v>44</v>
      </c>
      <c r="B20" s="61" t="s">
        <v>210</v>
      </c>
      <c r="C20" s="63"/>
      <c r="D20" s="63"/>
    </row>
    <row r="21" spans="1:4" ht="15.75" thickBot="1" x14ac:dyDescent="0.3">
      <c r="A21" s="61" t="s">
        <v>211</v>
      </c>
      <c r="B21" s="61" t="s">
        <v>212</v>
      </c>
      <c r="C21" s="63"/>
      <c r="D21" s="63"/>
    </row>
    <row r="22" spans="1:4" ht="45.75" thickBot="1" x14ac:dyDescent="0.3">
      <c r="A22" s="61" t="s">
        <v>213</v>
      </c>
      <c r="B22" s="61" t="s">
        <v>214</v>
      </c>
      <c r="C22" s="63"/>
      <c r="D22" s="63"/>
    </row>
    <row r="23" spans="1:4" ht="45.75" thickBot="1" x14ac:dyDescent="0.3">
      <c r="A23" s="61" t="s">
        <v>215</v>
      </c>
      <c r="B23" s="61" t="s">
        <v>216</v>
      </c>
      <c r="C23" s="63"/>
      <c r="D23" s="63"/>
    </row>
    <row r="24" spans="1:4" ht="15.75" thickBot="1" x14ac:dyDescent="0.3">
      <c r="A24" s="61" t="s">
        <v>217</v>
      </c>
      <c r="B24" s="61" t="s">
        <v>218</v>
      </c>
      <c r="C24" s="63"/>
      <c r="D24" s="63"/>
    </row>
    <row r="25" spans="1:4" ht="15.75" thickBot="1" x14ac:dyDescent="0.3">
      <c r="A25" s="61" t="s">
        <v>219</v>
      </c>
      <c r="B25" s="61" t="s">
        <v>220</v>
      </c>
      <c r="C25" s="63"/>
      <c r="D25" s="63"/>
    </row>
    <row r="26" spans="1:4" ht="15.75" thickBot="1" x14ac:dyDescent="0.3">
      <c r="A26" s="59" t="s">
        <v>193</v>
      </c>
      <c r="B26" s="59" t="s">
        <v>221</v>
      </c>
      <c r="C26" s="60">
        <f>ROUND(SUM(C27,C28,C31,C32,C36,C37,C38,C39),2)</f>
        <v>9286</v>
      </c>
      <c r="D26" s="60">
        <f>ROUND(SUM(D27,D28,D31,D32,D36,D37,D38,D39),2)</f>
        <v>16107</v>
      </c>
    </row>
    <row r="27" spans="1:4" ht="15.75" thickBot="1" x14ac:dyDescent="0.3">
      <c r="A27" s="61" t="s">
        <v>222</v>
      </c>
      <c r="B27" s="61" t="s">
        <v>55</v>
      </c>
      <c r="C27" s="63"/>
      <c r="D27" s="63"/>
    </row>
    <row r="28" spans="1:4" ht="15.75" thickBot="1" x14ac:dyDescent="0.3">
      <c r="A28" s="61" t="s">
        <v>2</v>
      </c>
      <c r="B28" s="61" t="s">
        <v>63</v>
      </c>
      <c r="C28" s="62">
        <f>SUM(C29,C30)</f>
        <v>7661</v>
      </c>
      <c r="D28" s="62">
        <f>SUM(D29,D30)</f>
        <v>6469</v>
      </c>
    </row>
    <row r="29" spans="1:4" ht="34.5" thickBot="1" x14ac:dyDescent="0.3">
      <c r="A29" s="61" t="s">
        <v>223</v>
      </c>
      <c r="B29" s="61" t="s">
        <v>224</v>
      </c>
      <c r="C29" s="63">
        <v>7661</v>
      </c>
      <c r="D29" s="63">
        <v>6469</v>
      </c>
    </row>
    <row r="30" spans="1:4" ht="15.75" thickBot="1" x14ac:dyDescent="0.3">
      <c r="A30" s="61" t="s">
        <v>225</v>
      </c>
      <c r="B30" s="61" t="s">
        <v>201</v>
      </c>
      <c r="C30" s="63"/>
      <c r="D30" s="63"/>
    </row>
    <row r="31" spans="1:4" ht="15.75" thickBot="1" x14ac:dyDescent="0.3">
      <c r="A31" s="61" t="s">
        <v>226</v>
      </c>
      <c r="B31" s="61" t="s">
        <v>227</v>
      </c>
      <c r="C31" s="63">
        <v>866</v>
      </c>
      <c r="D31" s="63">
        <v>639</v>
      </c>
    </row>
    <row r="32" spans="1:4" ht="15.75" thickBot="1" x14ac:dyDescent="0.3">
      <c r="A32" s="61" t="s">
        <v>2</v>
      </c>
      <c r="B32" s="61" t="s">
        <v>228</v>
      </c>
      <c r="C32" s="62">
        <f>SUM(C33,C34,C35)</f>
        <v>337</v>
      </c>
      <c r="D32" s="62">
        <f>SUM(D33,D34,D35)</f>
        <v>323</v>
      </c>
    </row>
    <row r="33" spans="1:4" ht="23.25" thickBot="1" x14ac:dyDescent="0.3">
      <c r="A33" s="61" t="s">
        <v>229</v>
      </c>
      <c r="B33" s="61" t="s">
        <v>230</v>
      </c>
      <c r="C33" s="63"/>
      <c r="D33" s="63"/>
    </row>
    <row r="34" spans="1:4" ht="15.75" thickBot="1" x14ac:dyDescent="0.3">
      <c r="A34" s="61" t="s">
        <v>231</v>
      </c>
      <c r="B34" s="61" t="s">
        <v>232</v>
      </c>
      <c r="C34" s="63"/>
      <c r="D34" s="63"/>
    </row>
    <row r="35" spans="1:4" ht="45.75" thickBot="1" x14ac:dyDescent="0.3">
      <c r="A35" s="61" t="s">
        <v>233</v>
      </c>
      <c r="B35" s="61" t="s">
        <v>234</v>
      </c>
      <c r="C35" s="63">
        <f>15+322</f>
        <v>337</v>
      </c>
      <c r="D35" s="63">
        <v>323</v>
      </c>
    </row>
    <row r="36" spans="1:4" ht="68.25" thickBot="1" x14ac:dyDescent="0.3">
      <c r="A36" s="61" t="s">
        <v>235</v>
      </c>
      <c r="B36" s="61" t="s">
        <v>236</v>
      </c>
      <c r="C36" s="63"/>
      <c r="D36" s="63"/>
    </row>
    <row r="37" spans="1:4" ht="68.25" thickBot="1" x14ac:dyDescent="0.3">
      <c r="A37" s="61" t="s">
        <v>237</v>
      </c>
      <c r="B37" s="61" t="s">
        <v>238</v>
      </c>
      <c r="C37" s="63"/>
      <c r="D37" s="63"/>
    </row>
    <row r="38" spans="1:4" ht="15.75" thickBot="1" x14ac:dyDescent="0.3">
      <c r="A38" s="61" t="s">
        <v>76</v>
      </c>
      <c r="B38" s="61" t="s">
        <v>239</v>
      </c>
      <c r="C38" s="63">
        <v>6</v>
      </c>
      <c r="D38" s="63">
        <v>251</v>
      </c>
    </row>
    <row r="39" spans="1:4" ht="15.75" thickBot="1" x14ac:dyDescent="0.3">
      <c r="A39" s="61" t="s">
        <v>240</v>
      </c>
      <c r="B39" s="61" t="s">
        <v>241</v>
      </c>
      <c r="C39" s="63">
        <v>416</v>
      </c>
      <c r="D39" s="63">
        <v>8425</v>
      </c>
    </row>
    <row r="40" spans="1:4" ht="15.75" thickBot="1" x14ac:dyDescent="0.3">
      <c r="A40" s="64" t="s">
        <v>2</v>
      </c>
      <c r="B40" s="64" t="s">
        <v>79</v>
      </c>
      <c r="C40" s="65">
        <f>ROUND(SUM(C7,C26),2)</f>
        <v>85142</v>
      </c>
      <c r="D40" s="65">
        <f>ROUND(SUM(D7,D26),2)</f>
        <v>93898</v>
      </c>
    </row>
    <row r="41" spans="1:4" ht="15.75" thickBot="1" x14ac:dyDescent="0.3">
      <c r="A41" s="59" t="s">
        <v>193</v>
      </c>
      <c r="B41" s="59" t="s">
        <v>242</v>
      </c>
      <c r="C41" s="60">
        <f>ROUND(SUM(C42,C47,C48),2)</f>
        <v>55372</v>
      </c>
      <c r="D41" s="60">
        <f>ROUND(SUM(D42,D47,D48),2)</f>
        <v>63335</v>
      </c>
    </row>
    <row r="42" spans="1:4" ht="15.75" thickBot="1" x14ac:dyDescent="0.3">
      <c r="A42" s="61" t="s">
        <v>2</v>
      </c>
      <c r="B42" s="61" t="s">
        <v>243</v>
      </c>
      <c r="C42" s="62">
        <f>SUM(C43:C46)</f>
        <v>-10673</v>
      </c>
      <c r="D42" s="62">
        <f>SUM(D43:D46)</f>
        <v>-4326</v>
      </c>
    </row>
    <row r="43" spans="1:4" ht="15.75" thickBot="1" x14ac:dyDescent="0.3">
      <c r="A43" s="61" t="s">
        <v>244</v>
      </c>
      <c r="B43" s="61" t="s">
        <v>245</v>
      </c>
      <c r="C43" s="63">
        <v>4556</v>
      </c>
      <c r="D43" s="63">
        <v>4556</v>
      </c>
    </row>
    <row r="44" spans="1:4" ht="15.75" thickBot="1" x14ac:dyDescent="0.3">
      <c r="A44" s="61" t="s">
        <v>246</v>
      </c>
      <c r="B44" s="61" t="s">
        <v>247</v>
      </c>
      <c r="C44" s="63"/>
      <c r="D44" s="63"/>
    </row>
    <row r="45" spans="1:4" ht="15.75" thickBot="1" x14ac:dyDescent="0.3">
      <c r="A45" s="61" t="s">
        <v>89</v>
      </c>
      <c r="B45" s="61" t="s">
        <v>248</v>
      </c>
      <c r="C45" s="63">
        <v>-8882</v>
      </c>
      <c r="D45" s="63">
        <v>-4373</v>
      </c>
    </row>
    <row r="46" spans="1:4" ht="15.75" thickBot="1" x14ac:dyDescent="0.3">
      <c r="A46" s="61" t="s">
        <v>249</v>
      </c>
      <c r="B46" s="61" t="s">
        <v>250</v>
      </c>
      <c r="C46" s="63">
        <f>-109917+685+103530+1399-789-2872+1617</f>
        <v>-6347</v>
      </c>
      <c r="D46" s="63">
        <v>-4509</v>
      </c>
    </row>
    <row r="47" spans="1:4" ht="15.75" thickBot="1" x14ac:dyDescent="0.3">
      <c r="A47" s="61" t="s">
        <v>96</v>
      </c>
      <c r="B47" s="61" t="s">
        <v>97</v>
      </c>
      <c r="C47" s="63"/>
      <c r="D47" s="63"/>
    </row>
    <row r="48" spans="1:4" ht="15.75" thickBot="1" x14ac:dyDescent="0.3">
      <c r="A48" s="61" t="s">
        <v>251</v>
      </c>
      <c r="B48" s="61" t="s">
        <v>99</v>
      </c>
      <c r="C48" s="63">
        <f>66873+789-1617</f>
        <v>66045</v>
      </c>
      <c r="D48" s="63">
        <v>67661</v>
      </c>
    </row>
    <row r="49" spans="1:4" ht="15.75" thickBot="1" x14ac:dyDescent="0.3">
      <c r="A49" s="59" t="s">
        <v>252</v>
      </c>
      <c r="B49" s="59" t="s">
        <v>253</v>
      </c>
      <c r="C49" s="60">
        <f>ROUND(SUM(C50,C53,C58,C59,C60,C61),2)</f>
        <v>514</v>
      </c>
      <c r="D49" s="60">
        <f>ROUND(SUM(D50,D53,D58,D59,D60,D61),2)</f>
        <v>514</v>
      </c>
    </row>
    <row r="50" spans="1:4" ht="15.75" thickBot="1" x14ac:dyDescent="0.3">
      <c r="A50" s="61" t="s">
        <v>251</v>
      </c>
      <c r="B50" s="61" t="s">
        <v>254</v>
      </c>
      <c r="C50" s="62">
        <f>SUM(C51,C52)</f>
        <v>0</v>
      </c>
      <c r="D50" s="62">
        <f>SUM(D51,D52)</f>
        <v>0</v>
      </c>
    </row>
    <row r="51" spans="1:4" ht="15.75" thickBot="1" x14ac:dyDescent="0.3">
      <c r="A51" s="61" t="s">
        <v>255</v>
      </c>
      <c r="B51" s="61" t="s">
        <v>256</v>
      </c>
      <c r="C51" s="63"/>
      <c r="D51" s="63"/>
    </row>
    <row r="52" spans="1:4" ht="15.75" thickBot="1" x14ac:dyDescent="0.3">
      <c r="A52" s="61" t="s">
        <v>257</v>
      </c>
      <c r="B52" s="61" t="s">
        <v>258</v>
      </c>
      <c r="C52" s="63"/>
      <c r="D52" s="63"/>
    </row>
    <row r="53" spans="1:4" ht="15.75" thickBot="1" x14ac:dyDescent="0.3">
      <c r="A53" s="61" t="s">
        <v>2</v>
      </c>
      <c r="B53" s="61" t="s">
        <v>106</v>
      </c>
      <c r="C53" s="62">
        <f>SUM(C54,C55,C56,C57)</f>
        <v>37</v>
      </c>
      <c r="D53" s="62">
        <f>SUM(D54,D55,D56,D57)</f>
        <v>37</v>
      </c>
    </row>
    <row r="54" spans="1:4" ht="15.75" thickBot="1" x14ac:dyDescent="0.3">
      <c r="A54" s="61" t="s">
        <v>259</v>
      </c>
      <c r="B54" s="61" t="s">
        <v>260</v>
      </c>
      <c r="C54" s="63"/>
      <c r="D54" s="63"/>
    </row>
    <row r="55" spans="1:4" ht="15.75" thickBot="1" x14ac:dyDescent="0.3">
      <c r="A55" s="61" t="s">
        <v>109</v>
      </c>
      <c r="B55" s="61" t="s">
        <v>261</v>
      </c>
      <c r="C55" s="63"/>
      <c r="D55" s="63"/>
    </row>
    <row r="56" spans="1:4" ht="15.75" thickBot="1" x14ac:dyDescent="0.3">
      <c r="A56" s="61" t="s">
        <v>262</v>
      </c>
      <c r="B56" s="61" t="s">
        <v>261</v>
      </c>
      <c r="C56" s="63"/>
      <c r="D56" s="63"/>
    </row>
    <row r="57" spans="1:4" ht="23.25" thickBot="1" x14ac:dyDescent="0.3">
      <c r="A57" s="61" t="s">
        <v>113</v>
      </c>
      <c r="B57" s="61" t="s">
        <v>263</v>
      </c>
      <c r="C57" s="63">
        <v>37</v>
      </c>
      <c r="D57" s="63">
        <v>37</v>
      </c>
    </row>
    <row r="58" spans="1:4" ht="23.25" thickBot="1" x14ac:dyDescent="0.3">
      <c r="A58" s="61" t="s">
        <v>115</v>
      </c>
      <c r="B58" s="61" t="s">
        <v>116</v>
      </c>
      <c r="C58" s="63"/>
      <c r="D58" s="63"/>
    </row>
    <row r="59" spans="1:4" ht="15.75" thickBot="1" x14ac:dyDescent="0.3">
      <c r="A59" s="61" t="s">
        <v>117</v>
      </c>
      <c r="B59" s="61" t="s">
        <v>118</v>
      </c>
      <c r="C59" s="63"/>
      <c r="D59" s="63"/>
    </row>
    <row r="60" spans="1:4" ht="15.75" thickBot="1" x14ac:dyDescent="0.3">
      <c r="A60" s="61" t="s">
        <v>119</v>
      </c>
      <c r="B60" s="61" t="s">
        <v>120</v>
      </c>
      <c r="C60" s="63">
        <v>477</v>
      </c>
      <c r="D60" s="63">
        <v>477</v>
      </c>
    </row>
    <row r="61" spans="1:4" ht="15.75" thickBot="1" x14ac:dyDescent="0.3">
      <c r="A61" s="61" t="s">
        <v>264</v>
      </c>
      <c r="B61" s="61" t="s">
        <v>265</v>
      </c>
      <c r="C61" s="63"/>
      <c r="D61" s="63"/>
    </row>
    <row r="62" spans="1:4" ht="15.75" thickBot="1" x14ac:dyDescent="0.3">
      <c r="A62" s="59" t="s">
        <v>193</v>
      </c>
      <c r="B62" s="59" t="s">
        <v>266</v>
      </c>
      <c r="C62" s="60">
        <f>ROUND(SUM(C63,C64,C65,C70,C71,C72,C75),2)</f>
        <v>29256</v>
      </c>
      <c r="D62" s="60">
        <f>ROUND(SUM(D63,D64,D65,D70,D71,D72,D75),2)</f>
        <v>30049</v>
      </c>
    </row>
    <row r="63" spans="1:4" ht="15.75" thickBot="1" x14ac:dyDescent="0.3">
      <c r="A63" s="61" t="s">
        <v>222</v>
      </c>
      <c r="B63" s="61" t="s">
        <v>127</v>
      </c>
      <c r="C63" s="63"/>
      <c r="D63" s="63"/>
    </row>
    <row r="64" spans="1:4" ht="15.75" thickBot="1" x14ac:dyDescent="0.3">
      <c r="A64" s="61" t="s">
        <v>267</v>
      </c>
      <c r="B64" s="61" t="s">
        <v>128</v>
      </c>
      <c r="C64" s="63"/>
      <c r="D64" s="63"/>
    </row>
    <row r="65" spans="1:4" ht="15.75" thickBot="1" x14ac:dyDescent="0.3">
      <c r="A65" s="61" t="s">
        <v>2</v>
      </c>
      <c r="B65" s="61" t="s">
        <v>130</v>
      </c>
      <c r="C65" s="62">
        <f>SUM(C66:C69)</f>
        <v>0</v>
      </c>
      <c r="D65" s="62">
        <f>SUM(D66:D69)</f>
        <v>0</v>
      </c>
    </row>
    <row r="66" spans="1:4" ht="15.75" thickBot="1" x14ac:dyDescent="0.3">
      <c r="A66" s="61" t="s">
        <v>268</v>
      </c>
      <c r="B66" s="61" t="s">
        <v>260</v>
      </c>
      <c r="C66" s="63"/>
      <c r="D66" s="63"/>
    </row>
    <row r="67" spans="1:4" ht="15.75" thickBot="1" x14ac:dyDescent="0.3">
      <c r="A67" s="61" t="s">
        <v>132</v>
      </c>
      <c r="B67" s="61" t="s">
        <v>261</v>
      </c>
      <c r="C67" s="63"/>
      <c r="D67" s="63"/>
    </row>
    <row r="68" spans="1:4" ht="15.75" thickBot="1" x14ac:dyDescent="0.3">
      <c r="A68" s="61" t="s">
        <v>133</v>
      </c>
      <c r="B68" s="61" t="s">
        <v>269</v>
      </c>
      <c r="C68" s="63"/>
      <c r="D68" s="63"/>
    </row>
    <row r="69" spans="1:4" ht="45.75" thickBot="1" x14ac:dyDescent="0.3">
      <c r="A69" s="61" t="s">
        <v>270</v>
      </c>
      <c r="B69" s="61" t="s">
        <v>271</v>
      </c>
      <c r="C69" s="63"/>
      <c r="D69" s="63"/>
    </row>
    <row r="70" spans="1:4" ht="45.75" thickBot="1" x14ac:dyDescent="0.3">
      <c r="A70" s="61" t="s">
        <v>272</v>
      </c>
      <c r="B70" s="61" t="s">
        <v>137</v>
      </c>
      <c r="C70" s="63"/>
      <c r="D70" s="63"/>
    </row>
    <row r="71" spans="1:4" ht="15.75" thickBot="1" x14ac:dyDescent="0.3">
      <c r="A71" s="61" t="s">
        <v>273</v>
      </c>
      <c r="B71" s="61" t="s">
        <v>274</v>
      </c>
      <c r="C71" s="63"/>
      <c r="D71" s="63"/>
    </row>
    <row r="72" spans="1:4" ht="15.75" thickBot="1" x14ac:dyDescent="0.3">
      <c r="A72" s="61" t="s">
        <v>2</v>
      </c>
      <c r="B72" s="61" t="s">
        <v>275</v>
      </c>
      <c r="C72" s="62">
        <f>SUM(C73:C74)</f>
        <v>29222</v>
      </c>
      <c r="D72" s="62">
        <f>SUM(D73:D74)</f>
        <v>29692</v>
      </c>
    </row>
    <row r="73" spans="1:4" ht="15.75" thickBot="1" x14ac:dyDescent="0.3">
      <c r="A73" s="61" t="s">
        <v>276</v>
      </c>
      <c r="B73" s="61" t="s">
        <v>277</v>
      </c>
      <c r="C73" s="63"/>
      <c r="D73" s="63"/>
    </row>
    <row r="74" spans="1:4" ht="34.5" thickBot="1" x14ac:dyDescent="0.3">
      <c r="A74" s="61" t="s">
        <v>278</v>
      </c>
      <c r="B74" s="61" t="s">
        <v>279</v>
      </c>
      <c r="C74" s="63">
        <f>131170-34-103530+1638-22</f>
        <v>29222</v>
      </c>
      <c r="D74" s="63">
        <f>27761+1931</f>
        <v>29692</v>
      </c>
    </row>
    <row r="75" spans="1:4" ht="15.75" thickBot="1" x14ac:dyDescent="0.3">
      <c r="A75" s="61" t="s">
        <v>143</v>
      </c>
      <c r="B75" s="61" t="s">
        <v>144</v>
      </c>
      <c r="C75" s="63">
        <v>34</v>
      </c>
      <c r="D75" s="63">
        <v>357</v>
      </c>
    </row>
    <row r="76" spans="1:4" ht="15.75" thickBot="1" x14ac:dyDescent="0.3">
      <c r="A76" s="64" t="s">
        <v>2</v>
      </c>
      <c r="B76" s="64" t="s">
        <v>147</v>
      </c>
      <c r="C76" s="65">
        <f>ROUND(SUM(C41,C49,C62),2)</f>
        <v>85142</v>
      </c>
      <c r="D76" s="65">
        <f>ROUND(SUM(D41,D49,D62),2)</f>
        <v>93898</v>
      </c>
    </row>
    <row r="78" spans="1:4" x14ac:dyDescent="0.25">
      <c r="A78" s="56" t="s">
        <v>191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104" t="s">
        <v>22</v>
      </c>
      <c r="B1" s="105"/>
      <c r="C1" s="105"/>
      <c r="D1" s="106"/>
    </row>
    <row r="2" spans="1:4" s="8" customFormat="1" ht="19.5" customHeight="1" thickBot="1" x14ac:dyDescent="0.3">
      <c r="A2" s="107"/>
      <c r="B2" s="108"/>
      <c r="C2" s="108"/>
      <c r="D2" s="109"/>
    </row>
    <row r="3" spans="1:4" s="8" customFormat="1" ht="19.5" customHeight="1" thickBot="1" x14ac:dyDescent="0.3">
      <c r="A3" s="110"/>
      <c r="B3" s="111"/>
      <c r="C3" s="111"/>
      <c r="D3" s="111"/>
    </row>
    <row r="4" spans="1:4" ht="19.5" customHeight="1" thickBot="1" x14ac:dyDescent="0.3">
      <c r="A4" s="112" t="s">
        <v>23</v>
      </c>
      <c r="B4" s="112"/>
      <c r="C4" s="112"/>
      <c r="D4" s="112"/>
    </row>
    <row r="5" spans="1:4" ht="15.75" thickBot="1" x14ac:dyDescent="0.3">
      <c r="A5" s="66" t="s">
        <v>24</v>
      </c>
      <c r="B5" s="66" t="s">
        <v>25</v>
      </c>
      <c r="C5" s="66" t="s">
        <v>24</v>
      </c>
      <c r="D5" s="66" t="s">
        <v>24</v>
      </c>
    </row>
    <row r="6" spans="1:4" ht="15.75" thickBot="1" x14ac:dyDescent="0.3">
      <c r="A6" s="66" t="s">
        <v>24</v>
      </c>
      <c r="B6" s="66" t="s">
        <v>26</v>
      </c>
      <c r="C6" s="66" t="s">
        <v>27</v>
      </c>
      <c r="D6" s="66" t="s">
        <v>28</v>
      </c>
    </row>
    <row r="7" spans="1:4" x14ac:dyDescent="0.25">
      <c r="A7" s="47"/>
      <c r="B7" s="47" t="s">
        <v>29</v>
      </c>
      <c r="C7" s="48">
        <f>+C8+C13+C17+C20+C21+C22+C23</f>
        <v>1</v>
      </c>
      <c r="D7" s="48">
        <f>+D8+D13+D17+D20+D21+D22+D23</f>
        <v>1</v>
      </c>
    </row>
    <row r="8" spans="1:4" x14ac:dyDescent="0.25">
      <c r="A8" s="49"/>
      <c r="B8" s="49" t="s">
        <v>30</v>
      </c>
      <c r="C8" s="50">
        <f>+C9+C10+C11+C12</f>
        <v>0</v>
      </c>
      <c r="D8" s="50">
        <f>+D9+D10+D11+D12</f>
        <v>0</v>
      </c>
    </row>
    <row r="9" spans="1:4" x14ac:dyDescent="0.25">
      <c r="A9" s="49" t="s">
        <v>31</v>
      </c>
      <c r="B9" s="49" t="s">
        <v>32</v>
      </c>
      <c r="C9" s="51">
        <v>0</v>
      </c>
      <c r="D9" s="51">
        <v>0</v>
      </c>
    </row>
    <row r="10" spans="1:4" x14ac:dyDescent="0.25">
      <c r="A10" s="49" t="s">
        <v>33</v>
      </c>
      <c r="B10" s="49" t="s">
        <v>34</v>
      </c>
      <c r="C10" s="51">
        <v>0</v>
      </c>
      <c r="D10" s="51">
        <v>0</v>
      </c>
    </row>
    <row r="11" spans="1:4" x14ac:dyDescent="0.25">
      <c r="A11" s="49"/>
      <c r="B11" s="49" t="s">
        <v>35</v>
      </c>
      <c r="C11" s="51">
        <v>0</v>
      </c>
      <c r="D11" s="51">
        <v>0</v>
      </c>
    </row>
    <row r="12" spans="1:4" ht="35.25" x14ac:dyDescent="0.25">
      <c r="A12" s="49" t="s">
        <v>36</v>
      </c>
      <c r="B12" s="49" t="s">
        <v>37</v>
      </c>
      <c r="C12" s="51">
        <v>0</v>
      </c>
      <c r="D12" s="51">
        <v>0</v>
      </c>
    </row>
    <row r="13" spans="1:4" x14ac:dyDescent="0.25">
      <c r="A13" s="49"/>
      <c r="B13" s="49" t="s">
        <v>38</v>
      </c>
      <c r="C13" s="50">
        <f>+C14+C15+C16</f>
        <v>1</v>
      </c>
      <c r="D13" s="50">
        <f>+D14+D15+D16</f>
        <v>1</v>
      </c>
    </row>
    <row r="14" spans="1:4" x14ac:dyDescent="0.25">
      <c r="A14" s="49" t="s">
        <v>39</v>
      </c>
      <c r="B14" s="49" t="s">
        <v>40</v>
      </c>
      <c r="C14" s="51">
        <v>0</v>
      </c>
      <c r="D14" s="51">
        <v>0</v>
      </c>
    </row>
    <row r="15" spans="1:4" x14ac:dyDescent="0.25">
      <c r="A15" s="49"/>
      <c r="B15" s="49" t="s">
        <v>35</v>
      </c>
      <c r="C15" s="51">
        <v>0</v>
      </c>
      <c r="D15" s="51">
        <v>0</v>
      </c>
    </row>
    <row r="16" spans="1:4" ht="69" x14ac:dyDescent="0.25">
      <c r="A16" s="49" t="s">
        <v>41</v>
      </c>
      <c r="B16" s="49" t="s">
        <v>42</v>
      </c>
      <c r="C16" s="51">
        <v>1</v>
      </c>
      <c r="D16" s="51">
        <v>1</v>
      </c>
    </row>
    <row r="17" spans="1:4" x14ac:dyDescent="0.25">
      <c r="A17" s="49"/>
      <c r="B17" s="49" t="s">
        <v>43</v>
      </c>
      <c r="C17" s="50">
        <f>+C18+C19</f>
        <v>0</v>
      </c>
      <c r="D17" s="50">
        <f>+D18+D19</f>
        <v>0</v>
      </c>
    </row>
    <row r="18" spans="1:4" x14ac:dyDescent="0.25">
      <c r="A18" s="49" t="s">
        <v>44</v>
      </c>
      <c r="B18" s="49" t="s">
        <v>40</v>
      </c>
      <c r="C18" s="51">
        <v>0</v>
      </c>
      <c r="D18" s="51">
        <v>0</v>
      </c>
    </row>
    <row r="19" spans="1:4" x14ac:dyDescent="0.25">
      <c r="A19" s="49" t="s">
        <v>45</v>
      </c>
      <c r="B19" s="49" t="s">
        <v>46</v>
      </c>
      <c r="C19" s="51">
        <v>0</v>
      </c>
      <c r="D19" s="51">
        <v>0</v>
      </c>
    </row>
    <row r="20" spans="1:4" ht="46.5" x14ac:dyDescent="0.25">
      <c r="A20" s="49" t="s">
        <v>47</v>
      </c>
      <c r="B20" s="49" t="s">
        <v>48</v>
      </c>
      <c r="C20" s="51">
        <v>0</v>
      </c>
      <c r="D20" s="51">
        <v>0</v>
      </c>
    </row>
    <row r="21" spans="1:4" ht="46.5" x14ac:dyDescent="0.25">
      <c r="A21" s="49" t="s">
        <v>49</v>
      </c>
      <c r="B21" s="49" t="s">
        <v>50</v>
      </c>
      <c r="C21" s="51">
        <v>0</v>
      </c>
      <c r="D21" s="51">
        <v>0</v>
      </c>
    </row>
    <row r="22" spans="1:4" x14ac:dyDescent="0.25">
      <c r="A22" s="49"/>
      <c r="B22" s="49" t="s">
        <v>51</v>
      </c>
      <c r="C22" s="51">
        <v>0</v>
      </c>
      <c r="D22" s="51">
        <v>0</v>
      </c>
    </row>
    <row r="23" spans="1:4" x14ac:dyDescent="0.25">
      <c r="A23" s="49" t="s">
        <v>52</v>
      </c>
      <c r="B23" s="49" t="s">
        <v>53</v>
      </c>
      <c r="C23" s="51">
        <v>0</v>
      </c>
      <c r="D23" s="51">
        <v>0</v>
      </c>
    </row>
    <row r="24" spans="1:4" x14ac:dyDescent="0.25">
      <c r="A24" s="47"/>
      <c r="B24" s="47" t="s">
        <v>54</v>
      </c>
      <c r="C24" s="48">
        <f>+C25+C31+C34+C38+C39+C40+C41</f>
        <v>1663</v>
      </c>
      <c r="D24" s="48">
        <f>+D25+D31+D34+D38+D39+D40+D41</f>
        <v>1792</v>
      </c>
    </row>
    <row r="25" spans="1:4" x14ac:dyDescent="0.25">
      <c r="A25" s="49"/>
      <c r="B25" s="49" t="s">
        <v>55</v>
      </c>
      <c r="C25" s="50">
        <f>+C26+C27+C28+C29+C30</f>
        <v>0</v>
      </c>
      <c r="D25" s="50">
        <f>+D26+D27+D28+D29+D30</f>
        <v>0</v>
      </c>
    </row>
    <row r="26" spans="1:4" x14ac:dyDescent="0.25">
      <c r="A26" s="49"/>
      <c r="B26" s="49" t="s">
        <v>56</v>
      </c>
      <c r="C26" s="51">
        <v>0</v>
      </c>
      <c r="D26" s="51">
        <v>0</v>
      </c>
    </row>
    <row r="27" spans="1:4" x14ac:dyDescent="0.25">
      <c r="A27" s="49" t="s">
        <v>57</v>
      </c>
      <c r="B27" s="49" t="s">
        <v>40</v>
      </c>
      <c r="C27" s="51">
        <v>0</v>
      </c>
      <c r="D27" s="51">
        <v>0</v>
      </c>
    </row>
    <row r="28" spans="1:4" x14ac:dyDescent="0.25">
      <c r="A28" s="49" t="s">
        <v>57</v>
      </c>
      <c r="B28" s="49" t="s">
        <v>58</v>
      </c>
      <c r="C28" s="51">
        <v>0</v>
      </c>
      <c r="D28" s="51">
        <v>0</v>
      </c>
    </row>
    <row r="29" spans="1:4" x14ac:dyDescent="0.25">
      <c r="A29" s="49" t="s">
        <v>59</v>
      </c>
      <c r="B29" s="49" t="s">
        <v>60</v>
      </c>
      <c r="C29" s="51">
        <v>0</v>
      </c>
      <c r="D29" s="51">
        <v>0</v>
      </c>
    </row>
    <row r="30" spans="1:4" x14ac:dyDescent="0.25">
      <c r="A30" s="49" t="s">
        <v>61</v>
      </c>
      <c r="B30" s="49" t="s">
        <v>62</v>
      </c>
      <c r="C30" s="51">
        <v>0</v>
      </c>
      <c r="D30" s="51">
        <v>0</v>
      </c>
    </row>
    <row r="31" spans="1:4" x14ac:dyDescent="0.25">
      <c r="A31" s="49"/>
      <c r="B31" s="49" t="s">
        <v>63</v>
      </c>
      <c r="C31" s="50">
        <f>+C32+C33</f>
        <v>0</v>
      </c>
      <c r="D31" s="50">
        <f>+D32+D33</f>
        <v>0</v>
      </c>
    </row>
    <row r="32" spans="1:4" ht="24" x14ac:dyDescent="0.25">
      <c r="A32" s="49" t="s">
        <v>64</v>
      </c>
      <c r="B32" s="49" t="s">
        <v>65</v>
      </c>
      <c r="C32" s="51">
        <v>0</v>
      </c>
      <c r="D32" s="51">
        <v>0</v>
      </c>
    </row>
    <row r="33" spans="1:4" x14ac:dyDescent="0.25">
      <c r="A33" s="49"/>
      <c r="B33" s="49" t="s">
        <v>35</v>
      </c>
      <c r="C33" s="51">
        <v>0</v>
      </c>
      <c r="D33" s="51">
        <v>0</v>
      </c>
    </row>
    <row r="34" spans="1:4" x14ac:dyDescent="0.25">
      <c r="A34" s="49"/>
      <c r="B34" s="49" t="s">
        <v>66</v>
      </c>
      <c r="C34" s="50">
        <f>+C35+C36+C37</f>
        <v>43</v>
      </c>
      <c r="D34" s="50">
        <f>+D35+D36+D37</f>
        <v>7</v>
      </c>
    </row>
    <row r="35" spans="1:4" ht="46.5" x14ac:dyDescent="0.25">
      <c r="A35" s="49" t="s">
        <v>67</v>
      </c>
      <c r="B35" s="49" t="s">
        <v>68</v>
      </c>
      <c r="C35" s="51">
        <v>43</v>
      </c>
      <c r="D35" s="51">
        <v>7</v>
      </c>
    </row>
    <row r="36" spans="1:4" x14ac:dyDescent="0.25">
      <c r="A36" s="49"/>
      <c r="B36" s="49" t="s">
        <v>69</v>
      </c>
      <c r="C36" s="51">
        <v>0</v>
      </c>
      <c r="D36" s="51">
        <v>0</v>
      </c>
    </row>
    <row r="37" spans="1:4" ht="24" x14ac:dyDescent="0.25">
      <c r="A37" s="49" t="s">
        <v>70</v>
      </c>
      <c r="B37" s="49" t="s">
        <v>71</v>
      </c>
      <c r="C37" s="51">
        <v>0</v>
      </c>
      <c r="D37" s="51">
        <v>0</v>
      </c>
    </row>
    <row r="38" spans="1:4" ht="69" x14ac:dyDescent="0.25">
      <c r="A38" s="49" t="s">
        <v>72</v>
      </c>
      <c r="B38" s="49" t="s">
        <v>73</v>
      </c>
      <c r="C38" s="51">
        <v>0</v>
      </c>
      <c r="D38" s="51">
        <v>0</v>
      </c>
    </row>
    <row r="39" spans="1:4" ht="69" x14ac:dyDescent="0.25">
      <c r="A39" s="49" t="s">
        <v>74</v>
      </c>
      <c r="B39" s="49" t="s">
        <v>75</v>
      </c>
      <c r="C39" s="51">
        <v>0</v>
      </c>
      <c r="D39" s="51">
        <v>0</v>
      </c>
    </row>
    <row r="40" spans="1:4" x14ac:dyDescent="0.25">
      <c r="A40" s="49" t="s">
        <v>76</v>
      </c>
      <c r="B40" s="49" t="s">
        <v>77</v>
      </c>
      <c r="C40" s="51">
        <v>0</v>
      </c>
      <c r="D40" s="51">
        <v>0</v>
      </c>
    </row>
    <row r="41" spans="1:4" x14ac:dyDescent="0.25">
      <c r="A41" s="49"/>
      <c r="B41" s="49" t="s">
        <v>78</v>
      </c>
      <c r="C41" s="51">
        <v>1620</v>
      </c>
      <c r="D41" s="51">
        <v>1785</v>
      </c>
    </row>
    <row r="42" spans="1:4" x14ac:dyDescent="0.25">
      <c r="A42" s="52"/>
      <c r="B42" s="53" t="s">
        <v>79</v>
      </c>
      <c r="C42" s="48">
        <f>+C7+C24</f>
        <v>1664</v>
      </c>
      <c r="D42" s="48">
        <f>+D7+D24</f>
        <v>1793</v>
      </c>
    </row>
    <row r="43" spans="1:4" x14ac:dyDescent="0.25">
      <c r="A43" s="47"/>
      <c r="B43" s="47" t="s">
        <v>80</v>
      </c>
      <c r="C43" s="48">
        <f>+C44+C54+C55</f>
        <v>1504</v>
      </c>
      <c r="D43" s="48">
        <f>+D44+D54+D55</f>
        <v>1595</v>
      </c>
    </row>
    <row r="44" spans="1:4" x14ac:dyDescent="0.25">
      <c r="A44" s="49"/>
      <c r="B44" s="49" t="s">
        <v>81</v>
      </c>
      <c r="C44" s="50">
        <f>+C45+C46+C47+C48+C49+C50+C51+C52+C53</f>
        <v>1500</v>
      </c>
      <c r="D44" s="50">
        <f>+D45+D46+D47+D48+D49+D50+D51+D52+D53</f>
        <v>1592</v>
      </c>
    </row>
    <row r="45" spans="1:4" ht="24" x14ac:dyDescent="0.25">
      <c r="A45" s="49" t="s">
        <v>82</v>
      </c>
      <c r="B45" s="49" t="s">
        <v>83</v>
      </c>
      <c r="C45" s="51">
        <v>1837</v>
      </c>
      <c r="D45" s="51">
        <v>1837</v>
      </c>
    </row>
    <row r="46" spans="1:4" x14ac:dyDescent="0.25">
      <c r="A46" s="49"/>
      <c r="B46" s="49" t="s">
        <v>84</v>
      </c>
      <c r="C46" s="51">
        <v>0</v>
      </c>
      <c r="D46" s="51">
        <v>0</v>
      </c>
    </row>
    <row r="47" spans="1:4" ht="24" x14ac:dyDescent="0.25">
      <c r="A47" s="49" t="s">
        <v>85</v>
      </c>
      <c r="B47" s="49" t="s">
        <v>86</v>
      </c>
      <c r="C47" s="51">
        <v>183</v>
      </c>
      <c r="D47" s="51">
        <v>183</v>
      </c>
    </row>
    <row r="48" spans="1:4" x14ac:dyDescent="0.25">
      <c r="A48" s="49" t="s">
        <v>87</v>
      </c>
      <c r="B48" s="49" t="s">
        <v>88</v>
      </c>
      <c r="C48" s="51">
        <v>0</v>
      </c>
      <c r="D48" s="51">
        <v>0</v>
      </c>
    </row>
    <row r="49" spans="1:4" x14ac:dyDescent="0.25">
      <c r="A49" s="49" t="s">
        <v>89</v>
      </c>
      <c r="B49" s="49" t="s">
        <v>90</v>
      </c>
      <c r="C49" s="80">
        <v>-429</v>
      </c>
      <c r="D49" s="51">
        <v>-463</v>
      </c>
    </row>
    <row r="50" spans="1:4" x14ac:dyDescent="0.25">
      <c r="A50" s="49"/>
      <c r="B50" s="49" t="s">
        <v>91</v>
      </c>
      <c r="C50" s="51">
        <v>0</v>
      </c>
      <c r="D50" s="51">
        <v>0</v>
      </c>
    </row>
    <row r="51" spans="1:4" x14ac:dyDescent="0.25">
      <c r="A51" s="49"/>
      <c r="B51" s="49" t="s">
        <v>92</v>
      </c>
      <c r="C51" s="51">
        <v>-91</v>
      </c>
      <c r="D51" s="51">
        <v>35</v>
      </c>
    </row>
    <row r="52" spans="1:4" x14ac:dyDescent="0.25">
      <c r="A52" s="49" t="s">
        <v>93</v>
      </c>
      <c r="B52" s="49" t="s">
        <v>94</v>
      </c>
      <c r="C52" s="51">
        <v>0</v>
      </c>
      <c r="D52" s="51">
        <v>0</v>
      </c>
    </row>
    <row r="53" spans="1:4" x14ac:dyDescent="0.25">
      <c r="A53" s="49"/>
      <c r="B53" s="49" t="s">
        <v>95</v>
      </c>
      <c r="C53" s="51">
        <v>0</v>
      </c>
      <c r="D53" s="51">
        <v>0</v>
      </c>
    </row>
    <row r="54" spans="1:4" x14ac:dyDescent="0.25">
      <c r="A54" s="49" t="s">
        <v>96</v>
      </c>
      <c r="B54" s="49" t="s">
        <v>97</v>
      </c>
      <c r="C54" s="51">
        <v>0</v>
      </c>
      <c r="D54" s="51">
        <v>0</v>
      </c>
    </row>
    <row r="55" spans="1:4" x14ac:dyDescent="0.25">
      <c r="A55" s="49" t="s">
        <v>98</v>
      </c>
      <c r="B55" s="49" t="s">
        <v>99</v>
      </c>
      <c r="C55" s="51">
        <v>4</v>
      </c>
      <c r="D55" s="51">
        <v>3</v>
      </c>
    </row>
    <row r="56" spans="1:4" x14ac:dyDescent="0.25">
      <c r="A56" s="47"/>
      <c r="B56" s="47" t="s">
        <v>100</v>
      </c>
      <c r="C56" s="48">
        <f>+C57+C61+C66+C67+C68+C69+C70</f>
        <v>27</v>
      </c>
      <c r="D56" s="48">
        <f>+D57+D61+D66+D67+D68+D69+D70</f>
        <v>30</v>
      </c>
    </row>
    <row r="57" spans="1:4" x14ac:dyDescent="0.25">
      <c r="A57" s="49"/>
      <c r="B57" s="49" t="s">
        <v>101</v>
      </c>
      <c r="C57" s="50">
        <f>+C58+C59+C60</f>
        <v>0</v>
      </c>
      <c r="D57" s="50">
        <f>+D58+D59+D60</f>
        <v>0</v>
      </c>
    </row>
    <row r="58" spans="1:4" x14ac:dyDescent="0.25">
      <c r="A58" s="49"/>
      <c r="B58" s="49" t="s">
        <v>102</v>
      </c>
      <c r="C58" s="51">
        <v>0</v>
      </c>
      <c r="D58" s="51">
        <v>0</v>
      </c>
    </row>
    <row r="59" spans="1:4" x14ac:dyDescent="0.25">
      <c r="A59" s="49"/>
      <c r="B59" s="49" t="s">
        <v>103</v>
      </c>
      <c r="C59" s="51">
        <v>0</v>
      </c>
      <c r="D59" s="51">
        <v>0</v>
      </c>
    </row>
    <row r="60" spans="1:4" x14ac:dyDescent="0.25">
      <c r="A60" s="49" t="s">
        <v>104</v>
      </c>
      <c r="B60" s="49" t="s">
        <v>105</v>
      </c>
      <c r="C60" s="51">
        <v>0</v>
      </c>
      <c r="D60" s="51">
        <v>0</v>
      </c>
    </row>
    <row r="61" spans="1:4" x14ac:dyDescent="0.25">
      <c r="A61" s="49"/>
      <c r="B61" s="49" t="s">
        <v>106</v>
      </c>
      <c r="C61" s="50">
        <f>+C62+C63+C64+C65</f>
        <v>26</v>
      </c>
      <c r="D61" s="50">
        <f>+D62+D63+D64+D65</f>
        <v>29</v>
      </c>
    </row>
    <row r="62" spans="1:4" x14ac:dyDescent="0.25">
      <c r="A62" s="49" t="s">
        <v>107</v>
      </c>
      <c r="B62" s="49" t="s">
        <v>108</v>
      </c>
      <c r="C62" s="51">
        <v>0</v>
      </c>
      <c r="D62" s="51">
        <v>0</v>
      </c>
    </row>
    <row r="63" spans="1:4" x14ac:dyDescent="0.25">
      <c r="A63" s="49" t="s">
        <v>109</v>
      </c>
      <c r="B63" s="49" t="s">
        <v>110</v>
      </c>
      <c r="C63" s="51">
        <v>0</v>
      </c>
      <c r="D63" s="51">
        <v>0</v>
      </c>
    </row>
    <row r="64" spans="1:4" x14ac:dyDescent="0.25">
      <c r="A64" s="49" t="s">
        <v>111</v>
      </c>
      <c r="B64" s="49" t="s">
        <v>112</v>
      </c>
      <c r="C64" s="51">
        <v>0</v>
      </c>
      <c r="D64" s="51">
        <v>0</v>
      </c>
    </row>
    <row r="65" spans="1:4" ht="24" x14ac:dyDescent="0.25">
      <c r="A65" s="49" t="s">
        <v>113</v>
      </c>
      <c r="B65" s="49" t="s">
        <v>114</v>
      </c>
      <c r="C65" s="51">
        <v>26</v>
      </c>
      <c r="D65" s="51">
        <v>29</v>
      </c>
    </row>
    <row r="66" spans="1:4" ht="24" x14ac:dyDescent="0.25">
      <c r="A66" s="49" t="s">
        <v>115</v>
      </c>
      <c r="B66" s="49" t="s">
        <v>116</v>
      </c>
      <c r="C66" s="51">
        <v>0</v>
      </c>
      <c r="D66" s="51">
        <v>0</v>
      </c>
    </row>
    <row r="67" spans="1:4" x14ac:dyDescent="0.25">
      <c r="A67" s="49" t="s">
        <v>117</v>
      </c>
      <c r="B67" s="49" t="s">
        <v>118</v>
      </c>
      <c r="C67" s="51">
        <v>1</v>
      </c>
      <c r="D67" s="51">
        <v>1</v>
      </c>
    </row>
    <row r="68" spans="1:4" x14ac:dyDescent="0.25">
      <c r="A68" s="49" t="s">
        <v>119</v>
      </c>
      <c r="B68" s="49" t="s">
        <v>120</v>
      </c>
      <c r="C68" s="51">
        <v>0</v>
      </c>
      <c r="D68" s="51">
        <v>0</v>
      </c>
    </row>
    <row r="69" spans="1:4" x14ac:dyDescent="0.25">
      <c r="A69" s="49" t="s">
        <v>121</v>
      </c>
      <c r="B69" s="49" t="s">
        <v>122</v>
      </c>
      <c r="C69" s="51">
        <v>0</v>
      </c>
      <c r="D69" s="51">
        <v>0</v>
      </c>
    </row>
    <row r="70" spans="1:4" x14ac:dyDescent="0.25">
      <c r="A70" s="49" t="s">
        <v>123</v>
      </c>
      <c r="B70" s="49" t="s">
        <v>124</v>
      </c>
      <c r="C70" s="51">
        <v>0</v>
      </c>
      <c r="D70" s="51">
        <v>0</v>
      </c>
    </row>
    <row r="71" spans="1:4" x14ac:dyDescent="0.25">
      <c r="A71" s="47"/>
      <c r="B71" s="47" t="s">
        <v>125</v>
      </c>
      <c r="C71" s="48">
        <f>+C72+C73+C77+C82+C83+C86+C87</f>
        <v>133</v>
      </c>
      <c r="D71" s="48">
        <f>+D72+D73+D77+D82+D83+D86+D87</f>
        <v>168</v>
      </c>
    </row>
    <row r="72" spans="1:4" x14ac:dyDescent="0.25">
      <c r="A72" s="49" t="s">
        <v>126</v>
      </c>
      <c r="B72" s="49" t="s">
        <v>127</v>
      </c>
      <c r="C72" s="51">
        <v>0</v>
      </c>
      <c r="D72" s="51">
        <v>0</v>
      </c>
    </row>
    <row r="73" spans="1:4" x14ac:dyDescent="0.25">
      <c r="A73" s="49"/>
      <c r="B73" s="49" t="s">
        <v>128</v>
      </c>
      <c r="C73" s="50">
        <f>+C74+C75+C76</f>
        <v>0</v>
      </c>
      <c r="D73" s="50">
        <f>+D74+D75+D76</f>
        <v>0</v>
      </c>
    </row>
    <row r="74" spans="1:4" x14ac:dyDescent="0.25">
      <c r="A74" s="49"/>
      <c r="B74" s="49" t="s">
        <v>102</v>
      </c>
      <c r="C74" s="51">
        <v>0</v>
      </c>
      <c r="D74" s="51">
        <v>0</v>
      </c>
    </row>
    <row r="75" spans="1:4" x14ac:dyDescent="0.25">
      <c r="A75" s="49"/>
      <c r="B75" s="49" t="s">
        <v>103</v>
      </c>
      <c r="C75" s="51">
        <v>0</v>
      </c>
      <c r="D75" s="51">
        <v>0</v>
      </c>
    </row>
    <row r="76" spans="1:4" ht="24" x14ac:dyDescent="0.25">
      <c r="A76" s="49" t="s">
        <v>129</v>
      </c>
      <c r="B76" s="49" t="s">
        <v>105</v>
      </c>
      <c r="C76" s="51">
        <v>0</v>
      </c>
      <c r="D76" s="51">
        <v>0</v>
      </c>
    </row>
    <row r="77" spans="1:4" x14ac:dyDescent="0.25">
      <c r="A77" s="49"/>
      <c r="B77" s="49" t="s">
        <v>130</v>
      </c>
      <c r="C77" s="50">
        <f>+C78+C79+C80+C81</f>
        <v>62</v>
      </c>
      <c r="D77" s="50">
        <f>+D78+D79+D80+D81</f>
        <v>62</v>
      </c>
    </row>
    <row r="78" spans="1:4" x14ac:dyDescent="0.25">
      <c r="A78" s="49" t="s">
        <v>131</v>
      </c>
      <c r="B78" s="49" t="s">
        <v>108</v>
      </c>
      <c r="C78" s="51">
        <v>0</v>
      </c>
      <c r="D78" s="51">
        <v>0</v>
      </c>
    </row>
    <row r="79" spans="1:4" x14ac:dyDescent="0.25">
      <c r="A79" s="49" t="s">
        <v>132</v>
      </c>
      <c r="B79" s="49" t="s">
        <v>110</v>
      </c>
      <c r="C79" s="51">
        <v>0</v>
      </c>
      <c r="D79" s="51">
        <v>0</v>
      </c>
    </row>
    <row r="80" spans="1:4" x14ac:dyDescent="0.25">
      <c r="A80" s="49" t="s">
        <v>133</v>
      </c>
      <c r="B80" s="49" t="s">
        <v>112</v>
      </c>
      <c r="C80" s="51">
        <v>0</v>
      </c>
      <c r="D80" s="51">
        <v>0</v>
      </c>
    </row>
    <row r="81" spans="1:4" ht="69" x14ac:dyDescent="0.25">
      <c r="A81" s="49" t="s">
        <v>134</v>
      </c>
      <c r="B81" s="49" t="s">
        <v>135</v>
      </c>
      <c r="C81" s="51">
        <v>62</v>
      </c>
      <c r="D81" s="51">
        <v>62</v>
      </c>
    </row>
    <row r="82" spans="1:4" ht="35.25" x14ac:dyDescent="0.25">
      <c r="A82" s="49" t="s">
        <v>136</v>
      </c>
      <c r="B82" s="49" t="s">
        <v>137</v>
      </c>
      <c r="C82" s="51">
        <v>0</v>
      </c>
      <c r="D82" s="51">
        <v>0</v>
      </c>
    </row>
    <row r="83" spans="1:4" x14ac:dyDescent="0.25">
      <c r="A83" s="49"/>
      <c r="B83" s="49" t="s">
        <v>138</v>
      </c>
      <c r="C83" s="50">
        <f>+C84+C85</f>
        <v>71</v>
      </c>
      <c r="D83" s="50">
        <f>+D84+D85</f>
        <v>106</v>
      </c>
    </row>
    <row r="84" spans="1:4" ht="24" x14ac:dyDescent="0.25">
      <c r="A84" s="49" t="s">
        <v>139</v>
      </c>
      <c r="B84" s="49" t="s">
        <v>140</v>
      </c>
      <c r="C84" s="51">
        <v>0</v>
      </c>
      <c r="D84" s="51">
        <v>0</v>
      </c>
    </row>
    <row r="85" spans="1:4" ht="24" x14ac:dyDescent="0.25">
      <c r="A85" s="49" t="s">
        <v>141</v>
      </c>
      <c r="B85" s="49" t="s">
        <v>142</v>
      </c>
      <c r="C85" s="51">
        <v>71</v>
      </c>
      <c r="D85" s="51">
        <v>106</v>
      </c>
    </row>
    <row r="86" spans="1:4" x14ac:dyDescent="0.25">
      <c r="A86" s="49" t="s">
        <v>143</v>
      </c>
      <c r="B86" s="49" t="s">
        <v>144</v>
      </c>
      <c r="C86" s="51">
        <v>0</v>
      </c>
      <c r="D86" s="51">
        <v>0</v>
      </c>
    </row>
    <row r="87" spans="1:4" x14ac:dyDescent="0.25">
      <c r="A87" s="49" t="s">
        <v>145</v>
      </c>
      <c r="B87" s="49" t="s">
        <v>146</v>
      </c>
      <c r="C87" s="51">
        <v>0</v>
      </c>
      <c r="D87" s="51">
        <v>0</v>
      </c>
    </row>
    <row r="88" spans="1:4" x14ac:dyDescent="0.25">
      <c r="A88" s="52"/>
      <c r="B88" s="53" t="s">
        <v>147</v>
      </c>
      <c r="C88" s="48">
        <f>+C43+C56+C71</f>
        <v>1664</v>
      </c>
      <c r="D88" s="48">
        <f>+D43+D56+D71</f>
        <v>1793</v>
      </c>
    </row>
    <row r="89" spans="1:4" x14ac:dyDescent="0.25">
      <c r="A89" s="74"/>
      <c r="B89" s="74"/>
      <c r="C89" s="81"/>
      <c r="D89" s="81"/>
    </row>
    <row r="90" spans="1:4" x14ac:dyDescent="0.25">
      <c r="A90" s="76" t="s">
        <v>191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104" t="s">
        <v>22</v>
      </c>
      <c r="B1" s="105"/>
      <c r="C1" s="105"/>
      <c r="D1" s="106"/>
    </row>
    <row r="2" spans="1:4" s="8" customFormat="1" ht="19.5" customHeight="1" thickBot="1" x14ac:dyDescent="0.3">
      <c r="A2" s="107"/>
      <c r="B2" s="108"/>
      <c r="C2" s="108"/>
      <c r="D2" s="109"/>
    </row>
    <row r="3" spans="1:4" s="8" customFormat="1" ht="19.5" customHeight="1" thickBot="1" x14ac:dyDescent="0.3">
      <c r="A3" s="110"/>
      <c r="B3" s="111"/>
      <c r="C3" s="111"/>
      <c r="D3" s="111"/>
    </row>
    <row r="4" spans="1:4" ht="19.5" customHeight="1" thickBot="1" x14ac:dyDescent="0.3">
      <c r="A4" s="112" t="s">
        <v>23</v>
      </c>
      <c r="B4" s="112"/>
      <c r="C4" s="112"/>
      <c r="D4" s="112"/>
    </row>
    <row r="5" spans="1:4" ht="15.75" thickBot="1" x14ac:dyDescent="0.3">
      <c r="A5" s="66" t="s">
        <v>24</v>
      </c>
      <c r="B5" s="66" t="s">
        <v>25</v>
      </c>
      <c r="C5" s="66" t="s">
        <v>24</v>
      </c>
      <c r="D5" s="66" t="s">
        <v>24</v>
      </c>
    </row>
    <row r="6" spans="1:4" ht="15.75" thickBot="1" x14ac:dyDescent="0.3">
      <c r="A6" s="66" t="s">
        <v>24</v>
      </c>
      <c r="B6" s="66" t="s">
        <v>26</v>
      </c>
      <c r="C6" s="66" t="s">
        <v>27</v>
      </c>
      <c r="D6" s="66" t="s">
        <v>28</v>
      </c>
    </row>
    <row r="7" spans="1:4" x14ac:dyDescent="0.25">
      <c r="A7" s="47"/>
      <c r="B7" s="47" t="s">
        <v>29</v>
      </c>
      <c r="C7" s="48">
        <f>+C8+C13+C17+C20+C21+C22+C23</f>
        <v>678</v>
      </c>
      <c r="D7" s="48">
        <f>+D8+D13+D17+D20+D21+D22+D23</f>
        <v>678</v>
      </c>
    </row>
    <row r="8" spans="1:4" x14ac:dyDescent="0.25">
      <c r="A8" s="49"/>
      <c r="B8" s="49" t="s">
        <v>30</v>
      </c>
      <c r="C8" s="50">
        <f>+C9+C10+C11+C12</f>
        <v>11</v>
      </c>
      <c r="D8" s="50">
        <f>+D9+D10+D11+D12</f>
        <v>11</v>
      </c>
    </row>
    <row r="9" spans="1:4" x14ac:dyDescent="0.25">
      <c r="A9" s="49" t="s">
        <v>31</v>
      </c>
      <c r="B9" s="49" t="s">
        <v>32</v>
      </c>
      <c r="C9" s="51">
        <v>0</v>
      </c>
      <c r="D9" s="51">
        <v>0</v>
      </c>
    </row>
    <row r="10" spans="1:4" x14ac:dyDescent="0.25">
      <c r="A10" s="49" t="s">
        <v>33</v>
      </c>
      <c r="B10" s="49" t="s">
        <v>34</v>
      </c>
      <c r="C10" s="51">
        <v>11</v>
      </c>
      <c r="D10" s="51">
        <v>11</v>
      </c>
    </row>
    <row r="11" spans="1:4" x14ac:dyDescent="0.25">
      <c r="A11" s="49"/>
      <c r="B11" s="49" t="s">
        <v>35</v>
      </c>
      <c r="C11" s="51">
        <v>0</v>
      </c>
      <c r="D11" s="51">
        <v>0</v>
      </c>
    </row>
    <row r="12" spans="1:4" ht="35.25" x14ac:dyDescent="0.25">
      <c r="A12" s="49" t="s">
        <v>36</v>
      </c>
      <c r="B12" s="49" t="s">
        <v>37</v>
      </c>
      <c r="C12" s="51">
        <v>0</v>
      </c>
      <c r="D12" s="51">
        <v>0</v>
      </c>
    </row>
    <row r="13" spans="1:4" x14ac:dyDescent="0.25">
      <c r="A13" s="49"/>
      <c r="B13" s="49" t="s">
        <v>38</v>
      </c>
      <c r="C13" s="50">
        <f>+C14+C15+C16</f>
        <v>667</v>
      </c>
      <c r="D13" s="50">
        <f>+D14+D15+D16</f>
        <v>667</v>
      </c>
    </row>
    <row r="14" spans="1:4" x14ac:dyDescent="0.25">
      <c r="A14" s="49" t="s">
        <v>39</v>
      </c>
      <c r="B14" s="49" t="s">
        <v>40</v>
      </c>
      <c r="C14" s="51">
        <v>0</v>
      </c>
      <c r="D14" s="51">
        <v>0</v>
      </c>
    </row>
    <row r="15" spans="1:4" x14ac:dyDescent="0.25">
      <c r="A15" s="49"/>
      <c r="B15" s="49" t="s">
        <v>35</v>
      </c>
      <c r="C15" s="51">
        <v>0</v>
      </c>
      <c r="D15" s="51">
        <v>0</v>
      </c>
    </row>
    <row r="16" spans="1:4" ht="69" x14ac:dyDescent="0.25">
      <c r="A16" s="49" t="s">
        <v>41</v>
      </c>
      <c r="B16" s="49" t="s">
        <v>42</v>
      </c>
      <c r="C16" s="51">
        <v>667</v>
      </c>
      <c r="D16" s="51">
        <v>667</v>
      </c>
    </row>
    <row r="17" spans="1:4" x14ac:dyDescent="0.25">
      <c r="A17" s="49"/>
      <c r="B17" s="49" t="s">
        <v>43</v>
      </c>
      <c r="C17" s="50">
        <f>+C18+C19</f>
        <v>0</v>
      </c>
      <c r="D17" s="50">
        <f>+D18+D19</f>
        <v>0</v>
      </c>
    </row>
    <row r="18" spans="1:4" x14ac:dyDescent="0.25">
      <c r="A18" s="49" t="s">
        <v>44</v>
      </c>
      <c r="B18" s="49" t="s">
        <v>40</v>
      </c>
      <c r="C18" s="51">
        <v>0</v>
      </c>
      <c r="D18" s="51">
        <v>0</v>
      </c>
    </row>
    <row r="19" spans="1:4" x14ac:dyDescent="0.25">
      <c r="A19" s="49" t="s">
        <v>45</v>
      </c>
      <c r="B19" s="49" t="s">
        <v>46</v>
      </c>
      <c r="C19" s="51">
        <v>0</v>
      </c>
      <c r="D19" s="51">
        <v>0</v>
      </c>
    </row>
    <row r="20" spans="1:4" ht="46.5" x14ac:dyDescent="0.25">
      <c r="A20" s="49" t="s">
        <v>47</v>
      </c>
      <c r="B20" s="49" t="s">
        <v>48</v>
      </c>
      <c r="C20" s="51">
        <v>0</v>
      </c>
      <c r="D20" s="51">
        <v>0</v>
      </c>
    </row>
    <row r="21" spans="1:4" ht="46.5" x14ac:dyDescent="0.25">
      <c r="A21" s="49" t="s">
        <v>49</v>
      </c>
      <c r="B21" s="49" t="s">
        <v>50</v>
      </c>
      <c r="C21" s="51">
        <v>0</v>
      </c>
      <c r="D21" s="51">
        <v>0</v>
      </c>
    </row>
    <row r="22" spans="1:4" x14ac:dyDescent="0.25">
      <c r="A22" s="49"/>
      <c r="B22" s="49" t="s">
        <v>51</v>
      </c>
      <c r="C22" s="51">
        <v>0</v>
      </c>
      <c r="D22" s="51">
        <v>0</v>
      </c>
    </row>
    <row r="23" spans="1:4" x14ac:dyDescent="0.25">
      <c r="A23" s="49" t="s">
        <v>52</v>
      </c>
      <c r="B23" s="49" t="s">
        <v>53</v>
      </c>
      <c r="C23" s="51">
        <v>0</v>
      </c>
      <c r="D23" s="51">
        <v>0</v>
      </c>
    </row>
    <row r="24" spans="1:4" x14ac:dyDescent="0.25">
      <c r="A24" s="47"/>
      <c r="B24" s="47" t="s">
        <v>54</v>
      </c>
      <c r="C24" s="48">
        <f>+C25+C31+C34+C38+C39+C40+C41</f>
        <v>15987</v>
      </c>
      <c r="D24" s="48">
        <f>+D25+D31+D34+D38+D39+D40+D41</f>
        <v>7765</v>
      </c>
    </row>
    <row r="25" spans="1:4" x14ac:dyDescent="0.25">
      <c r="A25" s="49"/>
      <c r="B25" s="49" t="s">
        <v>55</v>
      </c>
      <c r="C25" s="50">
        <f>+C26+C27+C28+C29+C30</f>
        <v>0</v>
      </c>
      <c r="D25" s="50">
        <f>+D26+D27+D28+D29+D30</f>
        <v>0</v>
      </c>
    </row>
    <row r="26" spans="1:4" x14ac:dyDescent="0.25">
      <c r="A26" s="49"/>
      <c r="B26" s="49" t="s">
        <v>56</v>
      </c>
      <c r="C26" s="51">
        <v>0</v>
      </c>
      <c r="D26" s="51">
        <v>0</v>
      </c>
    </row>
    <row r="27" spans="1:4" x14ac:dyDescent="0.25">
      <c r="A27" s="49" t="s">
        <v>57</v>
      </c>
      <c r="B27" s="49" t="s">
        <v>40</v>
      </c>
      <c r="C27" s="51">
        <v>0</v>
      </c>
      <c r="D27" s="51">
        <v>0</v>
      </c>
    </row>
    <row r="28" spans="1:4" x14ac:dyDescent="0.25">
      <c r="A28" s="49" t="s">
        <v>57</v>
      </c>
      <c r="B28" s="49" t="s">
        <v>58</v>
      </c>
      <c r="C28" s="51">
        <v>0</v>
      </c>
      <c r="D28" s="51">
        <v>0</v>
      </c>
    </row>
    <row r="29" spans="1:4" x14ac:dyDescent="0.25">
      <c r="A29" s="49" t="s">
        <v>59</v>
      </c>
      <c r="B29" s="49" t="s">
        <v>60</v>
      </c>
      <c r="C29" s="51">
        <v>0</v>
      </c>
      <c r="D29" s="51">
        <v>0</v>
      </c>
    </row>
    <row r="30" spans="1:4" x14ac:dyDescent="0.25">
      <c r="A30" s="49" t="s">
        <v>61</v>
      </c>
      <c r="B30" s="49" t="s">
        <v>62</v>
      </c>
      <c r="C30" s="51">
        <v>0</v>
      </c>
      <c r="D30" s="51">
        <v>0</v>
      </c>
    </row>
    <row r="31" spans="1:4" x14ac:dyDescent="0.25">
      <c r="A31" s="49"/>
      <c r="B31" s="49" t="s">
        <v>63</v>
      </c>
      <c r="C31" s="50">
        <f>+C32+C33</f>
        <v>0</v>
      </c>
      <c r="D31" s="50">
        <f>+D32+D33</f>
        <v>0</v>
      </c>
    </row>
    <row r="32" spans="1:4" ht="24" x14ac:dyDescent="0.25">
      <c r="A32" s="49" t="s">
        <v>64</v>
      </c>
      <c r="B32" s="49" t="s">
        <v>65</v>
      </c>
      <c r="C32" s="51">
        <v>0</v>
      </c>
      <c r="D32" s="51">
        <v>0</v>
      </c>
    </row>
    <row r="33" spans="1:4" x14ac:dyDescent="0.25">
      <c r="A33" s="49"/>
      <c r="B33" s="49" t="s">
        <v>35</v>
      </c>
      <c r="C33" s="51">
        <v>0</v>
      </c>
      <c r="D33" s="51">
        <v>0</v>
      </c>
    </row>
    <row r="34" spans="1:4" x14ac:dyDescent="0.25">
      <c r="A34" s="49"/>
      <c r="B34" s="49" t="s">
        <v>66</v>
      </c>
      <c r="C34" s="50">
        <f>+C35+C36+C37</f>
        <v>13</v>
      </c>
      <c r="D34" s="50">
        <f>+D35+D36+D37</f>
        <v>282</v>
      </c>
    </row>
    <row r="35" spans="1:4" ht="46.5" x14ac:dyDescent="0.25">
      <c r="A35" s="49" t="s">
        <v>67</v>
      </c>
      <c r="B35" s="49" t="s">
        <v>68</v>
      </c>
      <c r="C35" s="51">
        <v>13</v>
      </c>
      <c r="D35" s="51">
        <v>282</v>
      </c>
    </row>
    <row r="36" spans="1:4" x14ac:dyDescent="0.25">
      <c r="A36" s="49"/>
      <c r="B36" s="49" t="s">
        <v>69</v>
      </c>
      <c r="C36" s="51"/>
      <c r="D36" s="51">
        <v>0</v>
      </c>
    </row>
    <row r="37" spans="1:4" ht="24" x14ac:dyDescent="0.25">
      <c r="A37" s="49" t="s">
        <v>70</v>
      </c>
      <c r="B37" s="49" t="s">
        <v>71</v>
      </c>
      <c r="C37" s="51"/>
      <c r="D37" s="51"/>
    </row>
    <row r="38" spans="1:4" ht="69" x14ac:dyDescent="0.25">
      <c r="A38" s="49" t="s">
        <v>72</v>
      </c>
      <c r="B38" s="49" t="s">
        <v>73</v>
      </c>
      <c r="C38" s="51"/>
      <c r="D38" s="51"/>
    </row>
    <row r="39" spans="1:4" ht="69" x14ac:dyDescent="0.25">
      <c r="A39" s="49" t="s">
        <v>74</v>
      </c>
      <c r="B39" s="49" t="s">
        <v>75</v>
      </c>
      <c r="C39" s="51">
        <v>12</v>
      </c>
      <c r="D39" s="51">
        <v>23</v>
      </c>
    </row>
    <row r="40" spans="1:4" x14ac:dyDescent="0.25">
      <c r="A40" s="49" t="s">
        <v>76</v>
      </c>
      <c r="B40" s="49" t="s">
        <v>77</v>
      </c>
      <c r="C40" s="51">
        <v>0</v>
      </c>
      <c r="D40" s="51">
        <v>0</v>
      </c>
    </row>
    <row r="41" spans="1:4" x14ac:dyDescent="0.25">
      <c r="A41" s="49"/>
      <c r="B41" s="49" t="s">
        <v>78</v>
      </c>
      <c r="C41" s="51">
        <v>15962</v>
      </c>
      <c r="D41" s="51">
        <v>7460</v>
      </c>
    </row>
    <row r="42" spans="1:4" x14ac:dyDescent="0.25">
      <c r="A42" s="52"/>
      <c r="B42" s="53" t="s">
        <v>79</v>
      </c>
      <c r="C42" s="48">
        <f>+C7+C24</f>
        <v>16665</v>
      </c>
      <c r="D42" s="48">
        <f>+D7+D24</f>
        <v>8443</v>
      </c>
    </row>
    <row r="43" spans="1:4" x14ac:dyDescent="0.25">
      <c r="A43" s="47"/>
      <c r="B43" s="47" t="s">
        <v>80</v>
      </c>
      <c r="C43" s="48">
        <f>+C44+C54+C55</f>
        <v>15265</v>
      </c>
      <c r="D43" s="48">
        <f>+D44+D54+D55</f>
        <v>6834</v>
      </c>
    </row>
    <row r="44" spans="1:4" x14ac:dyDescent="0.25">
      <c r="A44" s="49"/>
      <c r="B44" s="49" t="s">
        <v>81</v>
      </c>
      <c r="C44" s="50">
        <f>+C45+C46+C47+C48+C49+C50+C51+C52+C53</f>
        <v>14745</v>
      </c>
      <c r="D44" s="50">
        <f>+D45+D46+D47+D48+D49+D50+D51+D52+D53</f>
        <v>6314</v>
      </c>
    </row>
    <row r="45" spans="1:4" ht="24" x14ac:dyDescent="0.25">
      <c r="A45" s="49" t="s">
        <v>82</v>
      </c>
      <c r="B45" s="49" t="s">
        <v>83</v>
      </c>
      <c r="C45" s="51">
        <v>6312</v>
      </c>
      <c r="D45" s="51">
        <v>6312</v>
      </c>
    </row>
    <row r="46" spans="1:4" x14ac:dyDescent="0.25">
      <c r="A46" s="49"/>
      <c r="B46" s="49" t="s">
        <v>84</v>
      </c>
      <c r="C46" s="51">
        <v>0</v>
      </c>
      <c r="D46" s="51">
        <v>0</v>
      </c>
    </row>
    <row r="47" spans="1:4" ht="24" x14ac:dyDescent="0.25">
      <c r="A47" s="49" t="s">
        <v>85</v>
      </c>
      <c r="B47" s="49" t="s">
        <v>86</v>
      </c>
      <c r="C47" s="51">
        <v>10</v>
      </c>
      <c r="D47" s="51">
        <v>10</v>
      </c>
    </row>
    <row r="48" spans="1:4" x14ac:dyDescent="0.25">
      <c r="A48" s="49" t="s">
        <v>87</v>
      </c>
      <c r="B48" s="49" t="s">
        <v>88</v>
      </c>
      <c r="C48" s="51">
        <v>0</v>
      </c>
      <c r="D48" s="51">
        <v>0</v>
      </c>
    </row>
    <row r="49" spans="1:4" x14ac:dyDescent="0.25">
      <c r="A49" s="49" t="s">
        <v>89</v>
      </c>
      <c r="B49" s="49" t="s">
        <v>90</v>
      </c>
      <c r="C49" s="51">
        <v>-8</v>
      </c>
      <c r="D49" s="51">
        <v>-12</v>
      </c>
    </row>
    <row r="50" spans="1:4" x14ac:dyDescent="0.25">
      <c r="A50" s="49"/>
      <c r="B50" s="49" t="s">
        <v>91</v>
      </c>
      <c r="C50" s="51">
        <v>0</v>
      </c>
      <c r="D50" s="51">
        <v>0</v>
      </c>
    </row>
    <row r="51" spans="1:4" x14ac:dyDescent="0.25">
      <c r="A51" s="49"/>
      <c r="B51" s="49" t="s">
        <v>92</v>
      </c>
      <c r="C51" s="51">
        <v>8431</v>
      </c>
      <c r="D51" s="51">
        <v>4</v>
      </c>
    </row>
    <row r="52" spans="1:4" x14ac:dyDescent="0.25">
      <c r="A52" s="49" t="s">
        <v>93</v>
      </c>
      <c r="B52" s="49" t="s">
        <v>94</v>
      </c>
      <c r="C52" s="51">
        <v>0</v>
      </c>
      <c r="D52" s="51">
        <v>0</v>
      </c>
    </row>
    <row r="53" spans="1:4" x14ac:dyDescent="0.25">
      <c r="A53" s="49"/>
      <c r="B53" s="49" t="s">
        <v>95</v>
      </c>
      <c r="C53" s="51">
        <v>0</v>
      </c>
      <c r="D53" s="51">
        <v>0</v>
      </c>
    </row>
    <row r="54" spans="1:4" x14ac:dyDescent="0.25">
      <c r="A54" s="49" t="s">
        <v>96</v>
      </c>
      <c r="B54" s="49" t="s">
        <v>97</v>
      </c>
      <c r="C54" s="51">
        <v>0</v>
      </c>
      <c r="D54" s="51">
        <v>0</v>
      </c>
    </row>
    <row r="55" spans="1:4" x14ac:dyDescent="0.25">
      <c r="A55" s="49" t="s">
        <v>98</v>
      </c>
      <c r="B55" s="49" t="s">
        <v>99</v>
      </c>
      <c r="C55" s="51">
        <v>520</v>
      </c>
      <c r="D55" s="51">
        <v>520</v>
      </c>
    </row>
    <row r="56" spans="1:4" x14ac:dyDescent="0.25">
      <c r="A56" s="47"/>
      <c r="B56" s="47" t="s">
        <v>100</v>
      </c>
      <c r="C56" s="48">
        <f>+C57+C61+C66+C67+C68+C69+C70</f>
        <v>173</v>
      </c>
      <c r="D56" s="48">
        <f>+D57+D61+D66+D67+D68+D69+D70</f>
        <v>173</v>
      </c>
    </row>
    <row r="57" spans="1:4" x14ac:dyDescent="0.25">
      <c r="A57" s="49"/>
      <c r="B57" s="49" t="s">
        <v>101</v>
      </c>
      <c r="C57" s="50">
        <f>+C58+C59+C60</f>
        <v>0</v>
      </c>
      <c r="D57" s="50">
        <f>+D58+D59+D60</f>
        <v>0</v>
      </c>
    </row>
    <row r="58" spans="1:4" x14ac:dyDescent="0.25">
      <c r="A58" s="49"/>
      <c r="B58" s="49" t="s">
        <v>102</v>
      </c>
      <c r="C58" s="51">
        <v>0</v>
      </c>
      <c r="D58" s="51">
        <v>0</v>
      </c>
    </row>
    <row r="59" spans="1:4" x14ac:dyDescent="0.25">
      <c r="A59" s="49"/>
      <c r="B59" s="49" t="s">
        <v>103</v>
      </c>
      <c r="C59" s="51">
        <v>0</v>
      </c>
      <c r="D59" s="51">
        <v>0</v>
      </c>
    </row>
    <row r="60" spans="1:4" x14ac:dyDescent="0.25">
      <c r="A60" s="49" t="s">
        <v>104</v>
      </c>
      <c r="B60" s="49" t="s">
        <v>105</v>
      </c>
      <c r="C60" s="51">
        <v>0</v>
      </c>
      <c r="D60" s="51">
        <v>0</v>
      </c>
    </row>
    <row r="61" spans="1:4" x14ac:dyDescent="0.25">
      <c r="A61" s="49"/>
      <c r="B61" s="49" t="s">
        <v>106</v>
      </c>
      <c r="C61" s="50">
        <f>+C62+C63+C64+C65</f>
        <v>0</v>
      </c>
      <c r="D61" s="50">
        <f>+D62+D63+D64+D65</f>
        <v>0</v>
      </c>
    </row>
    <row r="62" spans="1:4" x14ac:dyDescent="0.25">
      <c r="A62" s="49" t="s">
        <v>107</v>
      </c>
      <c r="B62" s="49" t="s">
        <v>108</v>
      </c>
      <c r="C62" s="51">
        <v>0</v>
      </c>
      <c r="D62" s="51">
        <v>0</v>
      </c>
    </row>
    <row r="63" spans="1:4" x14ac:dyDescent="0.25">
      <c r="A63" s="49" t="s">
        <v>109</v>
      </c>
      <c r="B63" s="49" t="s">
        <v>110</v>
      </c>
      <c r="C63" s="51">
        <v>0</v>
      </c>
      <c r="D63" s="51">
        <v>0</v>
      </c>
    </row>
    <row r="64" spans="1:4" x14ac:dyDescent="0.25">
      <c r="A64" s="49" t="s">
        <v>111</v>
      </c>
      <c r="B64" s="49" t="s">
        <v>112</v>
      </c>
      <c r="C64" s="51">
        <v>0</v>
      </c>
      <c r="D64" s="51">
        <v>0</v>
      </c>
    </row>
    <row r="65" spans="1:4" ht="24" x14ac:dyDescent="0.25">
      <c r="A65" s="49" t="s">
        <v>113</v>
      </c>
      <c r="B65" s="49" t="s">
        <v>114</v>
      </c>
      <c r="C65" s="51">
        <v>0</v>
      </c>
      <c r="D65" s="51">
        <v>0</v>
      </c>
    </row>
    <row r="66" spans="1:4" ht="24" x14ac:dyDescent="0.25">
      <c r="A66" s="49" t="s">
        <v>115</v>
      </c>
      <c r="B66" s="49" t="s">
        <v>116</v>
      </c>
      <c r="C66" s="51">
        <v>0</v>
      </c>
      <c r="D66" s="51">
        <v>0</v>
      </c>
    </row>
    <row r="67" spans="1:4" x14ac:dyDescent="0.25">
      <c r="A67" s="49" t="s">
        <v>117</v>
      </c>
      <c r="B67" s="49" t="s">
        <v>118</v>
      </c>
      <c r="C67" s="51">
        <v>173</v>
      </c>
      <c r="D67" s="51">
        <v>173</v>
      </c>
    </row>
    <row r="68" spans="1:4" x14ac:dyDescent="0.25">
      <c r="A68" s="49" t="s">
        <v>119</v>
      </c>
      <c r="B68" s="49" t="s">
        <v>120</v>
      </c>
      <c r="C68" s="51">
        <v>0</v>
      </c>
      <c r="D68" s="51">
        <v>0</v>
      </c>
    </row>
    <row r="69" spans="1:4" x14ac:dyDescent="0.25">
      <c r="A69" s="49" t="s">
        <v>121</v>
      </c>
      <c r="B69" s="49" t="s">
        <v>122</v>
      </c>
      <c r="C69" s="51">
        <v>0</v>
      </c>
      <c r="D69" s="51">
        <v>0</v>
      </c>
    </row>
    <row r="70" spans="1:4" x14ac:dyDescent="0.25">
      <c r="A70" s="49" t="s">
        <v>123</v>
      </c>
      <c r="B70" s="49" t="s">
        <v>124</v>
      </c>
      <c r="C70" s="51">
        <v>0</v>
      </c>
      <c r="D70" s="51">
        <v>0</v>
      </c>
    </row>
    <row r="71" spans="1:4" x14ac:dyDescent="0.25">
      <c r="A71" s="47"/>
      <c r="B71" s="47" t="s">
        <v>125</v>
      </c>
      <c r="C71" s="48">
        <f>+C72+C73+C77+C82+C83+C86+C87</f>
        <v>1227</v>
      </c>
      <c r="D71" s="48">
        <f>+D72+D73+D77+D82+D83+D86+D87</f>
        <v>1436</v>
      </c>
    </row>
    <row r="72" spans="1:4" x14ac:dyDescent="0.25">
      <c r="A72" s="49" t="s">
        <v>126</v>
      </c>
      <c r="B72" s="49" t="s">
        <v>127</v>
      </c>
      <c r="C72" s="51">
        <v>0</v>
      </c>
      <c r="D72" s="51">
        <v>0</v>
      </c>
    </row>
    <row r="73" spans="1:4" x14ac:dyDescent="0.25">
      <c r="A73" s="49"/>
      <c r="B73" s="49" t="s">
        <v>128</v>
      </c>
      <c r="C73" s="50">
        <f>+C74+C75+C76</f>
        <v>0</v>
      </c>
      <c r="D73" s="50">
        <f>+D74+D75+D76</f>
        <v>0</v>
      </c>
    </row>
    <row r="74" spans="1:4" x14ac:dyDescent="0.25">
      <c r="A74" s="49"/>
      <c r="B74" s="49" t="s">
        <v>102</v>
      </c>
      <c r="C74" s="51">
        <v>0</v>
      </c>
      <c r="D74" s="51">
        <v>0</v>
      </c>
    </row>
    <row r="75" spans="1:4" x14ac:dyDescent="0.25">
      <c r="A75" s="49"/>
      <c r="B75" s="49" t="s">
        <v>103</v>
      </c>
      <c r="C75" s="51">
        <v>0</v>
      </c>
      <c r="D75" s="51">
        <v>0</v>
      </c>
    </row>
    <row r="76" spans="1:4" ht="24" x14ac:dyDescent="0.25">
      <c r="A76" s="49" t="s">
        <v>129</v>
      </c>
      <c r="B76" s="49" t="s">
        <v>105</v>
      </c>
      <c r="C76" s="51">
        <v>0</v>
      </c>
      <c r="D76" s="51">
        <v>0</v>
      </c>
    </row>
    <row r="77" spans="1:4" x14ac:dyDescent="0.25">
      <c r="A77" s="49"/>
      <c r="B77" s="49" t="s">
        <v>130</v>
      </c>
      <c r="C77" s="50">
        <f>+C78+C79+C80+C81</f>
        <v>191</v>
      </c>
      <c r="D77" s="50">
        <f>+D78+D79+D80+D81</f>
        <v>155</v>
      </c>
    </row>
    <row r="78" spans="1:4" x14ac:dyDescent="0.25">
      <c r="A78" s="49" t="s">
        <v>131</v>
      </c>
      <c r="B78" s="49" t="s">
        <v>108</v>
      </c>
      <c r="C78" s="51">
        <v>0</v>
      </c>
      <c r="D78" s="51">
        <v>0</v>
      </c>
    </row>
    <row r="79" spans="1:4" x14ac:dyDescent="0.25">
      <c r="A79" s="49" t="s">
        <v>132</v>
      </c>
      <c r="B79" s="49" t="s">
        <v>110</v>
      </c>
      <c r="C79" s="51">
        <v>0</v>
      </c>
      <c r="D79" s="51">
        <v>0</v>
      </c>
    </row>
    <row r="80" spans="1:4" x14ac:dyDescent="0.25">
      <c r="A80" s="49" t="s">
        <v>133</v>
      </c>
      <c r="B80" s="49" t="s">
        <v>112</v>
      </c>
      <c r="C80" s="51">
        <v>0</v>
      </c>
      <c r="D80" s="51">
        <v>0</v>
      </c>
    </row>
    <row r="81" spans="1:4" ht="69" x14ac:dyDescent="0.25">
      <c r="A81" s="49" t="s">
        <v>134</v>
      </c>
      <c r="B81" s="49" t="s">
        <v>135</v>
      </c>
      <c r="C81" s="51">
        <v>191</v>
      </c>
      <c r="D81" s="51">
        <v>155</v>
      </c>
    </row>
    <row r="82" spans="1:4" ht="35.25" x14ac:dyDescent="0.25">
      <c r="A82" s="49" t="s">
        <v>136</v>
      </c>
      <c r="B82" s="49" t="s">
        <v>137</v>
      </c>
      <c r="C82" s="51">
        <v>0</v>
      </c>
      <c r="D82" s="51">
        <v>0</v>
      </c>
    </row>
    <row r="83" spans="1:4" x14ac:dyDescent="0.25">
      <c r="A83" s="49"/>
      <c r="B83" s="49" t="s">
        <v>138</v>
      </c>
      <c r="C83" s="50">
        <f>+C84+C85</f>
        <v>1036</v>
      </c>
      <c r="D83" s="50">
        <f>+D84+D85</f>
        <v>1281</v>
      </c>
    </row>
    <row r="84" spans="1:4" ht="24" x14ac:dyDescent="0.25">
      <c r="A84" s="49" t="s">
        <v>139</v>
      </c>
      <c r="B84" s="49" t="s">
        <v>140</v>
      </c>
      <c r="C84" s="51">
        <v>480</v>
      </c>
      <c r="D84" s="51">
        <v>543</v>
      </c>
    </row>
    <row r="85" spans="1:4" ht="24" x14ac:dyDescent="0.25">
      <c r="A85" s="49" t="s">
        <v>141</v>
      </c>
      <c r="B85" s="49" t="s">
        <v>142</v>
      </c>
      <c r="C85" s="51">
        <v>556</v>
      </c>
      <c r="D85" s="51">
        <v>738</v>
      </c>
    </row>
    <row r="86" spans="1:4" x14ac:dyDescent="0.25">
      <c r="A86" s="49" t="s">
        <v>143</v>
      </c>
      <c r="B86" s="49" t="s">
        <v>144</v>
      </c>
      <c r="C86" s="51"/>
      <c r="D86" s="51">
        <v>0</v>
      </c>
    </row>
    <row r="87" spans="1:4" x14ac:dyDescent="0.25">
      <c r="A87" s="49" t="s">
        <v>145</v>
      </c>
      <c r="B87" s="49" t="s">
        <v>146</v>
      </c>
      <c r="C87" s="51">
        <v>0</v>
      </c>
      <c r="D87" s="51">
        <v>0</v>
      </c>
    </row>
    <row r="88" spans="1:4" x14ac:dyDescent="0.25">
      <c r="A88" s="52"/>
      <c r="B88" s="53" t="s">
        <v>147</v>
      </c>
      <c r="C88" s="48">
        <f>+C43+C56+C71</f>
        <v>16665</v>
      </c>
      <c r="D88" s="48">
        <f>+D43+D56+D71</f>
        <v>8443</v>
      </c>
    </row>
    <row r="89" spans="1:4" x14ac:dyDescent="0.25">
      <c r="A89" s="74"/>
      <c r="B89" s="74"/>
      <c r="C89" s="81"/>
      <c r="D89" s="81"/>
    </row>
    <row r="90" spans="1:4" x14ac:dyDescent="0.25">
      <c r="A90" s="76" t="s">
        <v>191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21" t="s">
        <v>23</v>
      </c>
      <c r="B1" s="121"/>
      <c r="C1" s="121"/>
      <c r="D1" s="121"/>
    </row>
    <row r="2" spans="1:4" ht="20.25" thickBot="1" x14ac:dyDescent="0.3">
      <c r="A2" s="39" t="s">
        <v>148</v>
      </c>
      <c r="B2" s="40" t="s">
        <v>149</v>
      </c>
      <c r="C2" s="39"/>
      <c r="D2" s="39"/>
    </row>
    <row r="3" spans="1:4" ht="15.75" thickBot="1" x14ac:dyDescent="0.3">
      <c r="A3" s="39" t="s">
        <v>148</v>
      </c>
      <c r="B3" s="39" t="s">
        <v>150</v>
      </c>
      <c r="C3" s="39" t="s">
        <v>27</v>
      </c>
      <c r="D3" s="39" t="s">
        <v>28</v>
      </c>
    </row>
    <row r="4" spans="1:4" ht="18.75" customHeight="1" thickBot="1" x14ac:dyDescent="0.3">
      <c r="A4" s="41" t="s">
        <v>148</v>
      </c>
      <c r="B4" s="41" t="s">
        <v>151</v>
      </c>
      <c r="C4" s="26">
        <f>SUM(C5:C11)</f>
        <v>2428885</v>
      </c>
      <c r="D4" s="26">
        <f>SUM(D5:D11)</f>
        <v>1977457</v>
      </c>
    </row>
    <row r="5" spans="1:4" ht="34.5" thickBot="1" x14ac:dyDescent="0.3">
      <c r="A5" s="42" t="s">
        <v>152</v>
      </c>
      <c r="B5" s="42" t="s">
        <v>30</v>
      </c>
      <c r="C5" s="36">
        <v>9694</v>
      </c>
      <c r="D5" s="36">
        <v>9111</v>
      </c>
    </row>
    <row r="6" spans="1:4" ht="45.75" thickBot="1" x14ac:dyDescent="0.3">
      <c r="A6" s="42" t="s">
        <v>153</v>
      </c>
      <c r="B6" s="42" t="s">
        <v>38</v>
      </c>
      <c r="C6" s="36">
        <v>1895434</v>
      </c>
      <c r="D6" s="36">
        <v>1928067</v>
      </c>
    </row>
    <row r="7" spans="1:4" ht="15.75" thickBot="1" x14ac:dyDescent="0.3">
      <c r="A7" s="42" t="s">
        <v>154</v>
      </c>
      <c r="B7" s="42" t="s">
        <v>43</v>
      </c>
      <c r="C7" s="36"/>
      <c r="D7" s="36"/>
    </row>
    <row r="8" spans="1:4" ht="29.25" customHeight="1" thickBot="1" x14ac:dyDescent="0.3">
      <c r="A8" s="42" t="s">
        <v>47</v>
      </c>
      <c r="B8" s="42" t="s">
        <v>48</v>
      </c>
      <c r="C8" s="36">
        <v>27032</v>
      </c>
      <c r="D8" s="36">
        <v>27032</v>
      </c>
    </row>
    <row r="9" spans="1:4" ht="35.25" customHeight="1" thickBot="1" x14ac:dyDescent="0.3">
      <c r="A9" s="42" t="s">
        <v>49</v>
      </c>
      <c r="B9" s="42" t="s">
        <v>50</v>
      </c>
      <c r="C9" s="36">
        <v>496041</v>
      </c>
      <c r="D9" s="36">
        <v>12563</v>
      </c>
    </row>
    <row r="10" spans="1:4" ht="15.75" thickBot="1" x14ac:dyDescent="0.3">
      <c r="A10" s="42"/>
      <c r="B10" s="42" t="s">
        <v>51</v>
      </c>
      <c r="C10" s="36">
        <v>684</v>
      </c>
      <c r="D10" s="36">
        <v>684</v>
      </c>
    </row>
    <row r="11" spans="1:4" ht="15.75" thickBot="1" x14ac:dyDescent="0.3">
      <c r="A11" s="42" t="s">
        <v>155</v>
      </c>
      <c r="B11" s="42" t="s">
        <v>53</v>
      </c>
      <c r="C11" s="36"/>
      <c r="D11" s="36"/>
    </row>
    <row r="12" spans="1:4" ht="15.75" thickBot="1" x14ac:dyDescent="0.3">
      <c r="A12" s="41" t="s">
        <v>148</v>
      </c>
      <c r="B12" s="41" t="s">
        <v>156</v>
      </c>
      <c r="C12" s="26">
        <f>SUM(C13:C15,C19:C22)</f>
        <v>670149</v>
      </c>
      <c r="D12" s="26">
        <f>SUM(D13:D15,D19:D22)</f>
        <v>1163680</v>
      </c>
    </row>
    <row r="13" spans="1:4" ht="23.25" thickBot="1" x14ac:dyDescent="0.3">
      <c r="A13" s="42" t="s">
        <v>157</v>
      </c>
      <c r="B13" s="42" t="s">
        <v>55</v>
      </c>
      <c r="C13" s="36"/>
      <c r="D13" s="36"/>
    </row>
    <row r="14" spans="1:4" ht="15.75" thickBot="1" x14ac:dyDescent="0.3">
      <c r="A14" s="42" t="s">
        <v>64</v>
      </c>
      <c r="B14" s="42" t="s">
        <v>63</v>
      </c>
      <c r="C14" s="36">
        <v>20467</v>
      </c>
      <c r="D14" s="36">
        <v>19273</v>
      </c>
    </row>
    <row r="15" spans="1:4" ht="15.75" thickBot="1" x14ac:dyDescent="0.3">
      <c r="A15" s="42"/>
      <c r="B15" s="42" t="s">
        <v>66</v>
      </c>
      <c r="C15" s="36">
        <f>SUM(C16:C18)</f>
        <v>129629</v>
      </c>
      <c r="D15" s="36">
        <f>SUM(D16:D18)</f>
        <v>123331</v>
      </c>
    </row>
    <row r="16" spans="1:4" ht="24" customHeight="1" thickBot="1" x14ac:dyDescent="0.3">
      <c r="A16" s="42" t="s">
        <v>158</v>
      </c>
      <c r="B16" s="42" t="s">
        <v>159</v>
      </c>
      <c r="C16" s="36">
        <v>100678</v>
      </c>
      <c r="D16" s="36">
        <v>98602</v>
      </c>
    </row>
    <row r="17" spans="1:4" ht="15.75" thickBot="1" x14ac:dyDescent="0.3">
      <c r="A17" s="42"/>
      <c r="B17" s="42" t="s">
        <v>160</v>
      </c>
      <c r="C17" s="36"/>
      <c r="D17" s="36"/>
    </row>
    <row r="18" spans="1:4" ht="15.75" thickBot="1" x14ac:dyDescent="0.3">
      <c r="A18" s="42" t="s">
        <v>70</v>
      </c>
      <c r="B18" s="42" t="s">
        <v>161</v>
      </c>
      <c r="C18" s="36">
        <v>28951</v>
      </c>
      <c r="D18" s="36">
        <v>24729</v>
      </c>
    </row>
    <row r="19" spans="1:4" ht="46.5" customHeight="1" thickBot="1" x14ac:dyDescent="0.3">
      <c r="A19" s="42" t="s">
        <v>72</v>
      </c>
      <c r="B19" s="42" t="s">
        <v>73</v>
      </c>
      <c r="C19" s="36"/>
      <c r="D19" s="36"/>
    </row>
    <row r="20" spans="1:4" ht="52.5" customHeight="1" thickBot="1" x14ac:dyDescent="0.3">
      <c r="A20" s="42" t="s">
        <v>74</v>
      </c>
      <c r="B20" s="42" t="s">
        <v>75</v>
      </c>
      <c r="C20" s="36">
        <v>415704</v>
      </c>
      <c r="D20" s="36">
        <v>238668</v>
      </c>
    </row>
    <row r="21" spans="1:4" ht="15.75" thickBot="1" x14ac:dyDescent="0.3">
      <c r="A21" s="42" t="s">
        <v>76</v>
      </c>
      <c r="B21" s="42" t="s">
        <v>77</v>
      </c>
      <c r="C21" s="36">
        <v>4324</v>
      </c>
      <c r="D21" s="36">
        <v>2499</v>
      </c>
    </row>
    <row r="22" spans="1:4" ht="15.75" thickBot="1" x14ac:dyDescent="0.3">
      <c r="A22" s="42"/>
      <c r="B22" s="42" t="s">
        <v>78</v>
      </c>
      <c r="C22" s="36">
        <v>100025</v>
      </c>
      <c r="D22" s="36">
        <v>779909</v>
      </c>
    </row>
    <row r="23" spans="1:4" ht="25.5" customHeight="1" thickBot="1" x14ac:dyDescent="0.3">
      <c r="A23" s="43"/>
      <c r="B23" s="43" t="s">
        <v>79</v>
      </c>
      <c r="C23" s="30">
        <f>C4+C12</f>
        <v>3099034</v>
      </c>
      <c r="D23" s="30">
        <f>D4+D12</f>
        <v>3141137</v>
      </c>
    </row>
    <row r="24" spans="1:4" ht="15.75" thickBot="1" x14ac:dyDescent="0.3">
      <c r="A24" s="41" t="s">
        <v>148</v>
      </c>
      <c r="B24" s="41" t="s">
        <v>162</v>
      </c>
      <c r="C24" s="26">
        <f>C25+C35+C36</f>
        <v>436375</v>
      </c>
      <c r="D24" s="26">
        <f>D25+D35+D36</f>
        <v>352946</v>
      </c>
    </row>
    <row r="25" spans="1:4" ht="15.75" thickBot="1" x14ac:dyDescent="0.3">
      <c r="A25" s="42"/>
      <c r="B25" s="42" t="s">
        <v>81</v>
      </c>
      <c r="C25" s="36">
        <f>SUM(C26:C34)</f>
        <v>73632</v>
      </c>
      <c r="D25" s="36">
        <f>SUM(D26:D34)</f>
        <v>-14336</v>
      </c>
    </row>
    <row r="26" spans="1:4" ht="15.75" thickBot="1" x14ac:dyDescent="0.3">
      <c r="A26" s="42" t="s">
        <v>163</v>
      </c>
      <c r="B26" s="42" t="s">
        <v>164</v>
      </c>
      <c r="C26" s="36">
        <v>17977</v>
      </c>
      <c r="D26" s="36">
        <v>17977</v>
      </c>
    </row>
    <row r="27" spans="1:4" ht="15.75" thickBot="1" x14ac:dyDescent="0.3">
      <c r="A27" s="42"/>
      <c r="B27" s="42" t="s">
        <v>165</v>
      </c>
      <c r="C27" s="36"/>
      <c r="D27" s="36"/>
    </row>
    <row r="28" spans="1:4" ht="15.75" thickBot="1" x14ac:dyDescent="0.3">
      <c r="A28" s="42" t="s">
        <v>166</v>
      </c>
      <c r="B28" s="42" t="s">
        <v>167</v>
      </c>
      <c r="C28" s="36">
        <v>452552</v>
      </c>
      <c r="D28" s="36">
        <v>451774</v>
      </c>
    </row>
    <row r="29" spans="1:4" ht="15.75" thickBot="1" x14ac:dyDescent="0.3">
      <c r="A29" s="42" t="s">
        <v>87</v>
      </c>
      <c r="B29" s="42" t="s">
        <v>168</v>
      </c>
      <c r="C29" s="36"/>
      <c r="D29" s="36"/>
    </row>
    <row r="30" spans="1:4" ht="15.75" thickBot="1" x14ac:dyDescent="0.3">
      <c r="A30" s="42" t="s">
        <v>89</v>
      </c>
      <c r="B30" s="42" t="s">
        <v>169</v>
      </c>
      <c r="C30" s="36">
        <v>-484865</v>
      </c>
      <c r="D30" s="36">
        <v>-487504</v>
      </c>
    </row>
    <row r="31" spans="1:4" ht="15.75" thickBot="1" x14ac:dyDescent="0.3">
      <c r="A31" s="42"/>
      <c r="B31" s="42" t="s">
        <v>170</v>
      </c>
      <c r="C31" s="36"/>
      <c r="D31" s="36"/>
    </row>
    <row r="32" spans="1:4" ht="15.75" thickBot="1" x14ac:dyDescent="0.3">
      <c r="A32" s="42"/>
      <c r="B32" s="42" t="s">
        <v>171</v>
      </c>
      <c r="C32" s="36">
        <v>87968</v>
      </c>
      <c r="D32" s="36">
        <v>3417</v>
      </c>
    </row>
    <row r="33" spans="1:4" ht="15.75" thickBot="1" x14ac:dyDescent="0.3">
      <c r="A33" s="42" t="s">
        <v>93</v>
      </c>
      <c r="B33" s="42" t="s">
        <v>172</v>
      </c>
      <c r="C33" s="36"/>
      <c r="D33" s="36"/>
    </row>
    <row r="34" spans="1:4" ht="15.75" thickBot="1" x14ac:dyDescent="0.3">
      <c r="A34" s="42"/>
      <c r="B34" s="42" t="s">
        <v>173</v>
      </c>
      <c r="C34" s="36"/>
      <c r="D34" s="36"/>
    </row>
    <row r="35" spans="1:4" ht="15.75" thickBot="1" x14ac:dyDescent="0.3">
      <c r="A35" s="42" t="s">
        <v>96</v>
      </c>
      <c r="B35" s="42" t="s">
        <v>97</v>
      </c>
      <c r="C35" s="36"/>
      <c r="D35" s="36"/>
    </row>
    <row r="36" spans="1:4" ht="15.75" thickBot="1" x14ac:dyDescent="0.3">
      <c r="A36" s="42" t="s">
        <v>98</v>
      </c>
      <c r="B36" s="42" t="s">
        <v>99</v>
      </c>
      <c r="C36" s="36">
        <v>362743</v>
      </c>
      <c r="D36" s="36">
        <v>367282</v>
      </c>
    </row>
    <row r="37" spans="1:4" ht="15.75" thickBot="1" x14ac:dyDescent="0.3">
      <c r="A37" s="41" t="s">
        <v>148</v>
      </c>
      <c r="B37" s="41" t="s">
        <v>174</v>
      </c>
      <c r="C37" s="26">
        <f>SUM(C38:C39,C44:C48)</f>
        <v>2178042</v>
      </c>
      <c r="D37" s="26">
        <f>SUM(D38:D39,D44:D48)</f>
        <v>2238270</v>
      </c>
    </row>
    <row r="38" spans="1:4" ht="15.75" thickBot="1" x14ac:dyDescent="0.3">
      <c r="A38" s="42" t="s">
        <v>104</v>
      </c>
      <c r="B38" s="42" t="s">
        <v>101</v>
      </c>
      <c r="C38" s="36">
        <v>59549</v>
      </c>
      <c r="D38" s="36">
        <v>60776</v>
      </c>
    </row>
    <row r="39" spans="1:4" ht="15.75" thickBot="1" x14ac:dyDescent="0.3">
      <c r="A39" s="42"/>
      <c r="B39" s="42" t="s">
        <v>106</v>
      </c>
      <c r="C39" s="36">
        <f>SUM(C40:C43)</f>
        <v>2117584</v>
      </c>
      <c r="D39" s="36">
        <f>SUM(D40:D43)</f>
        <v>2176573</v>
      </c>
    </row>
    <row r="40" spans="1:4" ht="15.75" thickBot="1" x14ac:dyDescent="0.3">
      <c r="A40" s="42" t="s">
        <v>107</v>
      </c>
      <c r="B40" s="42" t="s">
        <v>175</v>
      </c>
      <c r="C40" s="36"/>
      <c r="D40" s="36"/>
    </row>
    <row r="41" spans="1:4" ht="15.75" thickBot="1" x14ac:dyDescent="0.3">
      <c r="A41" s="42" t="s">
        <v>109</v>
      </c>
      <c r="B41" s="42" t="s">
        <v>176</v>
      </c>
      <c r="C41" s="36">
        <v>1783415</v>
      </c>
      <c r="D41" s="36">
        <v>1832898</v>
      </c>
    </row>
    <row r="42" spans="1:4" ht="15.75" thickBot="1" x14ac:dyDescent="0.3">
      <c r="A42" s="42" t="s">
        <v>111</v>
      </c>
      <c r="B42" s="42" t="s">
        <v>177</v>
      </c>
      <c r="C42" s="36">
        <v>271724</v>
      </c>
      <c r="D42" s="36">
        <v>281169</v>
      </c>
    </row>
    <row r="43" spans="1:4" ht="18" customHeight="1" thickBot="1" x14ac:dyDescent="0.3">
      <c r="A43" s="42" t="s">
        <v>113</v>
      </c>
      <c r="B43" s="42" t="s">
        <v>178</v>
      </c>
      <c r="C43" s="36">
        <v>62445</v>
      </c>
      <c r="D43" s="36">
        <v>62506</v>
      </c>
    </row>
    <row r="44" spans="1:4" ht="15.75" thickBot="1" x14ac:dyDescent="0.3">
      <c r="A44" s="42" t="s">
        <v>115</v>
      </c>
      <c r="B44" s="42" t="s">
        <v>116</v>
      </c>
      <c r="C44" s="36"/>
      <c r="D44" s="36"/>
    </row>
    <row r="45" spans="1:4" ht="15.75" thickBot="1" x14ac:dyDescent="0.3">
      <c r="A45" s="42" t="s">
        <v>117</v>
      </c>
      <c r="B45" s="42" t="s">
        <v>118</v>
      </c>
      <c r="C45" s="36">
        <v>909</v>
      </c>
      <c r="D45" s="36">
        <v>921</v>
      </c>
    </row>
    <row r="46" spans="1:4" ht="15.75" thickBot="1" x14ac:dyDescent="0.3">
      <c r="A46" s="42" t="s">
        <v>119</v>
      </c>
      <c r="B46" s="42" t="s">
        <v>120</v>
      </c>
      <c r="C46" s="36"/>
      <c r="D46" s="36"/>
    </row>
    <row r="47" spans="1:4" ht="15.75" thickBot="1" x14ac:dyDescent="0.3">
      <c r="A47" s="42" t="s">
        <v>179</v>
      </c>
      <c r="B47" s="42" t="s">
        <v>122</v>
      </c>
      <c r="C47" s="36"/>
      <c r="D47" s="36"/>
    </row>
    <row r="48" spans="1:4" ht="15.75" thickBot="1" x14ac:dyDescent="0.3">
      <c r="A48" s="42" t="s">
        <v>180</v>
      </c>
      <c r="B48" s="42" t="s">
        <v>124</v>
      </c>
      <c r="C48" s="36"/>
      <c r="D48" s="36"/>
    </row>
    <row r="49" spans="1:4" ht="15.75" thickBot="1" x14ac:dyDescent="0.3">
      <c r="A49" s="41" t="s">
        <v>148</v>
      </c>
      <c r="B49" s="41" t="s">
        <v>181</v>
      </c>
      <c r="C49" s="26">
        <f>SUM(C50:C52,C57:C58,C61:C62)</f>
        <v>484617</v>
      </c>
      <c r="D49" s="26">
        <f>SUM(D50:D52,D57:D58,D61:D62)</f>
        <v>549921</v>
      </c>
    </row>
    <row r="50" spans="1:4" ht="15.75" thickBot="1" x14ac:dyDescent="0.3">
      <c r="A50" s="42" t="s">
        <v>126</v>
      </c>
      <c r="B50" s="42" t="s">
        <v>127</v>
      </c>
      <c r="C50" s="36"/>
      <c r="D50" s="36"/>
    </row>
    <row r="51" spans="1:4" ht="15.75" thickBot="1" x14ac:dyDescent="0.3">
      <c r="A51" s="42" t="s">
        <v>129</v>
      </c>
      <c r="B51" s="42" t="s">
        <v>128</v>
      </c>
      <c r="C51" s="36">
        <v>847</v>
      </c>
      <c r="D51" s="36">
        <v>40</v>
      </c>
    </row>
    <row r="52" spans="1:4" ht="15.75" thickBot="1" x14ac:dyDescent="0.3">
      <c r="A52" s="42"/>
      <c r="B52" s="42" t="s">
        <v>130</v>
      </c>
      <c r="C52" s="36">
        <f>SUM(C53:C56)</f>
        <v>145030</v>
      </c>
      <c r="D52" s="36">
        <f>SUM(D53:D56)</f>
        <v>192292</v>
      </c>
    </row>
    <row r="53" spans="1:4" ht="15.75" thickBot="1" x14ac:dyDescent="0.3">
      <c r="A53" s="42" t="s">
        <v>131</v>
      </c>
      <c r="B53" s="42" t="s">
        <v>175</v>
      </c>
      <c r="C53" s="36"/>
      <c r="D53" s="36"/>
    </row>
    <row r="54" spans="1:4" ht="15.75" thickBot="1" x14ac:dyDescent="0.3">
      <c r="A54" s="42" t="s">
        <v>132</v>
      </c>
      <c r="B54" s="42" t="s">
        <v>176</v>
      </c>
      <c r="C54" s="36">
        <v>109006</v>
      </c>
      <c r="D54" s="36">
        <v>112427</v>
      </c>
    </row>
    <row r="55" spans="1:4" ht="15.75" thickBot="1" x14ac:dyDescent="0.3">
      <c r="A55" s="42" t="s">
        <v>133</v>
      </c>
      <c r="B55" s="42" t="s">
        <v>177</v>
      </c>
      <c r="C55" s="36">
        <v>18909</v>
      </c>
      <c r="D55" s="36">
        <v>18826</v>
      </c>
    </row>
    <row r="56" spans="1:4" ht="42" customHeight="1" thickBot="1" x14ac:dyDescent="0.3">
      <c r="A56" s="42" t="s">
        <v>134</v>
      </c>
      <c r="B56" s="42" t="s">
        <v>182</v>
      </c>
      <c r="C56" s="36">
        <v>17115</v>
      </c>
      <c r="D56" s="36">
        <v>61039</v>
      </c>
    </row>
    <row r="57" spans="1:4" ht="31.5" customHeight="1" thickBot="1" x14ac:dyDescent="0.3">
      <c r="A57" s="42" t="s">
        <v>136</v>
      </c>
      <c r="B57" s="42" t="s">
        <v>137</v>
      </c>
      <c r="C57" s="36"/>
      <c r="D57" s="36"/>
    </row>
    <row r="58" spans="1:4" ht="15.75" thickBot="1" x14ac:dyDescent="0.3">
      <c r="A58" s="42"/>
      <c r="B58" s="42" t="s">
        <v>138</v>
      </c>
      <c r="C58" s="36">
        <f>SUM(C59:C60)</f>
        <v>338688</v>
      </c>
      <c r="D58" s="36">
        <f>SUM(D59:D60)</f>
        <v>357537</v>
      </c>
    </row>
    <row r="59" spans="1:4" ht="15.75" thickBot="1" x14ac:dyDescent="0.3">
      <c r="A59" s="42" t="s">
        <v>139</v>
      </c>
      <c r="B59" s="42" t="s">
        <v>183</v>
      </c>
      <c r="C59" s="36">
        <v>55965</v>
      </c>
      <c r="D59" s="36">
        <v>38486</v>
      </c>
    </row>
    <row r="60" spans="1:4" ht="15.75" thickBot="1" x14ac:dyDescent="0.3">
      <c r="A60" s="42" t="s">
        <v>141</v>
      </c>
      <c r="B60" s="42" t="s">
        <v>184</v>
      </c>
      <c r="C60" s="36">
        <v>282723</v>
      </c>
      <c r="D60" s="36">
        <v>319051</v>
      </c>
    </row>
    <row r="61" spans="1:4" ht="15.75" thickBot="1" x14ac:dyDescent="0.3">
      <c r="A61" s="42" t="s">
        <v>143</v>
      </c>
      <c r="B61" s="42" t="s">
        <v>144</v>
      </c>
      <c r="C61" s="36">
        <v>52</v>
      </c>
      <c r="D61" s="36">
        <v>52</v>
      </c>
    </row>
    <row r="62" spans="1:4" ht="15.75" thickBot="1" x14ac:dyDescent="0.3">
      <c r="A62" s="42" t="s">
        <v>185</v>
      </c>
      <c r="B62" s="42" t="s">
        <v>146</v>
      </c>
      <c r="C62" s="36"/>
      <c r="D62" s="36"/>
    </row>
    <row r="63" spans="1:4" ht="23.25" customHeight="1" thickBot="1" x14ac:dyDescent="0.3">
      <c r="A63" s="43"/>
      <c r="B63" s="43" t="s">
        <v>147</v>
      </c>
      <c r="C63" s="30">
        <f>C24+C37+C49</f>
        <v>3099034</v>
      </c>
      <c r="D63" s="30">
        <f>D24+D37+D49</f>
        <v>3141137</v>
      </c>
    </row>
    <row r="66" spans="1:4" x14ac:dyDescent="0.25">
      <c r="A66" s="31" t="s">
        <v>186</v>
      </c>
      <c r="D66" s="38"/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74.42578125" style="45" customWidth="1"/>
    <col min="2" max="2" width="87.7109375" style="45" customWidth="1"/>
    <col min="3" max="3" width="17.28515625" style="45" customWidth="1"/>
    <col min="4" max="4" width="16.5703125" style="45" customWidth="1"/>
    <col min="5" max="16384" width="9.140625" style="45"/>
  </cols>
  <sheetData>
    <row r="1" spans="1:4" s="44" customFormat="1" ht="39.75" customHeight="1" thickBot="1" x14ac:dyDescent="0.3">
      <c r="A1" s="95" t="s">
        <v>22</v>
      </c>
      <c r="B1" s="96"/>
      <c r="C1" s="96"/>
      <c r="D1" s="97"/>
    </row>
    <row r="2" spans="1:4" s="44" customFormat="1" ht="19.5" customHeight="1" thickBot="1" x14ac:dyDescent="0.3">
      <c r="A2" s="98"/>
      <c r="B2" s="99"/>
      <c r="C2" s="99"/>
      <c r="D2" s="100"/>
    </row>
    <row r="3" spans="1:4" s="44" customFormat="1" ht="19.5" customHeight="1" thickBot="1" x14ac:dyDescent="0.3">
      <c r="A3" s="101"/>
      <c r="B3" s="102"/>
      <c r="C3" s="102"/>
      <c r="D3" s="102"/>
    </row>
    <row r="4" spans="1:4" ht="19.5" customHeight="1" thickBot="1" x14ac:dyDescent="0.3">
      <c r="A4" s="103" t="s">
        <v>23</v>
      </c>
      <c r="B4" s="103"/>
      <c r="C4" s="103"/>
      <c r="D4" s="103"/>
    </row>
    <row r="5" spans="1:4" ht="15.75" thickBot="1" x14ac:dyDescent="0.3">
      <c r="A5" s="46" t="s">
        <v>24</v>
      </c>
      <c r="B5" s="46" t="s">
        <v>25</v>
      </c>
      <c r="C5" s="46" t="s">
        <v>24</v>
      </c>
      <c r="D5" s="46" t="s">
        <v>24</v>
      </c>
    </row>
    <row r="6" spans="1:4" ht="15.75" thickBot="1" x14ac:dyDescent="0.3">
      <c r="A6" s="46" t="s">
        <v>24</v>
      </c>
      <c r="B6" s="46" t="s">
        <v>26</v>
      </c>
      <c r="C6" s="46" t="s">
        <v>27</v>
      </c>
      <c r="D6" s="46" t="s">
        <v>28</v>
      </c>
    </row>
    <row r="7" spans="1:4" x14ac:dyDescent="0.25">
      <c r="A7" s="47"/>
      <c r="B7" s="47" t="s">
        <v>29</v>
      </c>
      <c r="C7" s="48">
        <v>88349</v>
      </c>
      <c r="D7" s="48">
        <v>88203</v>
      </c>
    </row>
    <row r="8" spans="1:4" x14ac:dyDescent="0.25">
      <c r="A8" s="49"/>
      <c r="B8" s="49" t="s">
        <v>30</v>
      </c>
      <c r="C8" s="50">
        <v>45</v>
      </c>
      <c r="D8" s="50">
        <v>50</v>
      </c>
    </row>
    <row r="9" spans="1:4" x14ac:dyDescent="0.25">
      <c r="A9" s="49" t="s">
        <v>31</v>
      </c>
      <c r="B9" s="49" t="s">
        <v>32</v>
      </c>
      <c r="C9" s="51">
        <v>0</v>
      </c>
      <c r="D9" s="51">
        <v>0</v>
      </c>
    </row>
    <row r="10" spans="1:4" x14ac:dyDescent="0.25">
      <c r="A10" s="49" t="s">
        <v>33</v>
      </c>
      <c r="B10" s="49" t="s">
        <v>34</v>
      </c>
      <c r="C10" s="51">
        <v>45</v>
      </c>
      <c r="D10" s="51">
        <v>50</v>
      </c>
    </row>
    <row r="11" spans="1:4" x14ac:dyDescent="0.25">
      <c r="A11" s="49"/>
      <c r="B11" s="49" t="s">
        <v>35</v>
      </c>
      <c r="C11" s="51">
        <v>0</v>
      </c>
      <c r="D11" s="51">
        <v>0</v>
      </c>
    </row>
    <row r="12" spans="1:4" x14ac:dyDescent="0.25">
      <c r="A12" s="49" t="s">
        <v>36</v>
      </c>
      <c r="B12" s="49" t="s">
        <v>37</v>
      </c>
      <c r="C12" s="51">
        <v>0</v>
      </c>
      <c r="D12" s="51">
        <v>0</v>
      </c>
    </row>
    <row r="13" spans="1:4" x14ac:dyDescent="0.25">
      <c r="A13" s="49"/>
      <c r="B13" s="49" t="s">
        <v>38</v>
      </c>
      <c r="C13" s="50">
        <v>10545</v>
      </c>
      <c r="D13" s="50">
        <v>10299</v>
      </c>
    </row>
    <row r="14" spans="1:4" x14ac:dyDescent="0.25">
      <c r="A14" s="49" t="s">
        <v>39</v>
      </c>
      <c r="B14" s="49" t="s">
        <v>40</v>
      </c>
      <c r="C14" s="51">
        <v>6502</v>
      </c>
      <c r="D14" s="51">
        <v>6502</v>
      </c>
    </row>
    <row r="15" spans="1:4" x14ac:dyDescent="0.25">
      <c r="A15" s="49"/>
      <c r="B15" s="49" t="s">
        <v>35</v>
      </c>
      <c r="C15" s="51">
        <v>0</v>
      </c>
      <c r="D15" s="51">
        <v>0</v>
      </c>
    </row>
    <row r="16" spans="1:4" ht="24" x14ac:dyDescent="0.25">
      <c r="A16" s="49" t="s">
        <v>41</v>
      </c>
      <c r="B16" s="49" t="s">
        <v>42</v>
      </c>
      <c r="C16" s="51">
        <v>4043</v>
      </c>
      <c r="D16" s="51">
        <v>3797</v>
      </c>
    </row>
    <row r="17" spans="1:4" x14ac:dyDescent="0.25">
      <c r="A17" s="49"/>
      <c r="B17" s="49" t="s">
        <v>43</v>
      </c>
      <c r="C17" s="50">
        <v>69992</v>
      </c>
      <c r="D17" s="50">
        <v>70064</v>
      </c>
    </row>
    <row r="18" spans="1:4" x14ac:dyDescent="0.25">
      <c r="A18" s="49" t="s">
        <v>44</v>
      </c>
      <c r="B18" s="49" t="s">
        <v>40</v>
      </c>
      <c r="C18" s="51">
        <v>33562</v>
      </c>
      <c r="D18" s="51">
        <v>33562</v>
      </c>
    </row>
    <row r="19" spans="1:4" x14ac:dyDescent="0.25">
      <c r="A19" s="49" t="s">
        <v>45</v>
      </c>
      <c r="B19" s="49" t="s">
        <v>46</v>
      </c>
      <c r="C19" s="51">
        <v>36430</v>
      </c>
      <c r="D19" s="51">
        <v>36502</v>
      </c>
    </row>
    <row r="20" spans="1:4" ht="24" x14ac:dyDescent="0.25">
      <c r="A20" s="49" t="s">
        <v>47</v>
      </c>
      <c r="B20" s="49" t="s">
        <v>48</v>
      </c>
      <c r="C20" s="51">
        <v>0</v>
      </c>
      <c r="D20" s="51">
        <v>0</v>
      </c>
    </row>
    <row r="21" spans="1:4" ht="24" x14ac:dyDescent="0.25">
      <c r="A21" s="49" t="s">
        <v>49</v>
      </c>
      <c r="B21" s="49" t="s">
        <v>50</v>
      </c>
      <c r="C21" s="51">
        <v>253</v>
      </c>
      <c r="D21" s="51">
        <v>276</v>
      </c>
    </row>
    <row r="22" spans="1:4" x14ac:dyDescent="0.25">
      <c r="A22" s="49"/>
      <c r="B22" s="49" t="s">
        <v>51</v>
      </c>
      <c r="C22" s="51">
        <v>0</v>
      </c>
      <c r="D22" s="51">
        <v>0</v>
      </c>
    </row>
    <row r="23" spans="1:4" x14ac:dyDescent="0.25">
      <c r="A23" s="49" t="s">
        <v>52</v>
      </c>
      <c r="B23" s="49" t="s">
        <v>53</v>
      </c>
      <c r="C23" s="51">
        <v>7514</v>
      </c>
      <c r="D23" s="51">
        <v>7514</v>
      </c>
    </row>
    <row r="24" spans="1:4" x14ac:dyDescent="0.25">
      <c r="A24" s="47"/>
      <c r="B24" s="47" t="s">
        <v>54</v>
      </c>
      <c r="C24" s="48">
        <v>229909</v>
      </c>
      <c r="D24" s="48">
        <v>223927</v>
      </c>
    </row>
    <row r="25" spans="1:4" x14ac:dyDescent="0.25">
      <c r="A25" s="49"/>
      <c r="B25" s="49" t="s">
        <v>55</v>
      </c>
      <c r="C25" s="50">
        <v>0</v>
      </c>
      <c r="D25" s="50">
        <v>0</v>
      </c>
    </row>
    <row r="26" spans="1:4" x14ac:dyDescent="0.25">
      <c r="A26" s="49"/>
      <c r="B26" s="49" t="s">
        <v>56</v>
      </c>
      <c r="C26" s="51">
        <v>0</v>
      </c>
      <c r="D26" s="51">
        <v>0</v>
      </c>
    </row>
    <row r="27" spans="1:4" x14ac:dyDescent="0.25">
      <c r="A27" s="49" t="s">
        <v>57</v>
      </c>
      <c r="B27" s="49" t="s">
        <v>40</v>
      </c>
      <c r="C27" s="51">
        <v>0</v>
      </c>
      <c r="D27" s="51">
        <v>0</v>
      </c>
    </row>
    <row r="28" spans="1:4" x14ac:dyDescent="0.25">
      <c r="A28" s="49" t="s">
        <v>57</v>
      </c>
      <c r="B28" s="49" t="s">
        <v>58</v>
      </c>
      <c r="C28" s="51">
        <v>0</v>
      </c>
      <c r="D28" s="51">
        <v>0</v>
      </c>
    </row>
    <row r="29" spans="1:4" x14ac:dyDescent="0.25">
      <c r="A29" s="49" t="s">
        <v>59</v>
      </c>
      <c r="B29" s="49" t="s">
        <v>60</v>
      </c>
      <c r="C29" s="51">
        <v>0</v>
      </c>
      <c r="D29" s="51">
        <v>0</v>
      </c>
    </row>
    <row r="30" spans="1:4" x14ac:dyDescent="0.25">
      <c r="A30" s="49" t="s">
        <v>61</v>
      </c>
      <c r="B30" s="49" t="s">
        <v>62</v>
      </c>
      <c r="C30" s="51">
        <v>0</v>
      </c>
      <c r="D30" s="51">
        <v>0</v>
      </c>
    </row>
    <row r="31" spans="1:4" x14ac:dyDescent="0.25">
      <c r="A31" s="49"/>
      <c r="B31" s="49" t="s">
        <v>63</v>
      </c>
      <c r="C31" s="50">
        <v>125590</v>
      </c>
      <c r="D31" s="50">
        <v>125817</v>
      </c>
    </row>
    <row r="32" spans="1:4" x14ac:dyDescent="0.25">
      <c r="A32" s="49" t="s">
        <v>64</v>
      </c>
      <c r="B32" s="49" t="s">
        <v>65</v>
      </c>
      <c r="C32" s="51">
        <v>125537</v>
      </c>
      <c r="D32" s="51">
        <v>125763</v>
      </c>
    </row>
    <row r="33" spans="1:4" x14ac:dyDescent="0.25">
      <c r="A33" s="49"/>
      <c r="B33" s="49" t="s">
        <v>35</v>
      </c>
      <c r="C33" s="51">
        <v>53</v>
      </c>
      <c r="D33" s="51">
        <v>54</v>
      </c>
    </row>
    <row r="34" spans="1:4" x14ac:dyDescent="0.25">
      <c r="A34" s="49"/>
      <c r="B34" s="49" t="s">
        <v>66</v>
      </c>
      <c r="C34" s="50">
        <v>23608</v>
      </c>
      <c r="D34" s="50">
        <v>30477</v>
      </c>
    </row>
    <row r="35" spans="1:4" ht="24" x14ac:dyDescent="0.25">
      <c r="A35" s="49" t="s">
        <v>67</v>
      </c>
      <c r="B35" s="49" t="s">
        <v>68</v>
      </c>
      <c r="C35" s="51">
        <v>1934</v>
      </c>
      <c r="D35" s="51">
        <v>1616</v>
      </c>
    </row>
    <row r="36" spans="1:4" x14ac:dyDescent="0.25">
      <c r="A36" s="49"/>
      <c r="B36" s="49" t="s">
        <v>69</v>
      </c>
      <c r="C36" s="51">
        <v>0</v>
      </c>
      <c r="D36" s="51">
        <v>0</v>
      </c>
    </row>
    <row r="37" spans="1:4" x14ac:dyDescent="0.25">
      <c r="A37" s="49" t="s">
        <v>70</v>
      </c>
      <c r="B37" s="49" t="s">
        <v>71</v>
      </c>
      <c r="C37" s="51">
        <v>21674</v>
      </c>
      <c r="D37" s="51">
        <v>28861</v>
      </c>
    </row>
    <row r="38" spans="1:4" ht="24" x14ac:dyDescent="0.25">
      <c r="A38" s="49" t="s">
        <v>72</v>
      </c>
      <c r="B38" s="49" t="s">
        <v>73</v>
      </c>
      <c r="C38" s="51">
        <v>0</v>
      </c>
      <c r="D38" s="51">
        <v>0</v>
      </c>
    </row>
    <row r="39" spans="1:4" ht="24" x14ac:dyDescent="0.25">
      <c r="A39" s="49" t="s">
        <v>74</v>
      </c>
      <c r="B39" s="49" t="s">
        <v>75</v>
      </c>
      <c r="C39" s="51">
        <v>266</v>
      </c>
      <c r="D39" s="51">
        <v>168</v>
      </c>
    </row>
    <row r="40" spans="1:4" x14ac:dyDescent="0.25">
      <c r="A40" s="49" t="s">
        <v>76</v>
      </c>
      <c r="B40" s="49" t="s">
        <v>77</v>
      </c>
      <c r="C40" s="51">
        <v>23</v>
      </c>
      <c r="D40" s="51">
        <v>32</v>
      </c>
    </row>
    <row r="41" spans="1:4" x14ac:dyDescent="0.25">
      <c r="A41" s="49"/>
      <c r="B41" s="49" t="s">
        <v>78</v>
      </c>
      <c r="C41" s="51">
        <v>80422</v>
      </c>
      <c r="D41" s="51">
        <v>67433</v>
      </c>
    </row>
    <row r="42" spans="1:4" x14ac:dyDescent="0.25">
      <c r="A42" s="52"/>
      <c r="B42" s="53" t="s">
        <v>79</v>
      </c>
      <c r="C42" s="48">
        <v>318258</v>
      </c>
      <c r="D42" s="48">
        <v>312130</v>
      </c>
    </row>
    <row r="43" spans="1:4" x14ac:dyDescent="0.25">
      <c r="A43" s="47"/>
      <c r="B43" s="47" t="s">
        <v>80</v>
      </c>
      <c r="C43" s="48">
        <v>207560</v>
      </c>
      <c r="D43" s="48">
        <v>210174</v>
      </c>
    </row>
    <row r="44" spans="1:4" x14ac:dyDescent="0.25">
      <c r="A44" s="49"/>
      <c r="B44" s="49" t="s">
        <v>81</v>
      </c>
      <c r="C44" s="50">
        <v>207560</v>
      </c>
      <c r="D44" s="50">
        <v>210174</v>
      </c>
    </row>
    <row r="45" spans="1:4" ht="24" x14ac:dyDescent="0.25">
      <c r="A45" s="49" t="s">
        <v>82</v>
      </c>
      <c r="B45" s="49" t="s">
        <v>83</v>
      </c>
      <c r="C45" s="51">
        <v>195476</v>
      </c>
      <c r="D45" s="51">
        <v>195476</v>
      </c>
    </row>
    <row r="46" spans="1:4" x14ac:dyDescent="0.25">
      <c r="A46" s="49"/>
      <c r="B46" s="49" t="s">
        <v>84</v>
      </c>
      <c r="C46" s="51">
        <v>6228</v>
      </c>
      <c r="D46" s="51">
        <v>6228</v>
      </c>
    </row>
    <row r="47" spans="1:4" ht="24" x14ac:dyDescent="0.25">
      <c r="A47" s="49" t="s">
        <v>85</v>
      </c>
      <c r="B47" s="49" t="s">
        <v>86</v>
      </c>
      <c r="C47" s="51">
        <v>12238</v>
      </c>
      <c r="D47" s="51">
        <v>12238</v>
      </c>
    </row>
    <row r="48" spans="1:4" x14ac:dyDescent="0.25">
      <c r="A48" s="49" t="s">
        <v>87</v>
      </c>
      <c r="B48" s="49" t="s">
        <v>88</v>
      </c>
      <c r="C48" s="51">
        <v>0</v>
      </c>
      <c r="D48" s="51">
        <v>0</v>
      </c>
    </row>
    <row r="49" spans="1:4" x14ac:dyDescent="0.25">
      <c r="A49" s="49" t="s">
        <v>89</v>
      </c>
      <c r="B49" s="49" t="s">
        <v>90</v>
      </c>
      <c r="C49" s="51">
        <v>-3768</v>
      </c>
      <c r="D49" s="51">
        <v>-8578</v>
      </c>
    </row>
    <row r="50" spans="1:4" x14ac:dyDescent="0.25">
      <c r="A50" s="49"/>
      <c r="B50" s="49" t="s">
        <v>91</v>
      </c>
      <c r="C50" s="51">
        <v>0</v>
      </c>
      <c r="D50" s="51">
        <v>0</v>
      </c>
    </row>
    <row r="51" spans="1:4" x14ac:dyDescent="0.25">
      <c r="A51" s="49"/>
      <c r="B51" s="49" t="s">
        <v>92</v>
      </c>
      <c r="C51" s="51">
        <v>-2614</v>
      </c>
      <c r="D51" s="51">
        <v>4810</v>
      </c>
    </row>
    <row r="52" spans="1:4" x14ac:dyDescent="0.25">
      <c r="A52" s="49" t="s">
        <v>93</v>
      </c>
      <c r="B52" s="49" t="s">
        <v>94</v>
      </c>
      <c r="C52" s="51">
        <v>0</v>
      </c>
      <c r="D52" s="51">
        <v>0</v>
      </c>
    </row>
    <row r="53" spans="1:4" x14ac:dyDescent="0.25">
      <c r="A53" s="49"/>
      <c r="B53" s="49" t="s">
        <v>95</v>
      </c>
      <c r="C53" s="51">
        <v>0</v>
      </c>
      <c r="D53" s="51">
        <v>0</v>
      </c>
    </row>
    <row r="54" spans="1:4" x14ac:dyDescent="0.25">
      <c r="A54" s="49" t="s">
        <v>96</v>
      </c>
      <c r="B54" s="49" t="s">
        <v>97</v>
      </c>
      <c r="C54" s="51">
        <v>0</v>
      </c>
      <c r="D54" s="51">
        <v>0</v>
      </c>
    </row>
    <row r="55" spans="1:4" x14ac:dyDescent="0.25">
      <c r="A55" s="49" t="s">
        <v>98</v>
      </c>
      <c r="B55" s="49" t="s">
        <v>99</v>
      </c>
      <c r="C55" s="51">
        <v>0</v>
      </c>
      <c r="D55" s="51">
        <v>0</v>
      </c>
    </row>
    <row r="56" spans="1:4" x14ac:dyDescent="0.25">
      <c r="A56" s="47"/>
      <c r="B56" s="47" t="s">
        <v>100</v>
      </c>
      <c r="C56" s="48">
        <v>6863</v>
      </c>
      <c r="D56" s="48">
        <v>6855</v>
      </c>
    </row>
    <row r="57" spans="1:4" x14ac:dyDescent="0.25">
      <c r="A57" s="49"/>
      <c r="B57" s="49" t="s">
        <v>101</v>
      </c>
      <c r="C57" s="50">
        <v>6727</v>
      </c>
      <c r="D57" s="50">
        <v>6728</v>
      </c>
    </row>
    <row r="58" spans="1:4" x14ac:dyDescent="0.25">
      <c r="A58" s="49"/>
      <c r="B58" s="49" t="s">
        <v>102</v>
      </c>
      <c r="C58" s="51">
        <v>0</v>
      </c>
      <c r="D58" s="51">
        <v>0</v>
      </c>
    </row>
    <row r="59" spans="1:4" x14ac:dyDescent="0.25">
      <c r="A59" s="49"/>
      <c r="B59" s="49" t="s">
        <v>103</v>
      </c>
      <c r="C59" s="51">
        <v>0</v>
      </c>
      <c r="D59" s="51">
        <v>0</v>
      </c>
    </row>
    <row r="60" spans="1:4" x14ac:dyDescent="0.25">
      <c r="A60" s="49" t="s">
        <v>104</v>
      </c>
      <c r="B60" s="49" t="s">
        <v>105</v>
      </c>
      <c r="C60" s="51">
        <v>6727</v>
      </c>
      <c r="D60" s="51">
        <v>6728</v>
      </c>
    </row>
    <row r="61" spans="1:4" x14ac:dyDescent="0.25">
      <c r="A61" s="49"/>
      <c r="B61" s="49" t="s">
        <v>106</v>
      </c>
      <c r="C61" s="50">
        <v>136</v>
      </c>
      <c r="D61" s="50">
        <v>127</v>
      </c>
    </row>
    <row r="62" spans="1:4" x14ac:dyDescent="0.25">
      <c r="A62" s="49" t="s">
        <v>107</v>
      </c>
      <c r="B62" s="49" t="s">
        <v>108</v>
      </c>
      <c r="C62" s="51">
        <v>0</v>
      </c>
      <c r="D62" s="51">
        <v>0</v>
      </c>
    </row>
    <row r="63" spans="1:4" x14ac:dyDescent="0.25">
      <c r="A63" s="49" t="s">
        <v>109</v>
      </c>
      <c r="B63" s="49" t="s">
        <v>110</v>
      </c>
      <c r="C63" s="51">
        <v>0</v>
      </c>
      <c r="D63" s="51">
        <v>0</v>
      </c>
    </row>
    <row r="64" spans="1:4" x14ac:dyDescent="0.25">
      <c r="A64" s="49" t="s">
        <v>111</v>
      </c>
      <c r="B64" s="49" t="s">
        <v>112</v>
      </c>
      <c r="C64" s="51">
        <v>0</v>
      </c>
      <c r="D64" s="51">
        <v>0</v>
      </c>
    </row>
    <row r="65" spans="1:4" x14ac:dyDescent="0.25">
      <c r="A65" s="49" t="s">
        <v>113</v>
      </c>
      <c r="B65" s="49" t="s">
        <v>114</v>
      </c>
      <c r="C65" s="51">
        <v>136</v>
      </c>
      <c r="D65" s="51">
        <v>127</v>
      </c>
    </row>
    <row r="66" spans="1:4" x14ac:dyDescent="0.25">
      <c r="A66" s="49" t="s">
        <v>115</v>
      </c>
      <c r="B66" s="49" t="s">
        <v>116</v>
      </c>
      <c r="C66" s="51">
        <v>0</v>
      </c>
      <c r="D66" s="51">
        <v>0</v>
      </c>
    </row>
    <row r="67" spans="1:4" x14ac:dyDescent="0.25">
      <c r="A67" s="49" t="s">
        <v>117</v>
      </c>
      <c r="B67" s="49" t="s">
        <v>118</v>
      </c>
      <c r="C67" s="51">
        <v>0</v>
      </c>
      <c r="D67" s="51">
        <v>0</v>
      </c>
    </row>
    <row r="68" spans="1:4" x14ac:dyDescent="0.25">
      <c r="A68" s="49" t="s">
        <v>119</v>
      </c>
      <c r="B68" s="49" t="s">
        <v>120</v>
      </c>
      <c r="C68" s="51">
        <v>0</v>
      </c>
      <c r="D68" s="51">
        <v>0</v>
      </c>
    </row>
    <row r="69" spans="1:4" x14ac:dyDescent="0.25">
      <c r="A69" s="49" t="s">
        <v>121</v>
      </c>
      <c r="B69" s="49" t="s">
        <v>122</v>
      </c>
      <c r="C69" s="51">
        <v>0</v>
      </c>
      <c r="D69" s="51">
        <v>0</v>
      </c>
    </row>
    <row r="70" spans="1:4" x14ac:dyDescent="0.25">
      <c r="A70" s="49" t="s">
        <v>123</v>
      </c>
      <c r="B70" s="49" t="s">
        <v>124</v>
      </c>
      <c r="C70" s="51">
        <v>0</v>
      </c>
      <c r="D70" s="51">
        <v>0</v>
      </c>
    </row>
    <row r="71" spans="1:4" x14ac:dyDescent="0.25">
      <c r="A71" s="47"/>
      <c r="B71" s="47" t="s">
        <v>125</v>
      </c>
      <c r="C71" s="48">
        <v>103835</v>
      </c>
      <c r="D71" s="48">
        <v>95101</v>
      </c>
    </row>
    <row r="72" spans="1:4" x14ac:dyDescent="0.25">
      <c r="A72" s="49" t="s">
        <v>126</v>
      </c>
      <c r="B72" s="49" t="s">
        <v>127</v>
      </c>
      <c r="C72" s="51">
        <v>0</v>
      </c>
      <c r="D72" s="51">
        <v>0</v>
      </c>
    </row>
    <row r="73" spans="1:4" x14ac:dyDescent="0.25">
      <c r="A73" s="49"/>
      <c r="B73" s="49" t="s">
        <v>128</v>
      </c>
      <c r="C73" s="50">
        <v>20801</v>
      </c>
      <c r="D73" s="50">
        <v>20573</v>
      </c>
    </row>
    <row r="74" spans="1:4" x14ac:dyDescent="0.25">
      <c r="A74" s="49"/>
      <c r="B74" s="49" t="s">
        <v>102</v>
      </c>
      <c r="C74" s="51">
        <v>0</v>
      </c>
      <c r="D74" s="51">
        <v>0</v>
      </c>
    </row>
    <row r="75" spans="1:4" x14ac:dyDescent="0.25">
      <c r="A75" s="49"/>
      <c r="B75" s="49" t="s">
        <v>103</v>
      </c>
      <c r="C75" s="51">
        <v>0</v>
      </c>
      <c r="D75" s="51">
        <v>0</v>
      </c>
    </row>
    <row r="76" spans="1:4" x14ac:dyDescent="0.25">
      <c r="A76" s="49" t="s">
        <v>129</v>
      </c>
      <c r="B76" s="49" t="s">
        <v>105</v>
      </c>
      <c r="C76" s="51">
        <v>20801</v>
      </c>
      <c r="D76" s="51">
        <v>20573</v>
      </c>
    </row>
    <row r="77" spans="1:4" x14ac:dyDescent="0.25">
      <c r="A77" s="49"/>
      <c r="B77" s="49" t="s">
        <v>130</v>
      </c>
      <c r="C77" s="50">
        <v>1040</v>
      </c>
      <c r="D77" s="50">
        <v>193</v>
      </c>
    </row>
    <row r="78" spans="1:4" x14ac:dyDescent="0.25">
      <c r="A78" s="49" t="s">
        <v>131</v>
      </c>
      <c r="B78" s="49" t="s">
        <v>108</v>
      </c>
      <c r="C78" s="51">
        <v>0</v>
      </c>
      <c r="D78" s="51">
        <v>0</v>
      </c>
    </row>
    <row r="79" spans="1:4" x14ac:dyDescent="0.25">
      <c r="A79" s="49" t="s">
        <v>132</v>
      </c>
      <c r="B79" s="49" t="s">
        <v>110</v>
      </c>
      <c r="C79" s="51">
        <v>0</v>
      </c>
      <c r="D79" s="51">
        <v>0</v>
      </c>
    </row>
    <row r="80" spans="1:4" x14ac:dyDescent="0.25">
      <c r="A80" s="49" t="s">
        <v>133</v>
      </c>
      <c r="B80" s="49" t="s">
        <v>112</v>
      </c>
      <c r="C80" s="51">
        <v>0</v>
      </c>
      <c r="D80" s="51">
        <v>0</v>
      </c>
    </row>
    <row r="81" spans="1:4" ht="24" x14ac:dyDescent="0.25">
      <c r="A81" s="49" t="s">
        <v>134</v>
      </c>
      <c r="B81" s="49" t="s">
        <v>135</v>
      </c>
      <c r="C81" s="51">
        <v>1040</v>
      </c>
      <c r="D81" s="51">
        <v>193</v>
      </c>
    </row>
    <row r="82" spans="1:4" ht="24" x14ac:dyDescent="0.25">
      <c r="A82" s="49" t="s">
        <v>136</v>
      </c>
      <c r="B82" s="49" t="s">
        <v>137</v>
      </c>
      <c r="C82" s="51">
        <v>57381</v>
      </c>
      <c r="D82" s="51">
        <v>58384</v>
      </c>
    </row>
    <row r="83" spans="1:4" x14ac:dyDescent="0.25">
      <c r="A83" s="49"/>
      <c r="B83" s="49" t="s">
        <v>138</v>
      </c>
      <c r="C83" s="50">
        <v>24613</v>
      </c>
      <c r="D83" s="50">
        <v>15951</v>
      </c>
    </row>
    <row r="84" spans="1:4" x14ac:dyDescent="0.25">
      <c r="A84" s="49" t="s">
        <v>139</v>
      </c>
      <c r="B84" s="49" t="s">
        <v>140</v>
      </c>
      <c r="C84" s="51">
        <v>1980</v>
      </c>
      <c r="D84" s="51">
        <v>2466</v>
      </c>
    </row>
    <row r="85" spans="1:4" x14ac:dyDescent="0.25">
      <c r="A85" s="49" t="s">
        <v>141</v>
      </c>
      <c r="B85" s="49" t="s">
        <v>142</v>
      </c>
      <c r="C85" s="51">
        <v>22633</v>
      </c>
      <c r="D85" s="51">
        <v>13485</v>
      </c>
    </row>
    <row r="86" spans="1:4" x14ac:dyDescent="0.25">
      <c r="A86" s="49" t="s">
        <v>143</v>
      </c>
      <c r="B86" s="49" t="s">
        <v>144</v>
      </c>
      <c r="C86" s="51">
        <v>0</v>
      </c>
      <c r="D86" s="51">
        <v>0</v>
      </c>
    </row>
    <row r="87" spans="1:4" x14ac:dyDescent="0.25">
      <c r="A87" s="49" t="s">
        <v>145</v>
      </c>
      <c r="B87" s="49" t="s">
        <v>146</v>
      </c>
      <c r="C87" s="51">
        <v>0</v>
      </c>
      <c r="D87" s="51">
        <v>0</v>
      </c>
    </row>
    <row r="88" spans="1:4" x14ac:dyDescent="0.25">
      <c r="A88" s="52"/>
      <c r="B88" s="53" t="s">
        <v>147</v>
      </c>
      <c r="C88" s="48">
        <v>318258</v>
      </c>
      <c r="D88" s="48">
        <v>312130</v>
      </c>
    </row>
    <row r="89" spans="1:4" x14ac:dyDescent="0.25">
      <c r="A89" s="54"/>
      <c r="B89" s="54"/>
      <c r="C89" s="55"/>
      <c r="D89" s="55"/>
    </row>
    <row r="90" spans="1:4" x14ac:dyDescent="0.25">
      <c r="A90" s="5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45" customWidth="1"/>
    <col min="2" max="2" width="29.42578125" style="45" customWidth="1"/>
    <col min="3" max="4" width="15.42578125" style="45" customWidth="1"/>
    <col min="5" max="16384" width="9.140625" style="45"/>
  </cols>
  <sheetData>
    <row r="1" spans="1:4" s="44" customFormat="1" ht="56.25" customHeight="1" thickBot="1" x14ac:dyDescent="0.3">
      <c r="A1" s="95" t="s">
        <v>22</v>
      </c>
      <c r="B1" s="96"/>
      <c r="C1" s="96"/>
      <c r="D1" s="97"/>
    </row>
    <row r="2" spans="1:4" s="44" customFormat="1" ht="19.5" customHeight="1" thickBot="1" x14ac:dyDescent="0.3">
      <c r="A2" s="98"/>
      <c r="B2" s="99"/>
      <c r="C2" s="99"/>
      <c r="D2" s="100"/>
    </row>
    <row r="3" spans="1:4" s="44" customFormat="1" ht="19.5" customHeight="1" thickBot="1" x14ac:dyDescent="0.3">
      <c r="A3" s="101"/>
      <c r="B3" s="102"/>
      <c r="C3" s="102"/>
      <c r="D3" s="102"/>
    </row>
    <row r="4" spans="1:4" ht="19.5" customHeight="1" thickBot="1" x14ac:dyDescent="0.3">
      <c r="A4" s="103" t="s">
        <v>23</v>
      </c>
      <c r="B4" s="103"/>
      <c r="C4" s="103"/>
      <c r="D4" s="103"/>
    </row>
    <row r="5" spans="1:4" ht="15.75" thickBot="1" x14ac:dyDescent="0.3">
      <c r="A5" s="46" t="s">
        <v>24</v>
      </c>
      <c r="B5" s="46" t="s">
        <v>25</v>
      </c>
      <c r="C5" s="46"/>
      <c r="D5" s="46" t="s">
        <v>24</v>
      </c>
    </row>
    <row r="6" spans="1:4" ht="15.75" thickBot="1" x14ac:dyDescent="0.3">
      <c r="A6" s="46" t="s">
        <v>24</v>
      </c>
      <c r="B6" s="46" t="s">
        <v>26</v>
      </c>
      <c r="C6" s="46" t="s">
        <v>27</v>
      </c>
      <c r="D6" s="46" t="s">
        <v>28</v>
      </c>
    </row>
    <row r="7" spans="1:4" x14ac:dyDescent="0.25">
      <c r="A7" s="47"/>
      <c r="B7" s="47" t="s">
        <v>29</v>
      </c>
      <c r="C7" s="48">
        <v>16962</v>
      </c>
      <c r="D7" s="48">
        <v>16590</v>
      </c>
    </row>
    <row r="8" spans="1:4" x14ac:dyDescent="0.25">
      <c r="A8" s="49"/>
      <c r="B8" s="49" t="s">
        <v>30</v>
      </c>
      <c r="C8" s="50">
        <v>503</v>
      </c>
      <c r="D8" s="50">
        <v>529</v>
      </c>
    </row>
    <row r="9" spans="1:4" x14ac:dyDescent="0.25">
      <c r="A9" s="49" t="s">
        <v>31</v>
      </c>
      <c r="B9" s="49" t="s">
        <v>32</v>
      </c>
      <c r="C9" s="51">
        <v>0</v>
      </c>
      <c r="D9" s="51">
        <v>0</v>
      </c>
    </row>
    <row r="10" spans="1:4" x14ac:dyDescent="0.25">
      <c r="A10" s="49" t="s">
        <v>33</v>
      </c>
      <c r="B10" s="49" t="s">
        <v>34</v>
      </c>
      <c r="C10" s="51">
        <v>59</v>
      </c>
      <c r="D10" s="51">
        <v>90</v>
      </c>
    </row>
    <row r="11" spans="1:4" x14ac:dyDescent="0.25">
      <c r="A11" s="49"/>
      <c r="B11" s="49" t="s">
        <v>35</v>
      </c>
      <c r="C11" s="51">
        <v>0</v>
      </c>
      <c r="D11" s="51">
        <v>0</v>
      </c>
    </row>
    <row r="12" spans="1:4" ht="35.25" x14ac:dyDescent="0.25">
      <c r="A12" s="49" t="s">
        <v>36</v>
      </c>
      <c r="B12" s="49" t="s">
        <v>37</v>
      </c>
      <c r="C12" s="51">
        <v>444</v>
      </c>
      <c r="D12" s="51">
        <v>439</v>
      </c>
    </row>
    <row r="13" spans="1:4" x14ac:dyDescent="0.25">
      <c r="A13" s="49"/>
      <c r="B13" s="49" t="s">
        <v>38</v>
      </c>
      <c r="C13" s="50">
        <v>16282</v>
      </c>
      <c r="D13" s="50">
        <v>15884</v>
      </c>
    </row>
    <row r="14" spans="1:4" x14ac:dyDescent="0.25">
      <c r="A14" s="49" t="s">
        <v>39</v>
      </c>
      <c r="B14" s="49" t="s">
        <v>40</v>
      </c>
      <c r="C14" s="51">
        <v>4892</v>
      </c>
      <c r="D14" s="51">
        <v>4892</v>
      </c>
    </row>
    <row r="15" spans="1:4" x14ac:dyDescent="0.25">
      <c r="A15" s="49"/>
      <c r="B15" s="49" t="s">
        <v>35</v>
      </c>
      <c r="C15" s="51">
        <v>0</v>
      </c>
      <c r="D15" s="51">
        <v>0</v>
      </c>
    </row>
    <row r="16" spans="1:4" ht="69" x14ac:dyDescent="0.25">
      <c r="A16" s="49" t="s">
        <v>41</v>
      </c>
      <c r="B16" s="49" t="s">
        <v>42</v>
      </c>
      <c r="C16" s="51">
        <v>11390</v>
      </c>
      <c r="D16" s="51">
        <v>10992</v>
      </c>
    </row>
    <row r="17" spans="1:4" x14ac:dyDescent="0.25">
      <c r="A17" s="49"/>
      <c r="B17" s="49" t="s">
        <v>43</v>
      </c>
      <c r="C17" s="50">
        <v>0</v>
      </c>
      <c r="D17" s="50">
        <v>0</v>
      </c>
    </row>
    <row r="18" spans="1:4" x14ac:dyDescent="0.25">
      <c r="A18" s="49" t="s">
        <v>44</v>
      </c>
      <c r="B18" s="49" t="s">
        <v>40</v>
      </c>
      <c r="C18" s="51">
        <v>0</v>
      </c>
      <c r="D18" s="51">
        <v>0</v>
      </c>
    </row>
    <row r="19" spans="1:4" x14ac:dyDescent="0.25">
      <c r="A19" s="49" t="s">
        <v>45</v>
      </c>
      <c r="B19" s="49" t="s">
        <v>46</v>
      </c>
      <c r="C19" s="51">
        <v>0</v>
      </c>
      <c r="D19" s="51">
        <v>0</v>
      </c>
    </row>
    <row r="20" spans="1:4" ht="46.5" x14ac:dyDescent="0.25">
      <c r="A20" s="49" t="s">
        <v>47</v>
      </c>
      <c r="B20" s="49" t="s">
        <v>48</v>
      </c>
      <c r="C20" s="51">
        <v>177</v>
      </c>
      <c r="D20" s="51">
        <v>177</v>
      </c>
    </row>
    <row r="21" spans="1:4" ht="46.5" x14ac:dyDescent="0.25">
      <c r="A21" s="49" t="s">
        <v>49</v>
      </c>
      <c r="B21" s="49" t="s">
        <v>50</v>
      </c>
      <c r="C21" s="51">
        <v>0</v>
      </c>
      <c r="D21" s="51">
        <v>0</v>
      </c>
    </row>
    <row r="22" spans="1:4" ht="24" x14ac:dyDescent="0.25">
      <c r="A22" s="49"/>
      <c r="B22" s="49" t="s">
        <v>51</v>
      </c>
      <c r="C22" s="51">
        <v>0</v>
      </c>
      <c r="D22" s="51">
        <v>0</v>
      </c>
    </row>
    <row r="23" spans="1:4" ht="24" x14ac:dyDescent="0.25">
      <c r="A23" s="49" t="s">
        <v>52</v>
      </c>
      <c r="B23" s="49" t="s">
        <v>53</v>
      </c>
      <c r="C23" s="51">
        <v>0</v>
      </c>
      <c r="D23" s="51">
        <v>0</v>
      </c>
    </row>
    <row r="24" spans="1:4" x14ac:dyDescent="0.25">
      <c r="A24" s="47"/>
      <c r="B24" s="47" t="s">
        <v>54</v>
      </c>
      <c r="C24" s="48">
        <v>55891</v>
      </c>
      <c r="D24" s="48">
        <v>58970</v>
      </c>
    </row>
    <row r="25" spans="1:4" ht="24" x14ac:dyDescent="0.25">
      <c r="A25" s="49"/>
      <c r="B25" s="49" t="s">
        <v>55</v>
      </c>
      <c r="C25" s="50">
        <v>0</v>
      </c>
      <c r="D25" s="50">
        <v>0</v>
      </c>
    </row>
    <row r="26" spans="1:4" x14ac:dyDescent="0.25">
      <c r="A26" s="49"/>
      <c r="B26" s="49" t="s">
        <v>56</v>
      </c>
      <c r="C26" s="51">
        <v>0</v>
      </c>
      <c r="D26" s="51">
        <v>0</v>
      </c>
    </row>
    <row r="27" spans="1:4" x14ac:dyDescent="0.25">
      <c r="A27" s="49" t="s">
        <v>57</v>
      </c>
      <c r="B27" s="49" t="s">
        <v>40</v>
      </c>
      <c r="C27" s="51">
        <v>0</v>
      </c>
      <c r="D27" s="51">
        <v>0</v>
      </c>
    </row>
    <row r="28" spans="1:4" x14ac:dyDescent="0.25">
      <c r="A28" s="49" t="s">
        <v>57</v>
      </c>
      <c r="B28" s="49" t="s">
        <v>58</v>
      </c>
      <c r="C28" s="51">
        <v>0</v>
      </c>
      <c r="D28" s="51">
        <v>0</v>
      </c>
    </row>
    <row r="29" spans="1:4" x14ac:dyDescent="0.25">
      <c r="A29" s="49" t="s">
        <v>59</v>
      </c>
      <c r="B29" s="49" t="s">
        <v>60</v>
      </c>
      <c r="C29" s="51">
        <v>0</v>
      </c>
      <c r="D29" s="51">
        <v>0</v>
      </c>
    </row>
    <row r="30" spans="1:4" x14ac:dyDescent="0.25">
      <c r="A30" s="49" t="s">
        <v>61</v>
      </c>
      <c r="B30" s="49" t="s">
        <v>62</v>
      </c>
      <c r="C30" s="51">
        <v>0</v>
      </c>
      <c r="D30" s="51">
        <v>0</v>
      </c>
    </row>
    <row r="31" spans="1:4" x14ac:dyDescent="0.25">
      <c r="A31" s="49"/>
      <c r="B31" s="49" t="s">
        <v>63</v>
      </c>
      <c r="C31" s="50">
        <v>9209</v>
      </c>
      <c r="D31" s="50">
        <v>9361</v>
      </c>
    </row>
    <row r="32" spans="1:4" ht="24" x14ac:dyDescent="0.25">
      <c r="A32" s="49" t="s">
        <v>64</v>
      </c>
      <c r="B32" s="49" t="s">
        <v>65</v>
      </c>
      <c r="C32" s="51">
        <v>7273</v>
      </c>
      <c r="D32" s="51">
        <v>8061</v>
      </c>
    </row>
    <row r="33" spans="1:4" x14ac:dyDescent="0.25">
      <c r="A33" s="49"/>
      <c r="B33" s="49" t="s">
        <v>35</v>
      </c>
      <c r="C33" s="51">
        <v>1936</v>
      </c>
      <c r="D33" s="51">
        <v>1300</v>
      </c>
    </row>
    <row r="34" spans="1:4" ht="24" x14ac:dyDescent="0.25">
      <c r="A34" s="49"/>
      <c r="B34" s="49" t="s">
        <v>66</v>
      </c>
      <c r="C34" s="50">
        <v>44550</v>
      </c>
      <c r="D34" s="50">
        <v>47675</v>
      </c>
    </row>
    <row r="35" spans="1:4" ht="46.5" x14ac:dyDescent="0.25">
      <c r="A35" s="49" t="s">
        <v>67</v>
      </c>
      <c r="B35" s="49" t="s">
        <v>68</v>
      </c>
      <c r="C35" s="51">
        <v>1669</v>
      </c>
      <c r="D35" s="51">
        <v>2318</v>
      </c>
    </row>
    <row r="36" spans="1:4" ht="24" x14ac:dyDescent="0.25">
      <c r="A36" s="49"/>
      <c r="B36" s="49" t="s">
        <v>69</v>
      </c>
      <c r="C36" s="51">
        <v>0</v>
      </c>
      <c r="D36" s="51">
        <v>0</v>
      </c>
    </row>
    <row r="37" spans="1:4" ht="24" x14ac:dyDescent="0.25">
      <c r="A37" s="49" t="s">
        <v>70</v>
      </c>
      <c r="B37" s="49" t="s">
        <v>71</v>
      </c>
      <c r="C37" s="51">
        <v>42881</v>
      </c>
      <c r="D37" s="51">
        <v>45357</v>
      </c>
    </row>
    <row r="38" spans="1:4" ht="69" x14ac:dyDescent="0.25">
      <c r="A38" s="49" t="s">
        <v>72</v>
      </c>
      <c r="B38" s="49" t="s">
        <v>73</v>
      </c>
      <c r="C38" s="51">
        <v>514</v>
      </c>
      <c r="D38" s="51">
        <v>514</v>
      </c>
    </row>
    <row r="39" spans="1:4" ht="69" x14ac:dyDescent="0.25">
      <c r="A39" s="49" t="s">
        <v>74</v>
      </c>
      <c r="B39" s="49" t="s">
        <v>75</v>
      </c>
      <c r="C39" s="51">
        <v>1010</v>
      </c>
      <c r="D39" s="51">
        <v>1050</v>
      </c>
    </row>
    <row r="40" spans="1:4" ht="24" x14ac:dyDescent="0.25">
      <c r="A40" s="49" t="s">
        <v>76</v>
      </c>
      <c r="B40" s="49" t="s">
        <v>77</v>
      </c>
      <c r="C40" s="51">
        <v>398</v>
      </c>
      <c r="D40" s="51">
        <v>191</v>
      </c>
    </row>
    <row r="41" spans="1:4" ht="24" x14ac:dyDescent="0.25">
      <c r="A41" s="49"/>
      <c r="B41" s="49" t="s">
        <v>78</v>
      </c>
      <c r="C41" s="51">
        <v>210</v>
      </c>
      <c r="D41" s="51">
        <v>179</v>
      </c>
    </row>
    <row r="42" spans="1:4" x14ac:dyDescent="0.25">
      <c r="A42" s="52"/>
      <c r="B42" s="53" t="s">
        <v>79</v>
      </c>
      <c r="C42" s="48">
        <v>72853</v>
      </c>
      <c r="D42" s="48">
        <v>75560</v>
      </c>
    </row>
    <row r="43" spans="1:4" x14ac:dyDescent="0.25">
      <c r="A43" s="47"/>
      <c r="B43" s="47" t="s">
        <v>80</v>
      </c>
      <c r="C43" s="48">
        <v>6468</v>
      </c>
      <c r="D43" s="48">
        <v>11732</v>
      </c>
    </row>
    <row r="44" spans="1:4" x14ac:dyDescent="0.25">
      <c r="A44" s="49"/>
      <c r="B44" s="49" t="s">
        <v>81</v>
      </c>
      <c r="C44" s="50">
        <v>6468</v>
      </c>
      <c r="D44" s="50">
        <v>11732</v>
      </c>
    </row>
    <row r="45" spans="1:4" ht="24" x14ac:dyDescent="0.25">
      <c r="A45" s="49" t="s">
        <v>82</v>
      </c>
      <c r="B45" s="49" t="s">
        <v>83</v>
      </c>
      <c r="C45" s="51">
        <v>11838</v>
      </c>
      <c r="D45" s="51">
        <v>11838</v>
      </c>
    </row>
    <row r="46" spans="1:4" x14ac:dyDescent="0.25">
      <c r="A46" s="49"/>
      <c r="B46" s="49" t="s">
        <v>84</v>
      </c>
      <c r="C46" s="51">
        <v>0</v>
      </c>
      <c r="D46" s="51">
        <v>0</v>
      </c>
    </row>
    <row r="47" spans="1:4" ht="24" x14ac:dyDescent="0.25">
      <c r="A47" s="49" t="s">
        <v>85</v>
      </c>
      <c r="B47" s="49" t="s">
        <v>86</v>
      </c>
      <c r="C47" s="51">
        <v>-59277</v>
      </c>
      <c r="D47" s="51">
        <v>-59277</v>
      </c>
    </row>
    <row r="48" spans="1:4" ht="24" x14ac:dyDescent="0.25">
      <c r="A48" s="49" t="s">
        <v>87</v>
      </c>
      <c r="B48" s="49" t="s">
        <v>88</v>
      </c>
      <c r="C48" s="51">
        <v>0</v>
      </c>
      <c r="D48" s="51">
        <v>0</v>
      </c>
    </row>
    <row r="49" spans="1:4" ht="24" x14ac:dyDescent="0.25">
      <c r="A49" s="49" t="s">
        <v>89</v>
      </c>
      <c r="B49" s="49" t="s">
        <v>90</v>
      </c>
      <c r="C49" s="51">
        <v>-70049</v>
      </c>
      <c r="D49" s="51">
        <v>-69137</v>
      </c>
    </row>
    <row r="50" spans="1:4" ht="24" x14ac:dyDescent="0.25">
      <c r="A50" s="49"/>
      <c r="B50" s="49" t="s">
        <v>91</v>
      </c>
      <c r="C50" s="51">
        <v>129211</v>
      </c>
      <c r="D50" s="51">
        <v>129211</v>
      </c>
    </row>
    <row r="51" spans="1:4" x14ac:dyDescent="0.25">
      <c r="A51" s="49"/>
      <c r="B51" s="49" t="s">
        <v>92</v>
      </c>
      <c r="C51" s="51">
        <v>-5255</v>
      </c>
      <c r="D51" s="51">
        <v>-903</v>
      </c>
    </row>
    <row r="52" spans="1:4" x14ac:dyDescent="0.25">
      <c r="A52" s="49" t="s">
        <v>93</v>
      </c>
      <c r="B52" s="49" t="s">
        <v>94</v>
      </c>
      <c r="C52" s="51">
        <v>0</v>
      </c>
      <c r="D52" s="51">
        <v>0</v>
      </c>
    </row>
    <row r="53" spans="1:4" ht="24" x14ac:dyDescent="0.25">
      <c r="A53" s="49"/>
      <c r="B53" s="49" t="s">
        <v>95</v>
      </c>
      <c r="C53" s="51">
        <v>0</v>
      </c>
      <c r="D53" s="51">
        <v>0</v>
      </c>
    </row>
    <row r="54" spans="1:4" ht="24" x14ac:dyDescent="0.25">
      <c r="A54" s="49" t="s">
        <v>96</v>
      </c>
      <c r="B54" s="49" t="s">
        <v>97</v>
      </c>
      <c r="C54" s="51">
        <v>0</v>
      </c>
      <c r="D54" s="51">
        <v>0</v>
      </c>
    </row>
    <row r="55" spans="1:4" ht="24" x14ac:dyDescent="0.25">
      <c r="A55" s="49" t="s">
        <v>98</v>
      </c>
      <c r="B55" s="49" t="s">
        <v>99</v>
      </c>
      <c r="C55" s="51">
        <v>0</v>
      </c>
      <c r="D55" s="51">
        <v>0</v>
      </c>
    </row>
    <row r="56" spans="1:4" x14ac:dyDescent="0.25">
      <c r="A56" s="47"/>
      <c r="B56" s="47" t="s">
        <v>100</v>
      </c>
      <c r="C56" s="48">
        <v>2</v>
      </c>
      <c r="D56" s="48">
        <v>2</v>
      </c>
    </row>
    <row r="57" spans="1:4" x14ac:dyDescent="0.25">
      <c r="A57" s="49"/>
      <c r="B57" s="49" t="s">
        <v>101</v>
      </c>
      <c r="C57" s="50">
        <v>0</v>
      </c>
      <c r="D57" s="50">
        <v>0</v>
      </c>
    </row>
    <row r="58" spans="1:4" ht="24" x14ac:dyDescent="0.25">
      <c r="A58" s="49"/>
      <c r="B58" s="49" t="s">
        <v>102</v>
      </c>
      <c r="C58" s="51">
        <v>0</v>
      </c>
      <c r="D58" s="51">
        <v>0</v>
      </c>
    </row>
    <row r="59" spans="1:4" ht="35.25" x14ac:dyDescent="0.25">
      <c r="A59" s="49"/>
      <c r="B59" s="49" t="s">
        <v>103</v>
      </c>
      <c r="C59" s="51">
        <v>0</v>
      </c>
      <c r="D59" s="51">
        <v>0</v>
      </c>
    </row>
    <row r="60" spans="1:4" x14ac:dyDescent="0.25">
      <c r="A60" s="49" t="s">
        <v>104</v>
      </c>
      <c r="B60" s="49" t="s">
        <v>105</v>
      </c>
      <c r="C60" s="51">
        <v>0</v>
      </c>
      <c r="D60" s="51">
        <v>0</v>
      </c>
    </row>
    <row r="61" spans="1:4" x14ac:dyDescent="0.25">
      <c r="A61" s="49"/>
      <c r="B61" s="49" t="s">
        <v>106</v>
      </c>
      <c r="C61" s="50">
        <v>2</v>
      </c>
      <c r="D61" s="50">
        <v>2</v>
      </c>
    </row>
    <row r="62" spans="1:4" ht="24" x14ac:dyDescent="0.25">
      <c r="A62" s="49" t="s">
        <v>107</v>
      </c>
      <c r="B62" s="49" t="s">
        <v>108</v>
      </c>
      <c r="C62" s="51">
        <v>0</v>
      </c>
      <c r="D62" s="51">
        <v>0</v>
      </c>
    </row>
    <row r="63" spans="1:4" ht="24" x14ac:dyDescent="0.25">
      <c r="A63" s="49" t="s">
        <v>109</v>
      </c>
      <c r="B63" s="49" t="s">
        <v>110</v>
      </c>
      <c r="C63" s="51">
        <v>0</v>
      </c>
      <c r="D63" s="51">
        <v>0</v>
      </c>
    </row>
    <row r="64" spans="1:4" ht="24" x14ac:dyDescent="0.25">
      <c r="A64" s="49" t="s">
        <v>111</v>
      </c>
      <c r="B64" s="49" t="s">
        <v>112</v>
      </c>
      <c r="C64" s="51">
        <v>0</v>
      </c>
      <c r="D64" s="51">
        <v>0</v>
      </c>
    </row>
    <row r="65" spans="1:4" ht="24" x14ac:dyDescent="0.25">
      <c r="A65" s="49" t="s">
        <v>113</v>
      </c>
      <c r="B65" s="49" t="s">
        <v>114</v>
      </c>
      <c r="C65" s="51">
        <v>2</v>
      </c>
      <c r="D65" s="51">
        <v>2</v>
      </c>
    </row>
    <row r="66" spans="1:4" ht="35.25" x14ac:dyDescent="0.25">
      <c r="A66" s="49" t="s">
        <v>115</v>
      </c>
      <c r="B66" s="49" t="s">
        <v>116</v>
      </c>
      <c r="C66" s="51">
        <v>0</v>
      </c>
      <c r="D66" s="51">
        <v>0</v>
      </c>
    </row>
    <row r="67" spans="1:4" ht="24" x14ac:dyDescent="0.25">
      <c r="A67" s="49" t="s">
        <v>117</v>
      </c>
      <c r="B67" s="49" t="s">
        <v>118</v>
      </c>
      <c r="C67" s="51">
        <v>0</v>
      </c>
      <c r="D67" s="51">
        <v>0</v>
      </c>
    </row>
    <row r="68" spans="1:4" ht="24" x14ac:dyDescent="0.25">
      <c r="A68" s="49" t="s">
        <v>119</v>
      </c>
      <c r="B68" s="49" t="s">
        <v>120</v>
      </c>
      <c r="C68" s="51">
        <v>0</v>
      </c>
      <c r="D68" s="51">
        <v>0</v>
      </c>
    </row>
    <row r="69" spans="1:4" ht="24" x14ac:dyDescent="0.25">
      <c r="A69" s="49" t="s">
        <v>121</v>
      </c>
      <c r="B69" s="49" t="s">
        <v>122</v>
      </c>
      <c r="C69" s="51">
        <v>0</v>
      </c>
      <c r="D69" s="51">
        <v>0</v>
      </c>
    </row>
    <row r="70" spans="1:4" ht="24" x14ac:dyDescent="0.25">
      <c r="A70" s="49" t="s">
        <v>123</v>
      </c>
      <c r="B70" s="49" t="s">
        <v>124</v>
      </c>
      <c r="C70" s="51">
        <v>0</v>
      </c>
      <c r="D70" s="51">
        <v>0</v>
      </c>
    </row>
    <row r="71" spans="1:4" x14ac:dyDescent="0.25">
      <c r="A71" s="47"/>
      <c r="B71" s="47" t="s">
        <v>125</v>
      </c>
      <c r="C71" s="48">
        <v>66383</v>
      </c>
      <c r="D71" s="48">
        <v>63826</v>
      </c>
    </row>
    <row r="72" spans="1:4" ht="35.25" x14ac:dyDescent="0.25">
      <c r="A72" s="49" t="s">
        <v>126</v>
      </c>
      <c r="B72" s="49" t="s">
        <v>127</v>
      </c>
      <c r="C72" s="51">
        <v>0</v>
      </c>
      <c r="D72" s="51">
        <v>0</v>
      </c>
    </row>
    <row r="73" spans="1:4" x14ac:dyDescent="0.25">
      <c r="A73" s="49"/>
      <c r="B73" s="49" t="s">
        <v>128</v>
      </c>
      <c r="C73" s="50">
        <v>842</v>
      </c>
      <c r="D73" s="50">
        <v>284</v>
      </c>
    </row>
    <row r="74" spans="1:4" ht="24" x14ac:dyDescent="0.25">
      <c r="A74" s="49"/>
      <c r="B74" s="49" t="s">
        <v>102</v>
      </c>
      <c r="C74" s="51">
        <v>0</v>
      </c>
      <c r="D74" s="51">
        <v>0</v>
      </c>
    </row>
    <row r="75" spans="1:4" ht="35.25" x14ac:dyDescent="0.25">
      <c r="A75" s="49"/>
      <c r="B75" s="49" t="s">
        <v>103</v>
      </c>
      <c r="C75" s="51">
        <v>0</v>
      </c>
      <c r="D75" s="51">
        <v>0</v>
      </c>
    </row>
    <row r="76" spans="1:4" ht="24" x14ac:dyDescent="0.25">
      <c r="A76" s="49" t="s">
        <v>129</v>
      </c>
      <c r="B76" s="49" t="s">
        <v>105</v>
      </c>
      <c r="C76" s="51">
        <v>842</v>
      </c>
      <c r="D76" s="51">
        <v>284</v>
      </c>
    </row>
    <row r="77" spans="1:4" x14ac:dyDescent="0.25">
      <c r="A77" s="49"/>
      <c r="B77" s="49" t="s">
        <v>130</v>
      </c>
      <c r="C77" s="50">
        <v>21733</v>
      </c>
      <c r="D77" s="50">
        <v>19758</v>
      </c>
    </row>
    <row r="78" spans="1:4" ht="24" x14ac:dyDescent="0.25">
      <c r="A78" s="49" t="s">
        <v>131</v>
      </c>
      <c r="B78" s="49" t="s">
        <v>108</v>
      </c>
      <c r="C78" s="51">
        <v>0</v>
      </c>
      <c r="D78" s="51">
        <v>0</v>
      </c>
    </row>
    <row r="79" spans="1:4" ht="24" x14ac:dyDescent="0.25">
      <c r="A79" s="49" t="s">
        <v>132</v>
      </c>
      <c r="B79" s="49" t="s">
        <v>110</v>
      </c>
      <c r="C79" s="51">
        <v>21733</v>
      </c>
      <c r="D79" s="51">
        <v>19758</v>
      </c>
    </row>
    <row r="80" spans="1:4" ht="24" x14ac:dyDescent="0.25">
      <c r="A80" s="49" t="s">
        <v>133</v>
      </c>
      <c r="B80" s="49" t="s">
        <v>112</v>
      </c>
      <c r="C80" s="51">
        <v>0</v>
      </c>
      <c r="D80" s="51">
        <v>0</v>
      </c>
    </row>
    <row r="81" spans="1:4" ht="69" x14ac:dyDescent="0.25">
      <c r="A81" s="49" t="s">
        <v>134</v>
      </c>
      <c r="B81" s="49" t="s">
        <v>135</v>
      </c>
      <c r="C81" s="51">
        <v>0</v>
      </c>
      <c r="D81" s="51">
        <v>0</v>
      </c>
    </row>
    <row r="82" spans="1:4" ht="35.25" x14ac:dyDescent="0.25">
      <c r="A82" s="49" t="s">
        <v>136</v>
      </c>
      <c r="B82" s="49" t="s">
        <v>137</v>
      </c>
      <c r="C82" s="51">
        <v>1288</v>
      </c>
      <c r="D82" s="51">
        <v>1288</v>
      </c>
    </row>
    <row r="83" spans="1:4" ht="24" x14ac:dyDescent="0.25">
      <c r="A83" s="49"/>
      <c r="B83" s="49" t="s">
        <v>138</v>
      </c>
      <c r="C83" s="50">
        <v>42520</v>
      </c>
      <c r="D83" s="50">
        <v>42496</v>
      </c>
    </row>
    <row r="84" spans="1:4" ht="24" x14ac:dyDescent="0.25">
      <c r="A84" s="49" t="s">
        <v>139</v>
      </c>
      <c r="B84" s="49" t="s">
        <v>140</v>
      </c>
      <c r="C84" s="51">
        <v>38223</v>
      </c>
      <c r="D84" s="51">
        <v>38486</v>
      </c>
    </row>
    <row r="85" spans="1:4" ht="24" x14ac:dyDescent="0.25">
      <c r="A85" s="49" t="s">
        <v>141</v>
      </c>
      <c r="B85" s="49" t="s">
        <v>142</v>
      </c>
      <c r="C85" s="51">
        <v>4297</v>
      </c>
      <c r="D85" s="51">
        <v>4010</v>
      </c>
    </row>
    <row r="86" spans="1:4" ht="24" x14ac:dyDescent="0.25">
      <c r="A86" s="49" t="s">
        <v>143</v>
      </c>
      <c r="B86" s="49" t="s">
        <v>144</v>
      </c>
      <c r="C86" s="51">
        <v>0</v>
      </c>
      <c r="D86" s="51">
        <v>0</v>
      </c>
    </row>
    <row r="87" spans="1:4" ht="24" x14ac:dyDescent="0.25">
      <c r="A87" s="49" t="s">
        <v>145</v>
      </c>
      <c r="B87" s="49" t="s">
        <v>146</v>
      </c>
      <c r="C87" s="51">
        <v>0</v>
      </c>
      <c r="D87" s="51">
        <v>0</v>
      </c>
    </row>
    <row r="88" spans="1:4" ht="24" x14ac:dyDescent="0.25">
      <c r="A88" s="52"/>
      <c r="B88" s="53" t="s">
        <v>147</v>
      </c>
      <c r="C88" s="48">
        <v>72853</v>
      </c>
      <c r="D88" s="48">
        <v>75560</v>
      </c>
    </row>
    <row r="89" spans="1:4" x14ac:dyDescent="0.25">
      <c r="A89" s="54"/>
      <c r="B89" s="54"/>
      <c r="C89" s="55"/>
      <c r="D89" s="55"/>
    </row>
    <row r="90" spans="1:4" x14ac:dyDescent="0.25">
      <c r="A90" s="56" t="s">
        <v>191</v>
      </c>
    </row>
    <row r="91" spans="1:4" x14ac:dyDescent="0.25">
      <c r="C91" s="79">
        <v>0</v>
      </c>
      <c r="D91" s="79">
        <v>0</v>
      </c>
    </row>
    <row r="92" spans="1:4" x14ac:dyDescent="0.25">
      <c r="C92" s="79">
        <f>C42-C88</f>
        <v>0</v>
      </c>
      <c r="D92" s="79">
        <f>D42-D88</f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45" customWidth="1"/>
    <col min="2" max="2" width="86.5703125" style="45" customWidth="1"/>
    <col min="3" max="4" width="15.42578125" style="45" customWidth="1"/>
    <col min="5" max="16384" width="9.140625" style="45"/>
  </cols>
  <sheetData>
    <row r="1" spans="1:4" s="44" customFormat="1" ht="39.75" customHeight="1" thickBot="1" x14ac:dyDescent="0.3">
      <c r="A1" s="95" t="s">
        <v>22</v>
      </c>
      <c r="B1" s="96"/>
      <c r="C1" s="96"/>
      <c r="D1" s="97"/>
    </row>
    <row r="2" spans="1:4" s="44" customFormat="1" ht="19.5" customHeight="1" thickBot="1" x14ac:dyDescent="0.3">
      <c r="A2" s="98"/>
      <c r="B2" s="99"/>
      <c r="C2" s="99"/>
      <c r="D2" s="100"/>
    </row>
    <row r="3" spans="1:4" s="44" customFormat="1" ht="19.5" customHeight="1" thickBot="1" x14ac:dyDescent="0.3">
      <c r="A3" s="101"/>
      <c r="B3" s="102"/>
      <c r="C3" s="102"/>
      <c r="D3" s="102"/>
    </row>
    <row r="4" spans="1:4" ht="19.5" customHeight="1" thickBot="1" x14ac:dyDescent="0.3">
      <c r="A4" s="103" t="s">
        <v>23</v>
      </c>
      <c r="B4" s="103"/>
      <c r="C4" s="103"/>
      <c r="D4" s="103"/>
    </row>
    <row r="5" spans="1:4" ht="15.75" thickBot="1" x14ac:dyDescent="0.3">
      <c r="A5" s="46" t="s">
        <v>24</v>
      </c>
      <c r="B5" s="46" t="s">
        <v>25</v>
      </c>
      <c r="C5" s="46" t="s">
        <v>24</v>
      </c>
      <c r="D5" s="46" t="s">
        <v>24</v>
      </c>
    </row>
    <row r="6" spans="1:4" ht="15.75" thickBot="1" x14ac:dyDescent="0.3">
      <c r="A6" s="46" t="s">
        <v>24</v>
      </c>
      <c r="B6" s="46" t="s">
        <v>26</v>
      </c>
      <c r="C6" s="46" t="s">
        <v>27</v>
      </c>
      <c r="D6" s="46" t="s">
        <v>28</v>
      </c>
    </row>
    <row r="7" spans="1:4" x14ac:dyDescent="0.25">
      <c r="A7" s="47"/>
      <c r="B7" s="47" t="s">
        <v>29</v>
      </c>
      <c r="C7" s="48">
        <f>+C8+C13+C17+C20+C21+C22+C23</f>
        <v>4252.58</v>
      </c>
      <c r="D7" s="48">
        <f>+D8+D13+D17+D20+D21+D22+D23</f>
        <v>4287.0499999999993</v>
      </c>
    </row>
    <row r="8" spans="1:4" x14ac:dyDescent="0.25">
      <c r="A8" s="49"/>
      <c r="B8" s="49" t="s">
        <v>30</v>
      </c>
      <c r="C8" s="50">
        <f>+C9+C10+C11+C12</f>
        <v>0</v>
      </c>
      <c r="D8" s="50">
        <f>+D9+D10+D11+D12</f>
        <v>0</v>
      </c>
    </row>
    <row r="9" spans="1:4" x14ac:dyDescent="0.25">
      <c r="A9" s="49" t="s">
        <v>31</v>
      </c>
      <c r="B9" s="49" t="s">
        <v>32</v>
      </c>
      <c r="C9" s="51">
        <v>0</v>
      </c>
      <c r="D9" s="51">
        <v>0</v>
      </c>
    </row>
    <row r="10" spans="1:4" x14ac:dyDescent="0.25">
      <c r="A10" s="49" t="s">
        <v>33</v>
      </c>
      <c r="B10" s="49" t="s">
        <v>34</v>
      </c>
      <c r="C10" s="51">
        <v>0</v>
      </c>
      <c r="D10" s="51">
        <v>0</v>
      </c>
    </row>
    <row r="11" spans="1:4" x14ac:dyDescent="0.25">
      <c r="A11" s="49"/>
      <c r="B11" s="49" t="s">
        <v>35</v>
      </c>
      <c r="C11" s="51">
        <v>0</v>
      </c>
      <c r="D11" s="51">
        <v>0</v>
      </c>
    </row>
    <row r="12" spans="1:4" ht="35.25" x14ac:dyDescent="0.25">
      <c r="A12" s="49" t="s">
        <v>36</v>
      </c>
      <c r="B12" s="49" t="s">
        <v>37</v>
      </c>
      <c r="C12" s="51">
        <v>0</v>
      </c>
      <c r="D12" s="51">
        <v>0</v>
      </c>
    </row>
    <row r="13" spans="1:4" x14ac:dyDescent="0.25">
      <c r="A13" s="49"/>
      <c r="B13" s="49" t="s">
        <v>38</v>
      </c>
      <c r="C13" s="50">
        <f>+C14+C15+C16</f>
        <v>1621.4899999999998</v>
      </c>
      <c r="D13" s="50">
        <f>+D14+D15+D16</f>
        <v>1652.3899999999999</v>
      </c>
    </row>
    <row r="14" spans="1:4" x14ac:dyDescent="0.25">
      <c r="A14" s="49" t="s">
        <v>39</v>
      </c>
      <c r="B14" s="49" t="s">
        <v>40</v>
      </c>
      <c r="C14" s="51">
        <v>1095.81</v>
      </c>
      <c r="D14" s="51">
        <v>1095.81</v>
      </c>
    </row>
    <row r="15" spans="1:4" x14ac:dyDescent="0.25">
      <c r="A15" s="49"/>
      <c r="B15" s="49" t="s">
        <v>35</v>
      </c>
      <c r="C15" s="51">
        <v>0</v>
      </c>
      <c r="D15" s="51">
        <v>0</v>
      </c>
    </row>
    <row r="16" spans="1:4" ht="69" x14ac:dyDescent="0.25">
      <c r="A16" s="49" t="s">
        <v>41</v>
      </c>
      <c r="B16" s="49" t="s">
        <v>42</v>
      </c>
      <c r="C16" s="51">
        <v>525.67999999999995</v>
      </c>
      <c r="D16" s="51">
        <v>556.58000000000004</v>
      </c>
    </row>
    <row r="17" spans="1:4" x14ac:dyDescent="0.25">
      <c r="A17" s="49"/>
      <c r="B17" s="49" t="s">
        <v>43</v>
      </c>
      <c r="C17" s="50">
        <f>+C18+C19</f>
        <v>0</v>
      </c>
      <c r="D17" s="50">
        <f>+D18+D19</f>
        <v>0</v>
      </c>
    </row>
    <row r="18" spans="1:4" x14ac:dyDescent="0.25">
      <c r="A18" s="49" t="s">
        <v>44</v>
      </c>
      <c r="B18" s="49" t="s">
        <v>40</v>
      </c>
      <c r="C18" s="51">
        <v>0</v>
      </c>
      <c r="D18" s="51">
        <v>0</v>
      </c>
    </row>
    <row r="19" spans="1:4" x14ac:dyDescent="0.25">
      <c r="A19" s="49" t="s">
        <v>45</v>
      </c>
      <c r="B19" s="49" t="s">
        <v>46</v>
      </c>
      <c r="C19" s="51">
        <v>0</v>
      </c>
      <c r="D19" s="51">
        <v>0</v>
      </c>
    </row>
    <row r="20" spans="1:4" ht="46.5" x14ac:dyDescent="0.25">
      <c r="A20" s="49" t="s">
        <v>47</v>
      </c>
      <c r="B20" s="49" t="s">
        <v>48</v>
      </c>
      <c r="C20" s="51">
        <v>0</v>
      </c>
      <c r="D20" s="51">
        <v>0</v>
      </c>
    </row>
    <row r="21" spans="1:4" ht="46.5" x14ac:dyDescent="0.25">
      <c r="A21" s="49" t="s">
        <v>49</v>
      </c>
      <c r="B21" s="49" t="s">
        <v>50</v>
      </c>
      <c r="C21" s="51">
        <v>2631.09</v>
      </c>
      <c r="D21" s="51">
        <v>2634.66</v>
      </c>
    </row>
    <row r="22" spans="1:4" x14ac:dyDescent="0.25">
      <c r="A22" s="49"/>
      <c r="B22" s="49" t="s">
        <v>51</v>
      </c>
      <c r="C22" s="51">
        <v>0</v>
      </c>
      <c r="D22" s="51">
        <v>0</v>
      </c>
    </row>
    <row r="23" spans="1:4" x14ac:dyDescent="0.25">
      <c r="A23" s="49" t="s">
        <v>52</v>
      </c>
      <c r="B23" s="49" t="s">
        <v>53</v>
      </c>
      <c r="C23" s="51">
        <v>0</v>
      </c>
      <c r="D23" s="51">
        <v>0</v>
      </c>
    </row>
    <row r="24" spans="1:4" x14ac:dyDescent="0.25">
      <c r="A24" s="47"/>
      <c r="B24" s="47" t="s">
        <v>54</v>
      </c>
      <c r="C24" s="48">
        <f>+C25+C31+C34+C38+C39+C40+C41</f>
        <v>8047.62</v>
      </c>
      <c r="D24" s="48">
        <f>+D25+D31+D34+D38+D39+D40+D41</f>
        <v>3314.57</v>
      </c>
    </row>
    <row r="25" spans="1:4" x14ac:dyDescent="0.25">
      <c r="A25" s="49"/>
      <c r="B25" s="49" t="s">
        <v>55</v>
      </c>
      <c r="C25" s="50">
        <f>+C26+C27+C28+C29+C30</f>
        <v>0</v>
      </c>
      <c r="D25" s="50">
        <f>+D26+D27+D28+D29+D30</f>
        <v>0</v>
      </c>
    </row>
    <row r="26" spans="1:4" x14ac:dyDescent="0.25">
      <c r="A26" s="49"/>
      <c r="B26" s="49" t="s">
        <v>56</v>
      </c>
      <c r="C26" s="51">
        <v>0</v>
      </c>
      <c r="D26" s="51">
        <v>0</v>
      </c>
    </row>
    <row r="27" spans="1:4" x14ac:dyDescent="0.25">
      <c r="A27" s="49" t="s">
        <v>57</v>
      </c>
      <c r="B27" s="49" t="s">
        <v>40</v>
      </c>
      <c r="C27" s="51">
        <v>0</v>
      </c>
      <c r="D27" s="51">
        <v>0</v>
      </c>
    </row>
    <row r="28" spans="1:4" x14ac:dyDescent="0.25">
      <c r="A28" s="49" t="s">
        <v>57</v>
      </c>
      <c r="B28" s="49" t="s">
        <v>58</v>
      </c>
      <c r="C28" s="51">
        <v>0</v>
      </c>
      <c r="D28" s="51">
        <v>0</v>
      </c>
    </row>
    <row r="29" spans="1:4" x14ac:dyDescent="0.25">
      <c r="A29" s="49" t="s">
        <v>59</v>
      </c>
      <c r="B29" s="49" t="s">
        <v>60</v>
      </c>
      <c r="C29" s="51">
        <v>0</v>
      </c>
      <c r="D29" s="51">
        <v>0</v>
      </c>
    </row>
    <row r="30" spans="1:4" x14ac:dyDescent="0.25">
      <c r="A30" s="49" t="s">
        <v>61</v>
      </c>
      <c r="B30" s="49" t="s">
        <v>62</v>
      </c>
      <c r="C30" s="51">
        <v>0</v>
      </c>
      <c r="D30" s="51">
        <v>0</v>
      </c>
    </row>
    <row r="31" spans="1:4" x14ac:dyDescent="0.25">
      <c r="A31" s="49"/>
      <c r="B31" s="49" t="s">
        <v>63</v>
      </c>
      <c r="C31" s="50">
        <f>+C32+C33</f>
        <v>0</v>
      </c>
      <c r="D31" s="50">
        <f>+D32+D33</f>
        <v>0</v>
      </c>
    </row>
    <row r="32" spans="1:4" ht="24" x14ac:dyDescent="0.25">
      <c r="A32" s="49" t="s">
        <v>64</v>
      </c>
      <c r="B32" s="49" t="s">
        <v>65</v>
      </c>
      <c r="C32" s="51">
        <v>0</v>
      </c>
      <c r="D32" s="51">
        <v>0</v>
      </c>
    </row>
    <row r="33" spans="1:4" x14ac:dyDescent="0.25">
      <c r="A33" s="49"/>
      <c r="B33" s="49" t="s">
        <v>35</v>
      </c>
      <c r="C33" s="51">
        <v>0</v>
      </c>
      <c r="D33" s="51">
        <v>0</v>
      </c>
    </row>
    <row r="34" spans="1:4" x14ac:dyDescent="0.25">
      <c r="A34" s="49"/>
      <c r="B34" s="49" t="s">
        <v>66</v>
      </c>
      <c r="C34" s="50">
        <f>+C35+C36+C37</f>
        <v>4.1500000000000004</v>
      </c>
      <c r="D34" s="50">
        <f>+D35+D36+D37</f>
        <v>1.1200000000000001</v>
      </c>
    </row>
    <row r="35" spans="1:4" ht="46.5" x14ac:dyDescent="0.25">
      <c r="A35" s="49" t="s">
        <v>67</v>
      </c>
      <c r="B35" s="49" t="s">
        <v>68</v>
      </c>
      <c r="C35" s="51">
        <v>0</v>
      </c>
      <c r="D35" s="51">
        <v>0</v>
      </c>
    </row>
    <row r="36" spans="1:4" x14ac:dyDescent="0.25">
      <c r="A36" s="49"/>
      <c r="B36" s="49" t="s">
        <v>69</v>
      </c>
      <c r="C36" s="51">
        <v>0</v>
      </c>
      <c r="D36" s="51">
        <v>0</v>
      </c>
    </row>
    <row r="37" spans="1:4" ht="24" x14ac:dyDescent="0.25">
      <c r="A37" s="49" t="s">
        <v>70</v>
      </c>
      <c r="B37" s="49" t="s">
        <v>71</v>
      </c>
      <c r="C37" s="51">
        <v>4.1500000000000004</v>
      </c>
      <c r="D37" s="51">
        <v>1.1200000000000001</v>
      </c>
    </row>
    <row r="38" spans="1:4" ht="69" x14ac:dyDescent="0.25">
      <c r="A38" s="49" t="s">
        <v>72</v>
      </c>
      <c r="B38" s="49" t="s">
        <v>73</v>
      </c>
      <c r="C38" s="51">
        <v>0</v>
      </c>
      <c r="D38" s="51">
        <v>0</v>
      </c>
    </row>
    <row r="39" spans="1:4" ht="69" x14ac:dyDescent="0.25">
      <c r="A39" s="49" t="s">
        <v>74</v>
      </c>
      <c r="B39" s="49" t="s">
        <v>75</v>
      </c>
      <c r="C39" s="51">
        <v>0.15</v>
      </c>
      <c r="D39" s="51">
        <v>0.15</v>
      </c>
    </row>
    <row r="40" spans="1:4" x14ac:dyDescent="0.25">
      <c r="A40" s="49" t="s">
        <v>76</v>
      </c>
      <c r="B40" s="49" t="s">
        <v>77</v>
      </c>
      <c r="C40" s="51">
        <v>0</v>
      </c>
      <c r="D40" s="51">
        <v>0.86</v>
      </c>
    </row>
    <row r="41" spans="1:4" x14ac:dyDescent="0.25">
      <c r="A41" s="49"/>
      <c r="B41" s="49" t="s">
        <v>78</v>
      </c>
      <c r="C41" s="51">
        <v>8043.32</v>
      </c>
      <c r="D41" s="51">
        <v>3312.44</v>
      </c>
    </row>
    <row r="42" spans="1:4" x14ac:dyDescent="0.25">
      <c r="A42" s="52"/>
      <c r="B42" s="53" t="s">
        <v>79</v>
      </c>
      <c r="C42" s="48">
        <f>+C7+C24</f>
        <v>12300.2</v>
      </c>
      <c r="D42" s="48">
        <f>+D7+D24</f>
        <v>7601.619999999999</v>
      </c>
    </row>
    <row r="43" spans="1:4" x14ac:dyDescent="0.25">
      <c r="A43" s="47"/>
      <c r="B43" s="47" t="s">
        <v>80</v>
      </c>
      <c r="C43" s="48">
        <f>+C44+C54+C55</f>
        <v>11931.370000000003</v>
      </c>
      <c r="D43" s="48">
        <f>+D44+D54+D55</f>
        <v>6185.2899999999991</v>
      </c>
    </row>
    <row r="44" spans="1:4" x14ac:dyDescent="0.25">
      <c r="A44" s="49"/>
      <c r="B44" s="49" t="s">
        <v>81</v>
      </c>
      <c r="C44" s="50">
        <f>+C45+C46+C47+C48+C49+C50+C51+C52+C53</f>
        <v>11891.460000000003</v>
      </c>
      <c r="D44" s="50">
        <f>+D45+D46+D47+D48+D49+D50+D51+D52+D53</f>
        <v>6145.3799999999992</v>
      </c>
    </row>
    <row r="45" spans="1:4" ht="24" x14ac:dyDescent="0.25">
      <c r="A45" s="49" t="s">
        <v>82</v>
      </c>
      <c r="B45" s="49" t="s">
        <v>83</v>
      </c>
      <c r="C45" s="51">
        <v>26937.16</v>
      </c>
      <c r="D45" s="51">
        <v>15784.39</v>
      </c>
    </row>
    <row r="46" spans="1:4" x14ac:dyDescent="0.25">
      <c r="A46" s="49"/>
      <c r="B46" s="49" t="s">
        <v>84</v>
      </c>
      <c r="C46" s="51">
        <v>0</v>
      </c>
      <c r="D46" s="51">
        <v>0</v>
      </c>
    </row>
    <row r="47" spans="1:4" ht="24" x14ac:dyDescent="0.25">
      <c r="A47" s="49" t="s">
        <v>85</v>
      </c>
      <c r="B47" s="49" t="s">
        <v>86</v>
      </c>
      <c r="C47" s="51">
        <v>0</v>
      </c>
      <c r="D47" s="51">
        <v>0</v>
      </c>
    </row>
    <row r="48" spans="1:4" x14ac:dyDescent="0.25">
      <c r="A48" s="49" t="s">
        <v>87</v>
      </c>
      <c r="B48" s="49" t="s">
        <v>88</v>
      </c>
      <c r="C48" s="51">
        <v>0</v>
      </c>
      <c r="D48" s="51">
        <v>0</v>
      </c>
    </row>
    <row r="49" spans="1:4" x14ac:dyDescent="0.25">
      <c r="A49" s="49" t="s">
        <v>89</v>
      </c>
      <c r="B49" s="49" t="s">
        <v>90</v>
      </c>
      <c r="C49" s="51">
        <v>-9639.01</v>
      </c>
      <c r="D49" s="51">
        <v>0</v>
      </c>
    </row>
    <row r="50" spans="1:4" x14ac:dyDescent="0.25">
      <c r="A50" s="49"/>
      <c r="B50" s="49" t="s">
        <v>91</v>
      </c>
      <c r="C50" s="51">
        <v>0</v>
      </c>
      <c r="D50" s="51">
        <v>0</v>
      </c>
    </row>
    <row r="51" spans="1:4" x14ac:dyDescent="0.25">
      <c r="A51" s="49"/>
      <c r="B51" s="49" t="s">
        <v>92</v>
      </c>
      <c r="C51" s="51">
        <v>-5406.69</v>
      </c>
      <c r="D51" s="51">
        <v>-9639.01</v>
      </c>
    </row>
    <row r="52" spans="1:4" x14ac:dyDescent="0.25">
      <c r="A52" s="49" t="s">
        <v>93</v>
      </c>
      <c r="B52" s="49" t="s">
        <v>94</v>
      </c>
      <c r="C52" s="51">
        <v>0</v>
      </c>
      <c r="D52" s="51">
        <v>0</v>
      </c>
    </row>
    <row r="53" spans="1:4" x14ac:dyDescent="0.25">
      <c r="A53" s="49"/>
      <c r="B53" s="49" t="s">
        <v>95</v>
      </c>
      <c r="C53" s="51">
        <v>0</v>
      </c>
      <c r="D53" s="51">
        <v>0</v>
      </c>
    </row>
    <row r="54" spans="1:4" x14ac:dyDescent="0.25">
      <c r="A54" s="49" t="s">
        <v>96</v>
      </c>
      <c r="B54" s="49" t="s">
        <v>97</v>
      </c>
      <c r="C54" s="51">
        <v>0</v>
      </c>
      <c r="D54" s="51">
        <v>0</v>
      </c>
    </row>
    <row r="55" spans="1:4" x14ac:dyDescent="0.25">
      <c r="A55" s="49" t="s">
        <v>98</v>
      </c>
      <c r="B55" s="49" t="s">
        <v>99</v>
      </c>
      <c r="C55" s="51">
        <v>39.909999999999997</v>
      </c>
      <c r="D55" s="51">
        <v>39.909999999999997</v>
      </c>
    </row>
    <row r="56" spans="1:4" x14ac:dyDescent="0.25">
      <c r="A56" s="47"/>
      <c r="B56" s="47" t="s">
        <v>100</v>
      </c>
      <c r="C56" s="48">
        <f>+C57+C61+C66+C67+C68+C69+C70</f>
        <v>0</v>
      </c>
      <c r="D56" s="48">
        <f>+D57+D61+D66+D67+D68+D69+D70</f>
        <v>0</v>
      </c>
    </row>
    <row r="57" spans="1:4" x14ac:dyDescent="0.25">
      <c r="A57" s="49"/>
      <c r="B57" s="49" t="s">
        <v>101</v>
      </c>
      <c r="C57" s="50">
        <f>+C58+C59+C60</f>
        <v>0</v>
      </c>
      <c r="D57" s="50">
        <f>+D58+D59+D60</f>
        <v>0</v>
      </c>
    </row>
    <row r="58" spans="1:4" x14ac:dyDescent="0.25">
      <c r="A58" s="49"/>
      <c r="B58" s="49" t="s">
        <v>102</v>
      </c>
      <c r="C58" s="51">
        <v>0</v>
      </c>
      <c r="D58" s="51">
        <v>0</v>
      </c>
    </row>
    <row r="59" spans="1:4" x14ac:dyDescent="0.25">
      <c r="A59" s="49"/>
      <c r="B59" s="49" t="s">
        <v>103</v>
      </c>
      <c r="C59" s="51">
        <v>0</v>
      </c>
      <c r="D59" s="51">
        <v>0</v>
      </c>
    </row>
    <row r="60" spans="1:4" x14ac:dyDescent="0.25">
      <c r="A60" s="49" t="s">
        <v>104</v>
      </c>
      <c r="B60" s="49" t="s">
        <v>105</v>
      </c>
      <c r="C60" s="51">
        <v>0</v>
      </c>
      <c r="D60" s="51">
        <v>0</v>
      </c>
    </row>
    <row r="61" spans="1:4" x14ac:dyDescent="0.25">
      <c r="A61" s="49"/>
      <c r="B61" s="49" t="s">
        <v>106</v>
      </c>
      <c r="C61" s="50">
        <f>+C62+C63+C64+C65</f>
        <v>0</v>
      </c>
      <c r="D61" s="50">
        <f>+D62+D63+D64+D65</f>
        <v>0</v>
      </c>
    </row>
    <row r="62" spans="1:4" x14ac:dyDescent="0.25">
      <c r="A62" s="49" t="s">
        <v>107</v>
      </c>
      <c r="B62" s="49" t="s">
        <v>108</v>
      </c>
      <c r="C62" s="51">
        <v>0</v>
      </c>
      <c r="D62" s="51">
        <v>0</v>
      </c>
    </row>
    <row r="63" spans="1:4" x14ac:dyDescent="0.25">
      <c r="A63" s="49" t="s">
        <v>109</v>
      </c>
      <c r="B63" s="49" t="s">
        <v>110</v>
      </c>
      <c r="C63" s="51">
        <v>0</v>
      </c>
      <c r="D63" s="51">
        <v>0</v>
      </c>
    </row>
    <row r="64" spans="1:4" x14ac:dyDescent="0.25">
      <c r="A64" s="49" t="s">
        <v>111</v>
      </c>
      <c r="B64" s="49" t="s">
        <v>112</v>
      </c>
      <c r="C64" s="51">
        <v>0</v>
      </c>
      <c r="D64" s="51">
        <v>0</v>
      </c>
    </row>
    <row r="65" spans="1:4" ht="24" x14ac:dyDescent="0.25">
      <c r="A65" s="49" t="s">
        <v>113</v>
      </c>
      <c r="B65" s="49" t="s">
        <v>114</v>
      </c>
      <c r="C65" s="51">
        <v>0</v>
      </c>
      <c r="D65" s="51">
        <v>0</v>
      </c>
    </row>
    <row r="66" spans="1:4" ht="24" x14ac:dyDescent="0.25">
      <c r="A66" s="49" t="s">
        <v>115</v>
      </c>
      <c r="B66" s="49" t="s">
        <v>116</v>
      </c>
      <c r="C66" s="51">
        <v>0</v>
      </c>
      <c r="D66" s="51">
        <v>0</v>
      </c>
    </row>
    <row r="67" spans="1:4" x14ac:dyDescent="0.25">
      <c r="A67" s="49" t="s">
        <v>117</v>
      </c>
      <c r="B67" s="49" t="s">
        <v>118</v>
      </c>
      <c r="C67" s="51">
        <v>0</v>
      </c>
      <c r="D67" s="51">
        <v>0</v>
      </c>
    </row>
    <row r="68" spans="1:4" x14ac:dyDescent="0.25">
      <c r="A68" s="49" t="s">
        <v>119</v>
      </c>
      <c r="B68" s="49" t="s">
        <v>120</v>
      </c>
      <c r="C68" s="51">
        <v>0</v>
      </c>
      <c r="D68" s="51">
        <v>0</v>
      </c>
    </row>
    <row r="69" spans="1:4" x14ac:dyDescent="0.25">
      <c r="A69" s="49" t="s">
        <v>121</v>
      </c>
      <c r="B69" s="49" t="s">
        <v>122</v>
      </c>
      <c r="C69" s="51">
        <v>0</v>
      </c>
      <c r="D69" s="51">
        <v>0</v>
      </c>
    </row>
    <row r="70" spans="1:4" x14ac:dyDescent="0.25">
      <c r="A70" s="49" t="s">
        <v>123</v>
      </c>
      <c r="B70" s="49" t="s">
        <v>124</v>
      </c>
      <c r="C70" s="51">
        <v>0</v>
      </c>
      <c r="D70" s="51">
        <v>0</v>
      </c>
    </row>
    <row r="71" spans="1:4" x14ac:dyDescent="0.25">
      <c r="A71" s="47"/>
      <c r="B71" s="47" t="s">
        <v>125</v>
      </c>
      <c r="C71" s="48">
        <f>+C72+C73+C77+C82+C83+C86+C87</f>
        <v>368.83</v>
      </c>
      <c r="D71" s="48">
        <f>+D72+D73+D77+D82+D83+D86+D87</f>
        <v>1416.3300000000002</v>
      </c>
    </row>
    <row r="72" spans="1:4" x14ac:dyDescent="0.25">
      <c r="A72" s="49" t="s">
        <v>126</v>
      </c>
      <c r="B72" s="49" t="s">
        <v>127</v>
      </c>
      <c r="C72" s="51">
        <v>0</v>
      </c>
      <c r="D72" s="51">
        <v>0</v>
      </c>
    </row>
    <row r="73" spans="1:4" x14ac:dyDescent="0.25">
      <c r="A73" s="49"/>
      <c r="B73" s="49" t="s">
        <v>128</v>
      </c>
      <c r="C73" s="50">
        <f>+C74+C75+C76</f>
        <v>0</v>
      </c>
      <c r="D73" s="50">
        <f>+D74+D75+D76</f>
        <v>0</v>
      </c>
    </row>
    <row r="74" spans="1:4" x14ac:dyDescent="0.25">
      <c r="A74" s="49"/>
      <c r="B74" s="49" t="s">
        <v>102</v>
      </c>
      <c r="C74" s="51">
        <v>0</v>
      </c>
      <c r="D74" s="51">
        <v>0</v>
      </c>
    </row>
    <row r="75" spans="1:4" x14ac:dyDescent="0.25">
      <c r="A75" s="49"/>
      <c r="B75" s="49" t="s">
        <v>103</v>
      </c>
      <c r="C75" s="51">
        <v>0</v>
      </c>
      <c r="D75" s="51">
        <v>0</v>
      </c>
    </row>
    <row r="76" spans="1:4" ht="24" x14ac:dyDescent="0.25">
      <c r="A76" s="49" t="s">
        <v>129</v>
      </c>
      <c r="B76" s="49" t="s">
        <v>105</v>
      </c>
      <c r="C76" s="51">
        <v>0</v>
      </c>
      <c r="D76" s="51">
        <v>0</v>
      </c>
    </row>
    <row r="77" spans="1:4" x14ac:dyDescent="0.25">
      <c r="A77" s="49"/>
      <c r="B77" s="49" t="s">
        <v>130</v>
      </c>
      <c r="C77" s="50">
        <f>+C78+C79+C80+C81</f>
        <v>0.5</v>
      </c>
      <c r="D77" s="50">
        <f>+D78+D79+D80+D81</f>
        <v>0.39</v>
      </c>
    </row>
    <row r="78" spans="1:4" x14ac:dyDescent="0.25">
      <c r="A78" s="49" t="s">
        <v>131</v>
      </c>
      <c r="B78" s="49" t="s">
        <v>108</v>
      </c>
      <c r="C78" s="51">
        <v>0</v>
      </c>
      <c r="D78" s="51">
        <v>0</v>
      </c>
    </row>
    <row r="79" spans="1:4" x14ac:dyDescent="0.25">
      <c r="A79" s="49" t="s">
        <v>132</v>
      </c>
      <c r="B79" s="49" t="s">
        <v>110</v>
      </c>
      <c r="C79" s="51">
        <v>0</v>
      </c>
      <c r="D79" s="51">
        <v>0</v>
      </c>
    </row>
    <row r="80" spans="1:4" x14ac:dyDescent="0.25">
      <c r="A80" s="49" t="s">
        <v>133</v>
      </c>
      <c r="B80" s="49" t="s">
        <v>112</v>
      </c>
      <c r="C80" s="51">
        <v>0</v>
      </c>
      <c r="D80" s="51">
        <v>0</v>
      </c>
    </row>
    <row r="81" spans="1:4" ht="69" x14ac:dyDescent="0.25">
      <c r="A81" s="49" t="s">
        <v>134</v>
      </c>
      <c r="B81" s="49" t="s">
        <v>135</v>
      </c>
      <c r="C81" s="51">
        <v>0.5</v>
      </c>
      <c r="D81" s="51">
        <v>0.39</v>
      </c>
    </row>
    <row r="82" spans="1:4" ht="35.25" x14ac:dyDescent="0.25">
      <c r="A82" s="49" t="s">
        <v>136</v>
      </c>
      <c r="B82" s="49" t="s">
        <v>137</v>
      </c>
      <c r="C82" s="51">
        <v>0</v>
      </c>
      <c r="D82" s="51">
        <v>0</v>
      </c>
    </row>
    <row r="83" spans="1:4" x14ac:dyDescent="0.25">
      <c r="A83" s="49"/>
      <c r="B83" s="49" t="s">
        <v>138</v>
      </c>
      <c r="C83" s="50">
        <f>+C84+C85</f>
        <v>368.33</v>
      </c>
      <c r="D83" s="50">
        <f>+D84+D85</f>
        <v>1415.94</v>
      </c>
    </row>
    <row r="84" spans="1:4" ht="24" x14ac:dyDescent="0.25">
      <c r="A84" s="49" t="s">
        <v>139</v>
      </c>
      <c r="B84" s="49" t="s">
        <v>140</v>
      </c>
      <c r="C84" s="51">
        <v>0</v>
      </c>
      <c r="D84" s="51">
        <v>0</v>
      </c>
    </row>
    <row r="85" spans="1:4" ht="24" x14ac:dyDescent="0.25">
      <c r="A85" s="49" t="s">
        <v>141</v>
      </c>
      <c r="B85" s="49" t="s">
        <v>142</v>
      </c>
      <c r="C85" s="51">
        <v>368.33</v>
      </c>
      <c r="D85" s="51">
        <v>1415.94</v>
      </c>
    </row>
    <row r="86" spans="1:4" x14ac:dyDescent="0.25">
      <c r="A86" s="49" t="s">
        <v>143</v>
      </c>
      <c r="B86" s="49" t="s">
        <v>144</v>
      </c>
      <c r="C86" s="51">
        <v>0</v>
      </c>
      <c r="D86" s="51">
        <v>0</v>
      </c>
    </row>
    <row r="87" spans="1:4" x14ac:dyDescent="0.25">
      <c r="A87" s="49" t="s">
        <v>145</v>
      </c>
      <c r="B87" s="49" t="s">
        <v>146</v>
      </c>
      <c r="C87" s="51">
        <v>0</v>
      </c>
      <c r="D87" s="51">
        <v>0</v>
      </c>
    </row>
    <row r="88" spans="1:4" x14ac:dyDescent="0.25">
      <c r="A88" s="52"/>
      <c r="B88" s="53" t="s">
        <v>147</v>
      </c>
      <c r="C88" s="48">
        <f>+C43+C56+C71</f>
        <v>12300.200000000003</v>
      </c>
      <c r="D88" s="48">
        <f>+D43+D56+D71</f>
        <v>7601.619999999999</v>
      </c>
    </row>
    <row r="89" spans="1:4" x14ac:dyDescent="0.25">
      <c r="A89" s="54"/>
      <c r="B89" s="54"/>
      <c r="C89" s="55"/>
      <c r="D89" s="55"/>
    </row>
    <row r="90" spans="1:4" x14ac:dyDescent="0.25">
      <c r="A90" s="56" t="s">
        <v>191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RowHeight="15" x14ac:dyDescent="0.25"/>
  <cols>
    <col min="1" max="1" width="40.7109375" customWidth="1"/>
    <col min="2" max="2" width="85.7109375" customWidth="1"/>
    <col min="3" max="4" width="16.7109375" customWidth="1"/>
  </cols>
  <sheetData>
    <row r="1" spans="1:4" ht="36.75" customHeight="1" thickBot="1" x14ac:dyDescent="0.3">
      <c r="A1" s="122" t="s">
        <v>22</v>
      </c>
      <c r="B1" s="123"/>
      <c r="C1" s="123"/>
      <c r="D1" s="124"/>
    </row>
    <row r="2" spans="1:4" ht="36.75" customHeight="1" thickBot="1" x14ac:dyDescent="0.3">
      <c r="A2" s="125"/>
      <c r="B2" s="126"/>
      <c r="C2" s="126"/>
      <c r="D2" s="127"/>
    </row>
    <row r="3" spans="1:4" ht="36.75" customHeight="1" thickBot="1" x14ac:dyDescent="0.3">
      <c r="A3" s="128"/>
      <c r="B3" s="129"/>
      <c r="C3" s="129"/>
      <c r="D3" s="129"/>
    </row>
    <row r="4" spans="1:4" ht="36.75" customHeight="1" thickBot="1" x14ac:dyDescent="0.3">
      <c r="A4" s="130" t="s">
        <v>23</v>
      </c>
      <c r="B4" s="130"/>
      <c r="C4" s="130"/>
      <c r="D4" s="130"/>
    </row>
    <row r="5" spans="1:4" ht="36.75" customHeight="1" thickBot="1" x14ac:dyDescent="0.3">
      <c r="A5" s="82" t="s">
        <v>24</v>
      </c>
      <c r="B5" s="82" t="s">
        <v>25</v>
      </c>
      <c r="C5" s="82" t="s">
        <v>24</v>
      </c>
      <c r="D5" s="82" t="s">
        <v>24</v>
      </c>
    </row>
    <row r="6" spans="1:4" ht="36.75" customHeight="1" thickBot="1" x14ac:dyDescent="0.3">
      <c r="A6" s="82" t="s">
        <v>24</v>
      </c>
      <c r="B6" s="82" t="s">
        <v>26</v>
      </c>
      <c r="C6" s="82" t="s">
        <v>27</v>
      </c>
      <c r="D6" s="82" t="s">
        <v>28</v>
      </c>
    </row>
    <row r="7" spans="1:4" ht="36.75" customHeight="1" x14ac:dyDescent="0.25">
      <c r="A7" s="83"/>
      <c r="B7" s="83" t="s">
        <v>29</v>
      </c>
      <c r="C7" s="84">
        <f>ROUND(C8+C13+C17+C20+C21+C22+C23,2)</f>
        <v>10948.63</v>
      </c>
      <c r="D7" s="84">
        <f>ROUND(D8+D13+D17+D20+D21+D22+D23,2)</f>
        <v>11532.15</v>
      </c>
    </row>
    <row r="8" spans="1:4" ht="36.75" customHeight="1" x14ac:dyDescent="0.25">
      <c r="A8" s="85"/>
      <c r="B8" s="85" t="s">
        <v>30</v>
      </c>
      <c r="C8" s="86">
        <f>SUM(C9:C12)</f>
        <v>149.85</v>
      </c>
      <c r="D8" s="86">
        <f>SUM(D9:D12)</f>
        <v>196.32</v>
      </c>
    </row>
    <row r="9" spans="1:4" ht="36.75" customHeight="1" x14ac:dyDescent="0.25">
      <c r="A9" s="85" t="s">
        <v>31</v>
      </c>
      <c r="B9" s="85" t="s">
        <v>32</v>
      </c>
      <c r="C9" s="87">
        <v>0</v>
      </c>
      <c r="D9" s="87">
        <v>0</v>
      </c>
    </row>
    <row r="10" spans="1:4" ht="36.75" customHeight="1" x14ac:dyDescent="0.25">
      <c r="A10" s="85" t="s">
        <v>33</v>
      </c>
      <c r="B10" s="85" t="s">
        <v>34</v>
      </c>
      <c r="C10" s="87">
        <v>149.85</v>
      </c>
      <c r="D10" s="87">
        <v>196.32</v>
      </c>
    </row>
    <row r="11" spans="1:4" ht="36.75" customHeight="1" x14ac:dyDescent="0.25">
      <c r="A11" s="85"/>
      <c r="B11" s="85" t="s">
        <v>35</v>
      </c>
      <c r="C11" s="87">
        <v>0</v>
      </c>
      <c r="D11" s="87">
        <v>0</v>
      </c>
    </row>
    <row r="12" spans="1:4" ht="36.75" customHeight="1" x14ac:dyDescent="0.25">
      <c r="A12" s="85" t="s">
        <v>36</v>
      </c>
      <c r="B12" s="85" t="s">
        <v>37</v>
      </c>
      <c r="C12" s="87">
        <v>0</v>
      </c>
      <c r="D12" s="87">
        <v>0</v>
      </c>
    </row>
    <row r="13" spans="1:4" ht="36.75" customHeight="1" x14ac:dyDescent="0.25">
      <c r="A13" s="85"/>
      <c r="B13" s="85" t="s">
        <v>38</v>
      </c>
      <c r="C13" s="86">
        <f>SUM(C14:C16)</f>
        <v>10795.68</v>
      </c>
      <c r="D13" s="86">
        <f>SUM(D14:D16)</f>
        <v>11333.54</v>
      </c>
    </row>
    <row r="14" spans="1:4" ht="36.75" customHeight="1" x14ac:dyDescent="0.25">
      <c r="A14" s="85" t="s">
        <v>39</v>
      </c>
      <c r="B14" s="85" t="s">
        <v>40</v>
      </c>
      <c r="C14" s="87">
        <v>0</v>
      </c>
      <c r="D14" s="87">
        <v>0</v>
      </c>
    </row>
    <row r="15" spans="1:4" ht="36.75" customHeight="1" x14ac:dyDescent="0.25">
      <c r="A15" s="85"/>
      <c r="B15" s="85" t="s">
        <v>35</v>
      </c>
      <c r="C15" s="87">
        <v>0</v>
      </c>
      <c r="D15" s="87">
        <v>0</v>
      </c>
    </row>
    <row r="16" spans="1:4" ht="36.75" customHeight="1" x14ac:dyDescent="0.25">
      <c r="A16" s="85" t="s">
        <v>41</v>
      </c>
      <c r="B16" s="85" t="s">
        <v>42</v>
      </c>
      <c r="C16" s="87">
        <v>10795.68</v>
      </c>
      <c r="D16" s="87">
        <v>11333.54</v>
      </c>
    </row>
    <row r="17" spans="1:4" ht="36.75" customHeight="1" x14ac:dyDescent="0.25">
      <c r="A17" s="85"/>
      <c r="B17" s="85" t="s">
        <v>43</v>
      </c>
      <c r="C17" s="86">
        <f>SUM(C18:C19)</f>
        <v>0</v>
      </c>
      <c r="D17" s="86">
        <f>SUM(D18:D19)</f>
        <v>0</v>
      </c>
    </row>
    <row r="18" spans="1:4" ht="36.75" customHeight="1" x14ac:dyDescent="0.25">
      <c r="A18" s="85" t="s">
        <v>44</v>
      </c>
      <c r="B18" s="85" t="s">
        <v>40</v>
      </c>
      <c r="C18" s="87">
        <v>0</v>
      </c>
      <c r="D18" s="87">
        <v>0</v>
      </c>
    </row>
    <row r="19" spans="1:4" ht="36.75" customHeight="1" x14ac:dyDescent="0.25">
      <c r="A19" s="85" t="s">
        <v>45</v>
      </c>
      <c r="B19" s="85" t="s">
        <v>46</v>
      </c>
      <c r="C19" s="87">
        <v>0</v>
      </c>
      <c r="D19" s="87">
        <v>0</v>
      </c>
    </row>
    <row r="20" spans="1:4" ht="36.75" customHeight="1" x14ac:dyDescent="0.25">
      <c r="A20" s="85" t="s">
        <v>47</v>
      </c>
      <c r="B20" s="85" t="s">
        <v>48</v>
      </c>
      <c r="C20" s="87">
        <v>0</v>
      </c>
      <c r="D20" s="87">
        <v>0</v>
      </c>
    </row>
    <row r="21" spans="1:4" ht="36.75" customHeight="1" x14ac:dyDescent="0.25">
      <c r="A21" s="85" t="s">
        <v>49</v>
      </c>
      <c r="B21" s="85" t="s">
        <v>50</v>
      </c>
      <c r="C21" s="87">
        <v>3.1</v>
      </c>
      <c r="D21" s="87">
        <v>2.29</v>
      </c>
    </row>
    <row r="22" spans="1:4" ht="36.75" customHeight="1" x14ac:dyDescent="0.25">
      <c r="A22" s="85"/>
      <c r="B22" s="85" t="s">
        <v>51</v>
      </c>
      <c r="C22" s="87">
        <v>0</v>
      </c>
      <c r="D22" s="87">
        <v>0</v>
      </c>
    </row>
    <row r="23" spans="1:4" ht="36.75" customHeight="1" x14ac:dyDescent="0.25">
      <c r="A23" s="85" t="s">
        <v>52</v>
      </c>
      <c r="B23" s="85" t="s">
        <v>53</v>
      </c>
      <c r="C23" s="87">
        <v>0</v>
      </c>
      <c r="D23" s="87">
        <v>0</v>
      </c>
    </row>
    <row r="24" spans="1:4" ht="36.75" customHeight="1" x14ac:dyDescent="0.25">
      <c r="A24" s="83"/>
      <c r="B24" s="83" t="s">
        <v>54</v>
      </c>
      <c r="C24" s="84">
        <f>ROUND(C25+C31+C34+C38+C39+C40+C41,2)</f>
        <v>7595.36</v>
      </c>
      <c r="D24" s="84">
        <f>ROUND(D25+D31+D34+D38+D39+D40+D41,2)</f>
        <v>13005.24</v>
      </c>
    </row>
    <row r="25" spans="1:4" ht="36.75" customHeight="1" x14ac:dyDescent="0.25">
      <c r="A25" s="85"/>
      <c r="B25" s="85" t="s">
        <v>55</v>
      </c>
      <c r="C25" s="86">
        <f>SUM(C26:C30)</f>
        <v>0</v>
      </c>
      <c r="D25" s="86">
        <f>SUM(D26:D30)</f>
        <v>0</v>
      </c>
    </row>
    <row r="26" spans="1:4" ht="36.75" customHeight="1" x14ac:dyDescent="0.25">
      <c r="A26" s="85"/>
      <c r="B26" s="85" t="s">
        <v>56</v>
      </c>
      <c r="C26" s="87">
        <v>0</v>
      </c>
      <c r="D26" s="87">
        <v>0</v>
      </c>
    </row>
    <row r="27" spans="1:4" x14ac:dyDescent="0.25">
      <c r="A27" s="85" t="s">
        <v>57</v>
      </c>
      <c r="B27" s="85" t="s">
        <v>40</v>
      </c>
      <c r="C27" s="87">
        <v>0</v>
      </c>
      <c r="D27" s="87">
        <v>0</v>
      </c>
    </row>
    <row r="28" spans="1:4" x14ac:dyDescent="0.25">
      <c r="A28" s="85" t="s">
        <v>57</v>
      </c>
      <c r="B28" s="85" t="s">
        <v>58</v>
      </c>
      <c r="C28" s="87">
        <v>0</v>
      </c>
      <c r="D28" s="87">
        <v>0</v>
      </c>
    </row>
    <row r="29" spans="1:4" x14ac:dyDescent="0.25">
      <c r="A29" s="85" t="s">
        <v>59</v>
      </c>
      <c r="B29" s="85" t="s">
        <v>60</v>
      </c>
      <c r="C29" s="87">
        <v>0</v>
      </c>
      <c r="D29" s="87">
        <v>0</v>
      </c>
    </row>
    <row r="30" spans="1:4" x14ac:dyDescent="0.25">
      <c r="A30" s="85" t="s">
        <v>61</v>
      </c>
      <c r="B30" s="85" t="s">
        <v>62</v>
      </c>
      <c r="C30" s="87">
        <v>0</v>
      </c>
      <c r="D30" s="87">
        <v>0</v>
      </c>
    </row>
    <row r="31" spans="1:4" x14ac:dyDescent="0.25">
      <c r="A31" s="85"/>
      <c r="B31" s="85" t="s">
        <v>63</v>
      </c>
      <c r="C31" s="86">
        <f>SUM(C32:C33)</f>
        <v>441.79</v>
      </c>
      <c r="D31" s="86">
        <f>SUM(D32:D33)</f>
        <v>441.79</v>
      </c>
    </row>
    <row r="32" spans="1:4" x14ac:dyDescent="0.25">
      <c r="A32" s="85" t="s">
        <v>64</v>
      </c>
      <c r="B32" s="85" t="s">
        <v>65</v>
      </c>
      <c r="C32" s="87">
        <v>441.79</v>
      </c>
      <c r="D32" s="87">
        <v>441.79</v>
      </c>
    </row>
    <row r="33" spans="1:4" x14ac:dyDescent="0.25">
      <c r="A33" s="85"/>
      <c r="B33" s="85" t="s">
        <v>35</v>
      </c>
      <c r="C33" s="87">
        <v>0</v>
      </c>
      <c r="D33" s="87">
        <v>0</v>
      </c>
    </row>
    <row r="34" spans="1:4" x14ac:dyDescent="0.25">
      <c r="A34" s="85"/>
      <c r="B34" s="85" t="s">
        <v>66</v>
      </c>
      <c r="C34" s="86">
        <f>SUM(C35:C37)</f>
        <v>484.23</v>
      </c>
      <c r="D34" s="86">
        <f>SUM(D35:D37)</f>
        <v>2212.9499999999998</v>
      </c>
    </row>
    <row r="35" spans="1:4" ht="22.5" x14ac:dyDescent="0.25">
      <c r="A35" s="85" t="s">
        <v>67</v>
      </c>
      <c r="B35" s="85" t="s">
        <v>68</v>
      </c>
      <c r="C35" s="87">
        <v>359.25</v>
      </c>
      <c r="D35" s="87">
        <v>337.86</v>
      </c>
    </row>
    <row r="36" spans="1:4" x14ac:dyDescent="0.25">
      <c r="A36" s="85"/>
      <c r="B36" s="85" t="s">
        <v>69</v>
      </c>
      <c r="C36" s="87">
        <v>0</v>
      </c>
      <c r="D36" s="87">
        <v>0</v>
      </c>
    </row>
    <row r="37" spans="1:4" x14ac:dyDescent="0.25">
      <c r="A37" s="85" t="s">
        <v>70</v>
      </c>
      <c r="B37" s="85" t="s">
        <v>71</v>
      </c>
      <c r="C37" s="87">
        <f>4.73+10.54+109.71</f>
        <v>124.97999999999999</v>
      </c>
      <c r="D37" s="87">
        <v>1875.09</v>
      </c>
    </row>
    <row r="38" spans="1:4" ht="45" x14ac:dyDescent="0.25">
      <c r="A38" s="85" t="s">
        <v>72</v>
      </c>
      <c r="B38" s="85" t="s">
        <v>73</v>
      </c>
      <c r="C38" s="87">
        <v>0</v>
      </c>
      <c r="D38" s="87">
        <v>0</v>
      </c>
    </row>
    <row r="39" spans="1:4" ht="45" x14ac:dyDescent="0.25">
      <c r="A39" s="85" t="s">
        <v>74</v>
      </c>
      <c r="B39" s="85" t="s">
        <v>75</v>
      </c>
      <c r="C39" s="87">
        <v>0</v>
      </c>
      <c r="D39" s="87">
        <v>0</v>
      </c>
    </row>
    <row r="40" spans="1:4" x14ac:dyDescent="0.25">
      <c r="A40" s="85" t="s">
        <v>76</v>
      </c>
      <c r="B40" s="85" t="s">
        <v>77</v>
      </c>
      <c r="C40" s="87">
        <v>0</v>
      </c>
      <c r="D40" s="87">
        <v>0</v>
      </c>
    </row>
    <row r="41" spans="1:4" x14ac:dyDescent="0.25">
      <c r="A41" s="85"/>
      <c r="B41" s="85" t="s">
        <v>78</v>
      </c>
      <c r="C41" s="87">
        <v>6669.34</v>
      </c>
      <c r="D41" s="87">
        <v>10350.5</v>
      </c>
    </row>
    <row r="42" spans="1:4" x14ac:dyDescent="0.25">
      <c r="A42" s="88"/>
      <c r="B42" s="89" t="s">
        <v>79</v>
      </c>
      <c r="C42" s="90">
        <f>ROUND(C7+C24,2)</f>
        <v>18543.990000000002</v>
      </c>
      <c r="D42" s="90">
        <f>ROUND(D7+D24,2)</f>
        <v>24537.39</v>
      </c>
    </row>
    <row r="43" spans="1:4" x14ac:dyDescent="0.25">
      <c r="A43" s="83"/>
      <c r="B43" s="83" t="s">
        <v>80</v>
      </c>
      <c r="C43" s="84">
        <f>ROUND(C44+C54+C55,2)</f>
        <v>11718.3</v>
      </c>
      <c r="D43" s="84">
        <f>ROUND(D44+D54+D55,2)</f>
        <v>14878.36</v>
      </c>
    </row>
    <row r="44" spans="1:4" x14ac:dyDescent="0.25">
      <c r="A44" s="85"/>
      <c r="B44" s="85" t="s">
        <v>81</v>
      </c>
      <c r="C44" s="86">
        <f>SUM(C45:C53)</f>
        <v>11718.3</v>
      </c>
      <c r="D44" s="86">
        <f>SUM(D45:D53)</f>
        <v>14878.36</v>
      </c>
    </row>
    <row r="45" spans="1:4" ht="22.5" x14ac:dyDescent="0.25">
      <c r="A45" s="85" t="s">
        <v>82</v>
      </c>
      <c r="B45" s="85" t="s">
        <v>83</v>
      </c>
      <c r="C45" s="87">
        <v>2000</v>
      </c>
      <c r="D45" s="87">
        <v>2000</v>
      </c>
    </row>
    <row r="46" spans="1:4" x14ac:dyDescent="0.25">
      <c r="A46" s="85"/>
      <c r="B46" s="85" t="s">
        <v>84</v>
      </c>
      <c r="C46" s="87">
        <v>0</v>
      </c>
      <c r="D46" s="87">
        <v>0</v>
      </c>
    </row>
    <row r="47" spans="1:4" ht="22.5" x14ac:dyDescent="0.25">
      <c r="A47" s="85" t="s">
        <v>85</v>
      </c>
      <c r="B47" s="85" t="s">
        <v>86</v>
      </c>
      <c r="C47" s="87">
        <v>2207.25</v>
      </c>
      <c r="D47" s="87">
        <v>2207.25</v>
      </c>
    </row>
    <row r="48" spans="1:4" x14ac:dyDescent="0.25">
      <c r="A48" s="85" t="s">
        <v>87</v>
      </c>
      <c r="B48" s="85" t="s">
        <v>88</v>
      </c>
      <c r="C48" s="87">
        <v>0</v>
      </c>
      <c r="D48" s="87">
        <v>0</v>
      </c>
    </row>
    <row r="49" spans="1:4" x14ac:dyDescent="0.25">
      <c r="A49" s="85" t="s">
        <v>89</v>
      </c>
      <c r="B49" s="85" t="s">
        <v>90</v>
      </c>
      <c r="C49" s="87">
        <f>-641.89-1179.62</f>
        <v>-1821.5099999999998</v>
      </c>
      <c r="D49" s="87">
        <v>-641.89</v>
      </c>
    </row>
    <row r="50" spans="1:4" x14ac:dyDescent="0.25">
      <c r="A50" s="85"/>
      <c r="B50" s="85" t="s">
        <v>91</v>
      </c>
      <c r="C50" s="87">
        <v>12492.62</v>
      </c>
      <c r="D50" s="87">
        <v>12492.62</v>
      </c>
    </row>
    <row r="51" spans="1:4" x14ac:dyDescent="0.25">
      <c r="A51" s="85"/>
      <c r="B51" s="85" t="s">
        <v>92</v>
      </c>
      <c r="C51" s="87">
        <f>-4339.68+1179.62</f>
        <v>-3160.0600000000004</v>
      </c>
      <c r="D51" s="87">
        <v>-1179.6199999999999</v>
      </c>
    </row>
    <row r="52" spans="1:4" x14ac:dyDescent="0.25">
      <c r="A52" s="85" t="s">
        <v>93</v>
      </c>
      <c r="B52" s="85" t="s">
        <v>94</v>
      </c>
      <c r="C52" s="87">
        <v>0</v>
      </c>
      <c r="D52" s="87">
        <v>0</v>
      </c>
    </row>
    <row r="53" spans="1:4" x14ac:dyDescent="0.25">
      <c r="A53" s="85"/>
      <c r="B53" s="85" t="s">
        <v>95</v>
      </c>
      <c r="C53" s="87">
        <v>0</v>
      </c>
      <c r="D53" s="87">
        <v>0</v>
      </c>
    </row>
    <row r="54" spans="1:4" x14ac:dyDescent="0.25">
      <c r="A54" s="85" t="s">
        <v>96</v>
      </c>
      <c r="B54" s="85" t="s">
        <v>97</v>
      </c>
      <c r="C54" s="87">
        <v>0</v>
      </c>
      <c r="D54" s="87">
        <v>0</v>
      </c>
    </row>
    <row r="55" spans="1:4" x14ac:dyDescent="0.25">
      <c r="A55" s="85" t="s">
        <v>98</v>
      </c>
      <c r="B55" s="85" t="s">
        <v>99</v>
      </c>
      <c r="C55" s="87">
        <v>0</v>
      </c>
      <c r="D55" s="87">
        <v>0</v>
      </c>
    </row>
    <row r="56" spans="1:4" x14ac:dyDescent="0.25">
      <c r="A56" s="83"/>
      <c r="B56" s="83" t="s">
        <v>100</v>
      </c>
      <c r="C56" s="84">
        <f>ROUND(C57+C61+C66+C67+C68+C69+C70,2)</f>
        <v>0</v>
      </c>
      <c r="D56" s="84">
        <f>ROUND(D57+D61+D66+D67+D68+D69+D70,2)</f>
        <v>0</v>
      </c>
    </row>
    <row r="57" spans="1:4" x14ac:dyDescent="0.25">
      <c r="A57" s="85"/>
      <c r="B57" s="85" t="s">
        <v>101</v>
      </c>
      <c r="C57" s="86">
        <f>SUM(C58:C60)</f>
        <v>0</v>
      </c>
      <c r="D57" s="86">
        <f>SUM(D58:D60)</f>
        <v>0</v>
      </c>
    </row>
    <row r="58" spans="1:4" x14ac:dyDescent="0.25">
      <c r="A58" s="85"/>
      <c r="B58" s="85" t="s">
        <v>102</v>
      </c>
      <c r="C58" s="87">
        <v>0</v>
      </c>
      <c r="D58" s="87">
        <v>0</v>
      </c>
    </row>
    <row r="59" spans="1:4" x14ac:dyDescent="0.25">
      <c r="A59" s="85"/>
      <c r="B59" s="85" t="s">
        <v>103</v>
      </c>
      <c r="C59" s="87">
        <v>0</v>
      </c>
      <c r="D59" s="87">
        <v>0</v>
      </c>
    </row>
    <row r="60" spans="1:4" x14ac:dyDescent="0.25">
      <c r="A60" s="85" t="s">
        <v>104</v>
      </c>
      <c r="B60" s="85" t="s">
        <v>105</v>
      </c>
      <c r="C60" s="87">
        <v>0</v>
      </c>
      <c r="D60" s="87">
        <v>0</v>
      </c>
    </row>
    <row r="61" spans="1:4" x14ac:dyDescent="0.25">
      <c r="A61" s="85"/>
      <c r="B61" s="85" t="s">
        <v>106</v>
      </c>
      <c r="C61" s="86">
        <f>SUM(C62:C65)</f>
        <v>0</v>
      </c>
      <c r="D61" s="86">
        <f>SUM(D62:D65)</f>
        <v>0</v>
      </c>
    </row>
    <row r="62" spans="1:4" x14ac:dyDescent="0.25">
      <c r="A62" s="85" t="s">
        <v>107</v>
      </c>
      <c r="B62" s="85" t="s">
        <v>108</v>
      </c>
      <c r="C62" s="87">
        <v>0</v>
      </c>
      <c r="D62" s="87">
        <v>0</v>
      </c>
    </row>
    <row r="63" spans="1:4" x14ac:dyDescent="0.25">
      <c r="A63" s="85" t="s">
        <v>109</v>
      </c>
      <c r="B63" s="85" t="s">
        <v>110</v>
      </c>
      <c r="C63" s="87">
        <v>0</v>
      </c>
      <c r="D63" s="87">
        <v>0</v>
      </c>
    </row>
    <row r="64" spans="1:4" x14ac:dyDescent="0.25">
      <c r="A64" s="85" t="s">
        <v>111</v>
      </c>
      <c r="B64" s="85" t="s">
        <v>112</v>
      </c>
      <c r="C64" s="87">
        <v>0</v>
      </c>
      <c r="D64" s="87">
        <v>0</v>
      </c>
    </row>
    <row r="65" spans="1:4" ht="22.5" x14ac:dyDescent="0.25">
      <c r="A65" s="85" t="s">
        <v>113</v>
      </c>
      <c r="B65" s="85" t="s">
        <v>114</v>
      </c>
      <c r="C65" s="87">
        <v>0</v>
      </c>
      <c r="D65" s="87">
        <v>0</v>
      </c>
    </row>
    <row r="66" spans="1:4" ht="22.5" x14ac:dyDescent="0.25">
      <c r="A66" s="85" t="s">
        <v>115</v>
      </c>
      <c r="B66" s="85" t="s">
        <v>116</v>
      </c>
      <c r="C66" s="87">
        <v>0</v>
      </c>
      <c r="D66" s="87">
        <v>0</v>
      </c>
    </row>
    <row r="67" spans="1:4" x14ac:dyDescent="0.25">
      <c r="A67" s="85" t="s">
        <v>117</v>
      </c>
      <c r="B67" s="85" t="s">
        <v>118</v>
      </c>
      <c r="C67" s="87">
        <v>0</v>
      </c>
      <c r="D67" s="87">
        <v>0</v>
      </c>
    </row>
    <row r="68" spans="1:4" x14ac:dyDescent="0.25">
      <c r="A68" s="85" t="s">
        <v>119</v>
      </c>
      <c r="B68" s="85" t="s">
        <v>120</v>
      </c>
      <c r="C68" s="87">
        <v>0</v>
      </c>
      <c r="D68" s="87">
        <v>0</v>
      </c>
    </row>
    <row r="69" spans="1:4" x14ac:dyDescent="0.25">
      <c r="A69" s="85" t="s">
        <v>121</v>
      </c>
      <c r="B69" s="85" t="s">
        <v>122</v>
      </c>
      <c r="C69" s="87">
        <v>0</v>
      </c>
      <c r="D69" s="87">
        <v>0</v>
      </c>
    </row>
    <row r="70" spans="1:4" x14ac:dyDescent="0.25">
      <c r="A70" s="85" t="s">
        <v>123</v>
      </c>
      <c r="B70" s="85" t="s">
        <v>124</v>
      </c>
      <c r="C70" s="87">
        <v>0</v>
      </c>
      <c r="D70" s="87">
        <v>0</v>
      </c>
    </row>
    <row r="71" spans="1:4" x14ac:dyDescent="0.25">
      <c r="A71" s="83"/>
      <c r="B71" s="83" t="s">
        <v>125</v>
      </c>
      <c r="C71" s="84">
        <f>ROUND(C72+C73+C77+C82+C83+C86+C87,2)</f>
        <v>6825.69</v>
      </c>
      <c r="D71" s="84">
        <f>ROUND(D72+D73+D77+D82+D83+D86+D87,2)</f>
        <v>9659.0300000000007</v>
      </c>
    </row>
    <row r="72" spans="1:4" x14ac:dyDescent="0.25">
      <c r="A72" s="85" t="s">
        <v>126</v>
      </c>
      <c r="B72" s="85" t="s">
        <v>127</v>
      </c>
      <c r="C72" s="87">
        <v>0</v>
      </c>
      <c r="D72" s="87">
        <v>0</v>
      </c>
    </row>
    <row r="73" spans="1:4" x14ac:dyDescent="0.25">
      <c r="A73" s="85"/>
      <c r="B73" s="85" t="s">
        <v>128</v>
      </c>
      <c r="C73" s="86">
        <f>SUM(C74:C76)</f>
        <v>169.32</v>
      </c>
      <c r="D73" s="86">
        <f>SUM(D74:D76)</f>
        <v>169.32</v>
      </c>
    </row>
    <row r="74" spans="1:4" x14ac:dyDescent="0.25">
      <c r="A74" s="85"/>
      <c r="B74" s="85" t="s">
        <v>102</v>
      </c>
      <c r="C74" s="87">
        <v>0</v>
      </c>
      <c r="D74" s="87">
        <v>0</v>
      </c>
    </row>
    <row r="75" spans="1:4" x14ac:dyDescent="0.25">
      <c r="A75" s="85"/>
      <c r="B75" s="85" t="s">
        <v>103</v>
      </c>
      <c r="C75" s="87">
        <v>0</v>
      </c>
      <c r="D75" s="87">
        <v>0</v>
      </c>
    </row>
    <row r="76" spans="1:4" x14ac:dyDescent="0.25">
      <c r="A76" s="85" t="s">
        <v>129</v>
      </c>
      <c r="B76" s="85" t="s">
        <v>105</v>
      </c>
      <c r="C76" s="87">
        <v>169.32</v>
      </c>
      <c r="D76" s="87">
        <v>169.32</v>
      </c>
    </row>
    <row r="77" spans="1:4" x14ac:dyDescent="0.25">
      <c r="A77" s="85"/>
      <c r="B77" s="85" t="s">
        <v>130</v>
      </c>
      <c r="C77" s="86">
        <f>SUM(C78:C81)</f>
        <v>3596.12</v>
      </c>
      <c r="D77" s="86">
        <f>SUM(D78:D81)</f>
        <v>3990.7</v>
      </c>
    </row>
    <row r="78" spans="1:4" x14ac:dyDescent="0.25">
      <c r="A78" s="85" t="s">
        <v>131</v>
      </c>
      <c r="B78" s="85" t="s">
        <v>108</v>
      </c>
      <c r="C78" s="87">
        <v>0</v>
      </c>
      <c r="D78" s="87">
        <v>0</v>
      </c>
    </row>
    <row r="79" spans="1:4" x14ac:dyDescent="0.25">
      <c r="A79" s="85" t="s">
        <v>132</v>
      </c>
      <c r="B79" s="85" t="s">
        <v>110</v>
      </c>
      <c r="C79" s="87">
        <v>0</v>
      </c>
      <c r="D79" s="87">
        <v>0</v>
      </c>
    </row>
    <row r="80" spans="1:4" x14ac:dyDescent="0.25">
      <c r="A80" s="85" t="s">
        <v>133</v>
      </c>
      <c r="B80" s="85" t="s">
        <v>112</v>
      </c>
      <c r="C80" s="87">
        <v>0</v>
      </c>
      <c r="D80" s="87">
        <v>0</v>
      </c>
    </row>
    <row r="81" spans="1:4" ht="45" x14ac:dyDescent="0.25">
      <c r="A81" s="85" t="s">
        <v>134</v>
      </c>
      <c r="B81" s="85" t="s">
        <v>135</v>
      </c>
      <c r="C81" s="87">
        <v>3596.12</v>
      </c>
      <c r="D81" s="87">
        <v>3990.7</v>
      </c>
    </row>
    <row r="82" spans="1:4" ht="22.5" x14ac:dyDescent="0.25">
      <c r="A82" s="85" t="s">
        <v>136</v>
      </c>
      <c r="B82" s="85" t="s">
        <v>137</v>
      </c>
      <c r="C82" s="87">
        <v>0</v>
      </c>
      <c r="D82" s="87">
        <v>0</v>
      </c>
    </row>
    <row r="83" spans="1:4" x14ac:dyDescent="0.25">
      <c r="A83" s="85"/>
      <c r="B83" s="85" t="s">
        <v>138</v>
      </c>
      <c r="C83" s="86">
        <f>SUM(C84:C85)</f>
        <v>3060.25</v>
      </c>
      <c r="D83" s="86">
        <f>SUM(D84:D85)</f>
        <v>5499.01</v>
      </c>
    </row>
    <row r="84" spans="1:4" x14ac:dyDescent="0.25">
      <c r="A84" s="85" t="s">
        <v>139</v>
      </c>
      <c r="B84" s="85" t="s">
        <v>140</v>
      </c>
      <c r="C84" s="87">
        <v>877.51</v>
      </c>
      <c r="D84" s="87">
        <v>3381.29</v>
      </c>
    </row>
    <row r="85" spans="1:4" x14ac:dyDescent="0.25">
      <c r="A85" s="85" t="s">
        <v>141</v>
      </c>
      <c r="B85" s="85" t="s">
        <v>142</v>
      </c>
      <c r="C85" s="87">
        <f>3.08+1359.77+819.89</f>
        <v>2182.7399999999998</v>
      </c>
      <c r="D85" s="87">
        <v>2117.7199999999998</v>
      </c>
    </row>
    <row r="86" spans="1:4" x14ac:dyDescent="0.25">
      <c r="A86" s="85" t="s">
        <v>143</v>
      </c>
      <c r="B86" s="85" t="s">
        <v>144</v>
      </c>
      <c r="C86" s="87">
        <v>0</v>
      </c>
      <c r="D86" s="87">
        <v>0</v>
      </c>
    </row>
    <row r="87" spans="1:4" x14ac:dyDescent="0.25">
      <c r="A87" s="91" t="s">
        <v>145</v>
      </c>
      <c r="B87" s="91" t="s">
        <v>146</v>
      </c>
      <c r="C87" s="87"/>
      <c r="D87" s="87">
        <v>0</v>
      </c>
    </row>
    <row r="88" spans="1:4" x14ac:dyDescent="0.25">
      <c r="A88" s="92"/>
      <c r="B88" s="93" t="s">
        <v>147</v>
      </c>
      <c r="C88" s="94">
        <f>ROUND(C71+C56+C43,2)</f>
        <v>18543.990000000002</v>
      </c>
      <c r="D88" s="94">
        <f>ROUND(D71+D56+D43,2)</f>
        <v>24537.39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21" t="s">
        <v>23</v>
      </c>
      <c r="B1" s="121"/>
      <c r="C1" s="121"/>
      <c r="D1" s="121"/>
    </row>
    <row r="2" spans="1:4" ht="20.25" thickBot="1" x14ac:dyDescent="0.3">
      <c r="A2" s="39" t="s">
        <v>148</v>
      </c>
      <c r="B2" s="40" t="s">
        <v>149</v>
      </c>
      <c r="C2" s="39"/>
      <c r="D2" s="39"/>
    </row>
    <row r="3" spans="1:4" ht="15.75" thickBot="1" x14ac:dyDescent="0.3">
      <c r="A3" s="39" t="s">
        <v>148</v>
      </c>
      <c r="B3" s="39" t="s">
        <v>150</v>
      </c>
      <c r="C3" s="39" t="s">
        <v>27</v>
      </c>
      <c r="D3" s="39" t="s">
        <v>28</v>
      </c>
    </row>
    <row r="4" spans="1:4" ht="18.75" customHeight="1" thickBot="1" x14ac:dyDescent="0.3">
      <c r="A4" s="41" t="s">
        <v>148</v>
      </c>
      <c r="B4" s="41" t="s">
        <v>151</v>
      </c>
      <c r="C4" s="26">
        <f>SUM(C5:C11)</f>
        <v>6536</v>
      </c>
      <c r="D4" s="26">
        <f>SUM(D5:D11)</f>
        <v>4023</v>
      </c>
    </row>
    <row r="5" spans="1:4" ht="34.5" thickBot="1" x14ac:dyDescent="0.3">
      <c r="A5" s="42" t="s">
        <v>152</v>
      </c>
      <c r="B5" s="42" t="s">
        <v>30</v>
      </c>
      <c r="C5" s="36">
        <v>3477</v>
      </c>
      <c r="D5" s="36">
        <v>1004</v>
      </c>
    </row>
    <row r="6" spans="1:4" ht="45.75" thickBot="1" x14ac:dyDescent="0.3">
      <c r="A6" s="42" t="s">
        <v>153</v>
      </c>
      <c r="B6" s="42" t="s">
        <v>38</v>
      </c>
      <c r="C6" s="36">
        <v>290</v>
      </c>
      <c r="D6" s="36">
        <v>250</v>
      </c>
    </row>
    <row r="7" spans="1:4" ht="15.75" thickBot="1" x14ac:dyDescent="0.3">
      <c r="A7" s="42" t="s">
        <v>154</v>
      </c>
      <c r="B7" s="42" t="s">
        <v>43</v>
      </c>
      <c r="C7" s="36"/>
      <c r="D7" s="36"/>
    </row>
    <row r="8" spans="1:4" ht="29.25" customHeight="1" thickBot="1" x14ac:dyDescent="0.3">
      <c r="A8" s="42" t="s">
        <v>47</v>
      </c>
      <c r="B8" s="42" t="s">
        <v>48</v>
      </c>
      <c r="C8" s="36">
        <v>597</v>
      </c>
      <c r="D8" s="36">
        <v>597</v>
      </c>
    </row>
    <row r="9" spans="1:4" ht="35.25" customHeight="1" thickBot="1" x14ac:dyDescent="0.3">
      <c r="A9" s="42" t="s">
        <v>49</v>
      </c>
      <c r="B9" s="42" t="s">
        <v>50</v>
      </c>
      <c r="C9" s="36">
        <v>2102</v>
      </c>
      <c r="D9" s="36">
        <v>2102</v>
      </c>
    </row>
    <row r="10" spans="1:4" ht="15.75" thickBot="1" x14ac:dyDescent="0.3">
      <c r="A10" s="42"/>
      <c r="B10" s="42" t="s">
        <v>51</v>
      </c>
      <c r="C10" s="36">
        <v>70</v>
      </c>
      <c r="D10" s="36">
        <v>70</v>
      </c>
    </row>
    <row r="11" spans="1:4" ht="15.75" thickBot="1" x14ac:dyDescent="0.3">
      <c r="A11" s="42" t="s">
        <v>155</v>
      </c>
      <c r="B11" s="42" t="s">
        <v>53</v>
      </c>
      <c r="C11" s="36"/>
      <c r="D11" s="36"/>
    </row>
    <row r="12" spans="1:4" ht="15.75" thickBot="1" x14ac:dyDescent="0.3">
      <c r="A12" s="41" t="s">
        <v>148</v>
      </c>
      <c r="B12" s="41" t="s">
        <v>156</v>
      </c>
      <c r="C12" s="26">
        <f>SUM(C13:C15,C19:C22)</f>
        <v>15119</v>
      </c>
      <c r="D12" s="26">
        <f>SUM(D13:D15,D19:D22)</f>
        <v>16672</v>
      </c>
    </row>
    <row r="13" spans="1:4" ht="23.25" thickBot="1" x14ac:dyDescent="0.3">
      <c r="A13" s="42" t="s">
        <v>157</v>
      </c>
      <c r="B13" s="42" t="s">
        <v>55</v>
      </c>
      <c r="C13" s="36"/>
      <c r="D13" s="36"/>
    </row>
    <row r="14" spans="1:4" ht="15.75" thickBot="1" x14ac:dyDescent="0.3">
      <c r="A14" s="42" t="s">
        <v>64</v>
      </c>
      <c r="B14" s="42" t="s">
        <v>63</v>
      </c>
      <c r="C14" s="36">
        <v>1</v>
      </c>
      <c r="D14" s="36">
        <v>1</v>
      </c>
    </row>
    <row r="15" spans="1:4" ht="15.75" thickBot="1" x14ac:dyDescent="0.3">
      <c r="A15" s="42"/>
      <c r="B15" s="42" t="s">
        <v>66</v>
      </c>
      <c r="C15" s="36">
        <f>SUM(C16:C18)</f>
        <v>5501</v>
      </c>
      <c r="D15" s="36">
        <f>SUM(D16:D18)</f>
        <v>4712</v>
      </c>
    </row>
    <row r="16" spans="1:4" ht="24" customHeight="1" thickBot="1" x14ac:dyDescent="0.3">
      <c r="A16" s="42" t="s">
        <v>158</v>
      </c>
      <c r="B16" s="42" t="s">
        <v>159</v>
      </c>
      <c r="C16" s="36">
        <f>5051+276</f>
        <v>5327</v>
      </c>
      <c r="D16" s="36">
        <f>4304+380</f>
        <v>4684</v>
      </c>
    </row>
    <row r="17" spans="1:4" ht="15.75" thickBot="1" x14ac:dyDescent="0.3">
      <c r="A17" s="42"/>
      <c r="B17" s="42" t="s">
        <v>160</v>
      </c>
      <c r="C17" s="36"/>
      <c r="D17" s="36"/>
    </row>
    <row r="18" spans="1:4" ht="15.75" thickBot="1" x14ac:dyDescent="0.3">
      <c r="A18" s="42" t="s">
        <v>70</v>
      </c>
      <c r="B18" s="42" t="s">
        <v>161</v>
      </c>
      <c r="C18" s="36">
        <v>174</v>
      </c>
      <c r="D18" s="36">
        <f>28</f>
        <v>28</v>
      </c>
    </row>
    <row r="19" spans="1:4" ht="46.5" customHeight="1" thickBot="1" x14ac:dyDescent="0.3">
      <c r="A19" s="42" t="s">
        <v>72</v>
      </c>
      <c r="B19" s="42" t="s">
        <v>73</v>
      </c>
      <c r="C19" s="36"/>
      <c r="D19" s="36"/>
    </row>
    <row r="20" spans="1:4" ht="52.5" customHeight="1" thickBot="1" x14ac:dyDescent="0.3">
      <c r="A20" s="42" t="s">
        <v>74</v>
      </c>
      <c r="B20" s="42" t="s">
        <v>75</v>
      </c>
      <c r="C20" s="36">
        <v>1501</v>
      </c>
      <c r="D20" s="36">
        <v>3014</v>
      </c>
    </row>
    <row r="21" spans="1:4" ht="15.75" thickBot="1" x14ac:dyDescent="0.3">
      <c r="A21" s="42" t="s">
        <v>76</v>
      </c>
      <c r="B21" s="42" t="s">
        <v>77</v>
      </c>
      <c r="C21" s="36">
        <v>402</v>
      </c>
      <c r="D21" s="36">
        <v>750</v>
      </c>
    </row>
    <row r="22" spans="1:4" ht="15.75" thickBot="1" x14ac:dyDescent="0.3">
      <c r="A22" s="42"/>
      <c r="B22" s="42" t="s">
        <v>78</v>
      </c>
      <c r="C22" s="36">
        <v>7714</v>
      </c>
      <c r="D22" s="36">
        <v>8195</v>
      </c>
    </row>
    <row r="23" spans="1:4" ht="25.5" customHeight="1" thickBot="1" x14ac:dyDescent="0.3">
      <c r="A23" s="43"/>
      <c r="B23" s="43" t="s">
        <v>79</v>
      </c>
      <c r="C23" s="30">
        <f>C4+C12</f>
        <v>21655</v>
      </c>
      <c r="D23" s="30">
        <f>D4+D12</f>
        <v>20695</v>
      </c>
    </row>
    <row r="24" spans="1:4" ht="15.75" thickBot="1" x14ac:dyDescent="0.3">
      <c r="A24" s="41" t="s">
        <v>148</v>
      </c>
      <c r="B24" s="41" t="s">
        <v>162</v>
      </c>
      <c r="C24" s="26">
        <f>C25+C35+C36</f>
        <v>13870</v>
      </c>
      <c r="D24" s="26">
        <f>D25+D35+D36</f>
        <v>14145</v>
      </c>
    </row>
    <row r="25" spans="1:4" ht="15.75" thickBot="1" x14ac:dyDescent="0.3">
      <c r="A25" s="42"/>
      <c r="B25" s="42" t="s">
        <v>81</v>
      </c>
      <c r="C25" s="36">
        <f>SUM(C26:C34)</f>
        <v>13870</v>
      </c>
      <c r="D25" s="36">
        <f>SUM(D26:D34)</f>
        <v>14145</v>
      </c>
    </row>
    <row r="26" spans="1:4" ht="15.75" thickBot="1" x14ac:dyDescent="0.3">
      <c r="A26" s="42" t="s">
        <v>163</v>
      </c>
      <c r="B26" s="42" t="s">
        <v>164</v>
      </c>
      <c r="C26" s="36">
        <v>342</v>
      </c>
      <c r="D26" s="36">
        <v>342</v>
      </c>
    </row>
    <row r="27" spans="1:4" ht="15.75" thickBot="1" x14ac:dyDescent="0.3">
      <c r="A27" s="42"/>
      <c r="B27" s="42" t="s">
        <v>165</v>
      </c>
      <c r="C27" s="36">
        <v>1617</v>
      </c>
      <c r="D27" s="36">
        <v>1617</v>
      </c>
    </row>
    <row r="28" spans="1:4" ht="15.75" thickBot="1" x14ac:dyDescent="0.3">
      <c r="A28" s="42" t="s">
        <v>166</v>
      </c>
      <c r="B28" s="42" t="s">
        <v>167</v>
      </c>
      <c r="C28" s="36">
        <v>11172</v>
      </c>
      <c r="D28" s="36">
        <v>10897</v>
      </c>
    </row>
    <row r="29" spans="1:4" ht="15.75" thickBot="1" x14ac:dyDescent="0.3">
      <c r="A29" s="42" t="s">
        <v>87</v>
      </c>
      <c r="B29" s="42" t="s">
        <v>168</v>
      </c>
      <c r="C29" s="36"/>
      <c r="D29" s="36"/>
    </row>
    <row r="30" spans="1:4" ht="15.75" thickBot="1" x14ac:dyDescent="0.3">
      <c r="A30" s="42" t="s">
        <v>89</v>
      </c>
      <c r="B30" s="42" t="s">
        <v>169</v>
      </c>
      <c r="C30" s="36"/>
      <c r="D30" s="36"/>
    </row>
    <row r="31" spans="1:4" ht="15.75" thickBot="1" x14ac:dyDescent="0.3">
      <c r="A31" s="42"/>
      <c r="B31" s="42" t="s">
        <v>170</v>
      </c>
      <c r="C31" s="36"/>
      <c r="D31" s="36"/>
    </row>
    <row r="32" spans="1:4" ht="15.75" thickBot="1" x14ac:dyDescent="0.3">
      <c r="A32" s="42"/>
      <c r="B32" s="42" t="s">
        <v>171</v>
      </c>
      <c r="C32" s="36">
        <v>739</v>
      </c>
      <c r="D32" s="36">
        <v>1289</v>
      </c>
    </row>
    <row r="33" spans="1:4" ht="15.75" thickBot="1" x14ac:dyDescent="0.3">
      <c r="A33" s="42" t="s">
        <v>93</v>
      </c>
      <c r="B33" s="42" t="s">
        <v>172</v>
      </c>
      <c r="C33" s="36"/>
      <c r="D33" s="36"/>
    </row>
    <row r="34" spans="1:4" ht="15.75" thickBot="1" x14ac:dyDescent="0.3">
      <c r="A34" s="42"/>
      <c r="B34" s="42" t="s">
        <v>173</v>
      </c>
      <c r="C34" s="36"/>
      <c r="D34" s="36"/>
    </row>
    <row r="35" spans="1:4" ht="15.75" thickBot="1" x14ac:dyDescent="0.3">
      <c r="A35" s="42" t="s">
        <v>96</v>
      </c>
      <c r="B35" s="42" t="s">
        <v>97</v>
      </c>
      <c r="C35" s="36"/>
      <c r="D35" s="36"/>
    </row>
    <row r="36" spans="1:4" ht="15.75" thickBot="1" x14ac:dyDescent="0.3">
      <c r="A36" s="42" t="s">
        <v>98</v>
      </c>
      <c r="B36" s="42" t="s">
        <v>99</v>
      </c>
      <c r="C36" s="36"/>
      <c r="D36" s="36"/>
    </row>
    <row r="37" spans="1:4" ht="15.75" thickBot="1" x14ac:dyDescent="0.3">
      <c r="A37" s="41" t="s">
        <v>148</v>
      </c>
      <c r="B37" s="41" t="s">
        <v>174</v>
      </c>
      <c r="C37" s="26">
        <f>SUM(C38:C39,C44:C48)</f>
        <v>18</v>
      </c>
      <c r="D37" s="26">
        <f>SUM(D38:D39,D44:D48)</f>
        <v>18</v>
      </c>
    </row>
    <row r="38" spans="1:4" ht="15.75" thickBot="1" x14ac:dyDescent="0.3">
      <c r="A38" s="42" t="s">
        <v>104</v>
      </c>
      <c r="B38" s="42" t="s">
        <v>101</v>
      </c>
      <c r="C38" s="36"/>
      <c r="D38" s="36"/>
    </row>
    <row r="39" spans="1:4" ht="15.75" thickBot="1" x14ac:dyDescent="0.3">
      <c r="A39" s="42"/>
      <c r="B39" s="42" t="s">
        <v>106</v>
      </c>
      <c r="C39" s="36">
        <f>SUM(C40:C43)</f>
        <v>18</v>
      </c>
      <c r="D39" s="36">
        <f>SUM(D40:D43)</f>
        <v>18</v>
      </c>
    </row>
    <row r="40" spans="1:4" ht="15.75" thickBot="1" x14ac:dyDescent="0.3">
      <c r="A40" s="42" t="s">
        <v>107</v>
      </c>
      <c r="B40" s="42" t="s">
        <v>175</v>
      </c>
      <c r="C40" s="36"/>
      <c r="D40" s="36"/>
    </row>
    <row r="41" spans="1:4" ht="15.75" thickBot="1" x14ac:dyDescent="0.3">
      <c r="A41" s="42" t="s">
        <v>109</v>
      </c>
      <c r="B41" s="42" t="s">
        <v>176</v>
      </c>
      <c r="C41" s="36"/>
      <c r="D41" s="36"/>
    </row>
    <row r="42" spans="1:4" ht="15.75" thickBot="1" x14ac:dyDescent="0.3">
      <c r="A42" s="42" t="s">
        <v>111</v>
      </c>
      <c r="B42" s="42" t="s">
        <v>177</v>
      </c>
      <c r="C42" s="36">
        <v>18</v>
      </c>
      <c r="D42" s="36">
        <v>18</v>
      </c>
    </row>
    <row r="43" spans="1:4" ht="18" customHeight="1" thickBot="1" x14ac:dyDescent="0.3">
      <c r="A43" s="42" t="s">
        <v>113</v>
      </c>
      <c r="B43" s="42" t="s">
        <v>178</v>
      </c>
      <c r="C43" s="36"/>
      <c r="D43" s="36"/>
    </row>
    <row r="44" spans="1:4" ht="15.75" thickBot="1" x14ac:dyDescent="0.3">
      <c r="A44" s="42" t="s">
        <v>115</v>
      </c>
      <c r="B44" s="42" t="s">
        <v>116</v>
      </c>
      <c r="C44" s="36"/>
      <c r="D44" s="36"/>
    </row>
    <row r="45" spans="1:4" ht="15.75" thickBot="1" x14ac:dyDescent="0.3">
      <c r="A45" s="42" t="s">
        <v>117</v>
      </c>
      <c r="B45" s="42" t="s">
        <v>118</v>
      </c>
      <c r="C45" s="36"/>
      <c r="D45" s="36"/>
    </row>
    <row r="46" spans="1:4" ht="15.75" thickBot="1" x14ac:dyDescent="0.3">
      <c r="A46" s="42" t="s">
        <v>119</v>
      </c>
      <c r="B46" s="42" t="s">
        <v>120</v>
      </c>
      <c r="C46" s="36"/>
      <c r="D46" s="36"/>
    </row>
    <row r="47" spans="1:4" ht="15.75" thickBot="1" x14ac:dyDescent="0.3">
      <c r="A47" s="42" t="s">
        <v>179</v>
      </c>
      <c r="B47" s="42" t="s">
        <v>122</v>
      </c>
      <c r="C47" s="36"/>
      <c r="D47" s="36"/>
    </row>
    <row r="48" spans="1:4" ht="15.75" thickBot="1" x14ac:dyDescent="0.3">
      <c r="A48" s="42" t="s">
        <v>180</v>
      </c>
      <c r="B48" s="42" t="s">
        <v>124</v>
      </c>
      <c r="C48" s="36"/>
      <c r="D48" s="36"/>
    </row>
    <row r="49" spans="1:4" ht="15.75" thickBot="1" x14ac:dyDescent="0.3">
      <c r="A49" s="41" t="s">
        <v>148</v>
      </c>
      <c r="B49" s="41" t="s">
        <v>181</v>
      </c>
      <c r="C49" s="26">
        <f>SUM(C50:C52,C57:C58,C61:C62)</f>
        <v>7767</v>
      </c>
      <c r="D49" s="26">
        <f>SUM(D50:D52,D57:D58,D61:D62)</f>
        <v>6532</v>
      </c>
    </row>
    <row r="50" spans="1:4" ht="15.75" thickBot="1" x14ac:dyDescent="0.3">
      <c r="A50" s="42" t="s">
        <v>126</v>
      </c>
      <c r="B50" s="42" t="s">
        <v>127</v>
      </c>
      <c r="C50" s="36"/>
      <c r="D50" s="36"/>
    </row>
    <row r="51" spans="1:4" ht="15.75" thickBot="1" x14ac:dyDescent="0.3">
      <c r="A51" s="42" t="s">
        <v>129</v>
      </c>
      <c r="B51" s="42" t="s">
        <v>128</v>
      </c>
      <c r="C51" s="36">
        <v>299</v>
      </c>
      <c r="D51" s="36">
        <v>299</v>
      </c>
    </row>
    <row r="52" spans="1:4" ht="15.75" thickBot="1" x14ac:dyDescent="0.3">
      <c r="A52" s="42"/>
      <c r="B52" s="42" t="s">
        <v>130</v>
      </c>
      <c r="C52" s="36">
        <f>SUM(C53:C56)</f>
        <v>16</v>
      </c>
      <c r="D52" s="36">
        <f>SUM(D53:D56)</f>
        <v>41</v>
      </c>
    </row>
    <row r="53" spans="1:4" ht="15.75" thickBot="1" x14ac:dyDescent="0.3">
      <c r="A53" s="42" t="s">
        <v>131</v>
      </c>
      <c r="B53" s="42" t="s">
        <v>175</v>
      </c>
      <c r="C53" s="36"/>
      <c r="D53" s="36"/>
    </row>
    <row r="54" spans="1:4" ht="15.75" thickBot="1" x14ac:dyDescent="0.3">
      <c r="A54" s="42" t="s">
        <v>132</v>
      </c>
      <c r="B54" s="42" t="s">
        <v>176</v>
      </c>
      <c r="C54" s="36"/>
      <c r="D54" s="36"/>
    </row>
    <row r="55" spans="1:4" ht="15.75" thickBot="1" x14ac:dyDescent="0.3">
      <c r="A55" s="42" t="s">
        <v>133</v>
      </c>
      <c r="B55" s="42" t="s">
        <v>177</v>
      </c>
      <c r="C55" s="36">
        <v>16</v>
      </c>
      <c r="D55" s="36">
        <v>41</v>
      </c>
    </row>
    <row r="56" spans="1:4" ht="42" customHeight="1" thickBot="1" x14ac:dyDescent="0.3">
      <c r="A56" s="42" t="s">
        <v>134</v>
      </c>
      <c r="B56" s="42" t="s">
        <v>182</v>
      </c>
      <c r="C56" s="36"/>
      <c r="D56" s="36"/>
    </row>
    <row r="57" spans="1:4" ht="31.5" customHeight="1" thickBot="1" x14ac:dyDescent="0.3">
      <c r="A57" s="42" t="s">
        <v>136</v>
      </c>
      <c r="B57" s="42" t="s">
        <v>137</v>
      </c>
      <c r="C57" s="36"/>
      <c r="D57" s="36"/>
    </row>
    <row r="58" spans="1:4" ht="15.75" thickBot="1" x14ac:dyDescent="0.3">
      <c r="A58" s="42"/>
      <c r="B58" s="42" t="s">
        <v>138</v>
      </c>
      <c r="C58" s="36">
        <f>SUM(C59:C60)</f>
        <v>2972</v>
      </c>
      <c r="D58" s="36">
        <f>SUM(D59:D60)</f>
        <v>3745</v>
      </c>
    </row>
    <row r="59" spans="1:4" ht="15.75" thickBot="1" x14ac:dyDescent="0.3">
      <c r="A59" s="42" t="s">
        <v>139</v>
      </c>
      <c r="B59" s="42" t="s">
        <v>183</v>
      </c>
      <c r="C59" s="36">
        <f>1226+497</f>
        <v>1723</v>
      </c>
      <c r="D59" s="36">
        <f>1109+691</f>
        <v>1800</v>
      </c>
    </row>
    <row r="60" spans="1:4" ht="15.75" thickBot="1" x14ac:dyDescent="0.3">
      <c r="A60" s="42" t="s">
        <v>141</v>
      </c>
      <c r="B60" s="42" t="s">
        <v>184</v>
      </c>
      <c r="C60" s="36">
        <f>281+38+930</f>
        <v>1249</v>
      </c>
      <c r="D60" s="36">
        <f>369+40+1536</f>
        <v>1945</v>
      </c>
    </row>
    <row r="61" spans="1:4" ht="15.75" thickBot="1" x14ac:dyDescent="0.3">
      <c r="A61" s="42" t="s">
        <v>143</v>
      </c>
      <c r="B61" s="42" t="s">
        <v>144</v>
      </c>
      <c r="C61" s="36">
        <v>4480</v>
      </c>
      <c r="D61" s="36">
        <v>2447</v>
      </c>
    </row>
    <row r="62" spans="1:4" ht="15.75" thickBot="1" x14ac:dyDescent="0.3">
      <c r="A62" s="42" t="s">
        <v>185</v>
      </c>
      <c r="B62" s="42" t="s">
        <v>146</v>
      </c>
      <c r="C62" s="36"/>
      <c r="D62" s="36"/>
    </row>
    <row r="63" spans="1:4" ht="23.25" customHeight="1" thickBot="1" x14ac:dyDescent="0.3">
      <c r="A63" s="43"/>
      <c r="B63" s="43" t="s">
        <v>147</v>
      </c>
      <c r="C63" s="30">
        <f>C24+C37+C49</f>
        <v>21655</v>
      </c>
      <c r="D63" s="30">
        <f>D24+D37+D49</f>
        <v>20695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104" t="s">
        <v>22</v>
      </c>
      <c r="B1" s="105"/>
      <c r="C1" s="105"/>
      <c r="D1" s="106"/>
    </row>
    <row r="2" spans="1:4" s="8" customFormat="1" ht="19.5" customHeight="1" thickBot="1" x14ac:dyDescent="0.3">
      <c r="A2" s="107"/>
      <c r="B2" s="108"/>
      <c r="C2" s="108"/>
      <c r="D2" s="109"/>
    </row>
    <row r="3" spans="1:4" s="8" customFormat="1" ht="19.5" customHeight="1" thickBot="1" x14ac:dyDescent="0.3">
      <c r="A3" s="110"/>
      <c r="B3" s="111"/>
      <c r="C3" s="111"/>
      <c r="D3" s="111"/>
    </row>
    <row r="4" spans="1:4" ht="19.5" customHeight="1" thickBot="1" x14ac:dyDescent="0.3">
      <c r="A4" s="112" t="s">
        <v>23</v>
      </c>
      <c r="B4" s="112"/>
      <c r="C4" s="112"/>
      <c r="D4" s="112"/>
    </row>
    <row r="5" spans="1:4" ht="15.75" thickBot="1" x14ac:dyDescent="0.3">
      <c r="A5" s="9" t="s">
        <v>24</v>
      </c>
      <c r="B5" s="9" t="s">
        <v>25</v>
      </c>
      <c r="C5" s="9" t="s">
        <v>24</v>
      </c>
      <c r="D5" s="9" t="s">
        <v>24</v>
      </c>
    </row>
    <row r="6" spans="1:4" ht="15.75" thickBot="1" x14ac:dyDescent="0.3">
      <c r="A6" s="9" t="s">
        <v>24</v>
      </c>
      <c r="B6" s="9" t="s">
        <v>26</v>
      </c>
      <c r="C6" s="9" t="s">
        <v>27</v>
      </c>
      <c r="D6" s="9" t="s">
        <v>28</v>
      </c>
    </row>
    <row r="7" spans="1:4" x14ac:dyDescent="0.25">
      <c r="A7" s="10"/>
      <c r="B7" s="10" t="s">
        <v>29</v>
      </c>
      <c r="C7" s="11">
        <f>ROUND(C8+C13+C17+C20+C21+C22+C23,2)</f>
        <v>155175</v>
      </c>
      <c r="D7" s="11">
        <f>ROUND(D8+D13+D17+D20+D21+D22+D23,2)</f>
        <v>169954</v>
      </c>
    </row>
    <row r="8" spans="1:4" x14ac:dyDescent="0.25">
      <c r="A8" s="12"/>
      <c r="B8" s="12" t="s">
        <v>30</v>
      </c>
      <c r="C8" s="13">
        <f>SUM(C9:C12)</f>
        <v>75852</v>
      </c>
      <c r="D8" s="13">
        <f>SUM(D9:D12)</f>
        <v>85593</v>
      </c>
    </row>
    <row r="9" spans="1:4" x14ac:dyDescent="0.25">
      <c r="A9" s="12" t="s">
        <v>31</v>
      </c>
      <c r="B9" s="12" t="s">
        <v>32</v>
      </c>
      <c r="C9" s="14"/>
      <c r="D9" s="14"/>
    </row>
    <row r="10" spans="1:4" x14ac:dyDescent="0.25">
      <c r="A10" s="12" t="s">
        <v>33</v>
      </c>
      <c r="B10" s="12" t="s">
        <v>34</v>
      </c>
      <c r="C10" s="14">
        <v>47184</v>
      </c>
      <c r="D10" s="14">
        <v>53280</v>
      </c>
    </row>
    <row r="11" spans="1:4" x14ac:dyDescent="0.25">
      <c r="A11" s="12"/>
      <c r="B11" s="12" t="s">
        <v>35</v>
      </c>
      <c r="C11" s="14"/>
      <c r="D11" s="14"/>
    </row>
    <row r="12" spans="1:4" ht="22.5" x14ac:dyDescent="0.25">
      <c r="A12" s="12" t="s">
        <v>36</v>
      </c>
      <c r="B12" s="12" t="s">
        <v>37</v>
      </c>
      <c r="C12" s="14">
        <v>28668</v>
      </c>
      <c r="D12" s="14">
        <v>32313</v>
      </c>
    </row>
    <row r="13" spans="1:4" x14ac:dyDescent="0.25">
      <c r="A13" s="12"/>
      <c r="B13" s="12" t="s">
        <v>38</v>
      </c>
      <c r="C13" s="13">
        <f>SUM(C14:C16)</f>
        <v>79323</v>
      </c>
      <c r="D13" s="13">
        <f>SUM(D14:D16)</f>
        <v>84293</v>
      </c>
    </row>
    <row r="14" spans="1:4" x14ac:dyDescent="0.25">
      <c r="A14" s="12" t="s">
        <v>39</v>
      </c>
      <c r="B14" s="12" t="s">
        <v>40</v>
      </c>
      <c r="C14" s="14"/>
      <c r="D14" s="14"/>
    </row>
    <row r="15" spans="1:4" x14ac:dyDescent="0.25">
      <c r="A15" s="12"/>
      <c r="B15" s="12" t="s">
        <v>35</v>
      </c>
      <c r="C15" s="14"/>
      <c r="D15" s="14"/>
    </row>
    <row r="16" spans="1:4" ht="45" x14ac:dyDescent="0.25">
      <c r="A16" s="12" t="s">
        <v>41</v>
      </c>
      <c r="B16" s="12" t="s">
        <v>42</v>
      </c>
      <c r="C16" s="14">
        <v>79323</v>
      </c>
      <c r="D16" s="14">
        <v>84293</v>
      </c>
    </row>
    <row r="17" spans="1:4" x14ac:dyDescent="0.25">
      <c r="A17" s="12"/>
      <c r="B17" s="12" t="s">
        <v>43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44</v>
      </c>
      <c r="B18" s="12" t="s">
        <v>40</v>
      </c>
      <c r="C18" s="14"/>
      <c r="D18" s="14"/>
    </row>
    <row r="19" spans="1:4" x14ac:dyDescent="0.25">
      <c r="A19" s="12" t="s">
        <v>45</v>
      </c>
      <c r="B19" s="12" t="s">
        <v>46</v>
      </c>
      <c r="C19" s="14"/>
      <c r="D19" s="14"/>
    </row>
    <row r="20" spans="1:4" ht="33.75" x14ac:dyDescent="0.25">
      <c r="A20" s="12" t="s">
        <v>47</v>
      </c>
      <c r="B20" s="12" t="s">
        <v>48</v>
      </c>
      <c r="C20" s="14"/>
      <c r="D20" s="14"/>
    </row>
    <row r="21" spans="1:4" ht="33.75" x14ac:dyDescent="0.25">
      <c r="A21" s="12" t="s">
        <v>49</v>
      </c>
      <c r="B21" s="12" t="s">
        <v>50</v>
      </c>
      <c r="C21" s="14"/>
      <c r="D21" s="14">
        <v>68</v>
      </c>
    </row>
    <row r="22" spans="1:4" x14ac:dyDescent="0.25">
      <c r="A22" s="12"/>
      <c r="B22" s="12" t="s">
        <v>51</v>
      </c>
      <c r="C22" s="14"/>
      <c r="D22" s="14"/>
    </row>
    <row r="23" spans="1:4" x14ac:dyDescent="0.25">
      <c r="A23" s="12" t="s">
        <v>52</v>
      </c>
      <c r="B23" s="12" t="s">
        <v>53</v>
      </c>
      <c r="C23" s="14"/>
      <c r="D23" s="14"/>
    </row>
    <row r="24" spans="1:4" x14ac:dyDescent="0.25">
      <c r="A24" s="10"/>
      <c r="B24" s="10" t="s">
        <v>54</v>
      </c>
      <c r="C24" s="11">
        <f>ROUND(C25+C31+C34+C38+C39+C40+C41,2)</f>
        <v>221539</v>
      </c>
      <c r="D24" s="11">
        <f>ROUND(D25+D31+D34+D38+D39+D40+D41,2)</f>
        <v>183342</v>
      </c>
    </row>
    <row r="25" spans="1:4" x14ac:dyDescent="0.25">
      <c r="A25" s="12"/>
      <c r="B25" s="12" t="s">
        <v>55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56</v>
      </c>
      <c r="C26" s="14"/>
      <c r="D26" s="14"/>
    </row>
    <row r="27" spans="1:4" x14ac:dyDescent="0.25">
      <c r="A27" s="12" t="s">
        <v>57</v>
      </c>
      <c r="B27" s="12" t="s">
        <v>40</v>
      </c>
      <c r="C27" s="14"/>
      <c r="D27" s="14"/>
    </row>
    <row r="28" spans="1:4" x14ac:dyDescent="0.25">
      <c r="A28" s="12" t="s">
        <v>57</v>
      </c>
      <c r="B28" s="12" t="s">
        <v>58</v>
      </c>
      <c r="C28" s="14"/>
      <c r="D28" s="14"/>
    </row>
    <row r="29" spans="1:4" x14ac:dyDescent="0.25">
      <c r="A29" s="12" t="s">
        <v>59</v>
      </c>
      <c r="B29" s="12" t="s">
        <v>60</v>
      </c>
      <c r="C29" s="14"/>
      <c r="D29" s="14"/>
    </row>
    <row r="30" spans="1:4" x14ac:dyDescent="0.25">
      <c r="A30" s="12" t="s">
        <v>61</v>
      </c>
      <c r="B30" s="12" t="s">
        <v>62</v>
      </c>
      <c r="C30" s="14"/>
      <c r="D30" s="14"/>
    </row>
    <row r="31" spans="1:4" x14ac:dyDescent="0.25">
      <c r="A31" s="12"/>
      <c r="B31" s="12" t="s">
        <v>63</v>
      </c>
      <c r="C31" s="13">
        <f>SUM(C32:C33)</f>
        <v>138</v>
      </c>
      <c r="D31" s="13">
        <f>SUM(D32:D33)</f>
        <v>134</v>
      </c>
    </row>
    <row r="32" spans="1:4" x14ac:dyDescent="0.25">
      <c r="A32" s="12" t="s">
        <v>64</v>
      </c>
      <c r="B32" s="12" t="s">
        <v>65</v>
      </c>
      <c r="C32" s="14">
        <v>138</v>
      </c>
      <c r="D32" s="14">
        <v>134</v>
      </c>
    </row>
    <row r="33" spans="1:4" x14ac:dyDescent="0.25">
      <c r="A33" s="12"/>
      <c r="B33" s="12" t="s">
        <v>35</v>
      </c>
      <c r="C33" s="14"/>
      <c r="D33" s="14"/>
    </row>
    <row r="34" spans="1:4" x14ac:dyDescent="0.25">
      <c r="A34" s="12"/>
      <c r="B34" s="12" t="s">
        <v>66</v>
      </c>
      <c r="C34" s="13">
        <f>SUM(C35:C37)</f>
        <v>80383</v>
      </c>
      <c r="D34" s="13">
        <f>SUM(D35:D37)</f>
        <v>63336</v>
      </c>
    </row>
    <row r="35" spans="1:4" ht="22.5" x14ac:dyDescent="0.25">
      <c r="A35" s="12" t="s">
        <v>67</v>
      </c>
      <c r="B35" s="12" t="s">
        <v>68</v>
      </c>
      <c r="C35" s="14">
        <v>0</v>
      </c>
      <c r="D35" s="14">
        <v>18</v>
      </c>
    </row>
    <row r="36" spans="1:4" x14ac:dyDescent="0.25">
      <c r="A36" s="12"/>
      <c r="B36" s="12" t="s">
        <v>69</v>
      </c>
      <c r="C36" s="14"/>
      <c r="D36" s="14"/>
    </row>
    <row r="37" spans="1:4" x14ac:dyDescent="0.25">
      <c r="A37" s="12" t="s">
        <v>70</v>
      </c>
      <c r="B37" s="12" t="s">
        <v>71</v>
      </c>
      <c r="C37" s="14">
        <v>80383</v>
      </c>
      <c r="D37" s="14">
        <v>63318</v>
      </c>
    </row>
    <row r="38" spans="1:4" ht="45" x14ac:dyDescent="0.25">
      <c r="A38" s="12" t="s">
        <v>72</v>
      </c>
      <c r="B38" s="12" t="s">
        <v>73</v>
      </c>
      <c r="C38" s="14"/>
      <c r="D38" s="14"/>
    </row>
    <row r="39" spans="1:4" ht="45" x14ac:dyDescent="0.25">
      <c r="A39" s="12" t="s">
        <v>74</v>
      </c>
      <c r="B39" s="12" t="s">
        <v>75</v>
      </c>
      <c r="C39" s="14">
        <v>80000</v>
      </c>
      <c r="D39" s="14">
        <v>105</v>
      </c>
    </row>
    <row r="40" spans="1:4" x14ac:dyDescent="0.25">
      <c r="A40" s="12" t="s">
        <v>76</v>
      </c>
      <c r="B40" s="12" t="s">
        <v>77</v>
      </c>
      <c r="C40" s="14">
        <v>102</v>
      </c>
      <c r="D40" s="14">
        <v>116</v>
      </c>
    </row>
    <row r="41" spans="1:4" x14ac:dyDescent="0.25">
      <c r="A41" s="12"/>
      <c r="B41" s="12" t="s">
        <v>78</v>
      </c>
      <c r="C41" s="14">
        <v>60916</v>
      </c>
      <c r="D41" s="14">
        <v>119651</v>
      </c>
    </row>
    <row r="42" spans="1:4" x14ac:dyDescent="0.25">
      <c r="A42" s="15"/>
      <c r="B42" s="16" t="s">
        <v>79</v>
      </c>
      <c r="C42" s="17">
        <f>ROUND(C7+C24,2)</f>
        <v>376714</v>
      </c>
      <c r="D42" s="17">
        <f>ROUND(D7+D24,2)</f>
        <v>353296</v>
      </c>
    </row>
    <row r="43" spans="1:4" x14ac:dyDescent="0.25">
      <c r="A43" s="10"/>
      <c r="B43" s="10" t="s">
        <v>80</v>
      </c>
      <c r="C43" s="11">
        <f>ROUND(C44+C54+C55,2)</f>
        <v>349225</v>
      </c>
      <c r="D43" s="11">
        <f>ROUND(D44+D54+D55,2)</f>
        <v>325387</v>
      </c>
    </row>
    <row r="44" spans="1:4" x14ac:dyDescent="0.25">
      <c r="A44" s="12"/>
      <c r="B44" s="12" t="s">
        <v>81</v>
      </c>
      <c r="C44" s="13">
        <f>SUM(C45:C53)</f>
        <v>340357</v>
      </c>
      <c r="D44" s="13">
        <f>SUM(D45:D53)</f>
        <v>316122</v>
      </c>
    </row>
    <row r="45" spans="1:4" ht="22.5" x14ac:dyDescent="0.25">
      <c r="A45" s="12" t="s">
        <v>82</v>
      </c>
      <c r="B45" s="12" t="s">
        <v>83</v>
      </c>
      <c r="C45" s="14">
        <v>700</v>
      </c>
      <c r="D45" s="14">
        <v>700</v>
      </c>
    </row>
    <row r="46" spans="1:4" x14ac:dyDescent="0.25">
      <c r="A46" s="12"/>
      <c r="B46" s="12" t="s">
        <v>84</v>
      </c>
      <c r="C46" s="14"/>
      <c r="D46" s="14"/>
    </row>
    <row r="47" spans="1:4" ht="22.5" x14ac:dyDescent="0.25">
      <c r="A47" s="12" t="s">
        <v>85</v>
      </c>
      <c r="B47" s="12" t="s">
        <v>86</v>
      </c>
      <c r="C47" s="14"/>
      <c r="D47" s="14"/>
    </row>
    <row r="48" spans="1:4" x14ac:dyDescent="0.25">
      <c r="A48" s="12" t="s">
        <v>87</v>
      </c>
      <c r="B48" s="12" t="s">
        <v>88</v>
      </c>
      <c r="C48" s="14"/>
      <c r="D48" s="14"/>
    </row>
    <row r="49" spans="1:4" x14ac:dyDescent="0.25">
      <c r="A49" s="12" t="s">
        <v>89</v>
      </c>
      <c r="B49" s="12" t="s">
        <v>90</v>
      </c>
      <c r="C49" s="14">
        <f>+D49+D51</f>
        <v>-487927</v>
      </c>
      <c r="D49" s="14">
        <v>-227165</v>
      </c>
    </row>
    <row r="50" spans="1:4" x14ac:dyDescent="0.25">
      <c r="A50" s="12"/>
      <c r="B50" s="12" t="s">
        <v>91</v>
      </c>
      <c r="C50" s="14">
        <v>963463</v>
      </c>
      <c r="D50" s="14">
        <v>803349</v>
      </c>
    </row>
    <row r="51" spans="1:4" x14ac:dyDescent="0.25">
      <c r="A51" s="12"/>
      <c r="B51" s="12" t="s">
        <v>92</v>
      </c>
      <c r="C51" s="14">
        <v>-135879</v>
      </c>
      <c r="D51" s="14">
        <v>-260762</v>
      </c>
    </row>
    <row r="52" spans="1:4" x14ac:dyDescent="0.25">
      <c r="A52" s="12" t="s">
        <v>93</v>
      </c>
      <c r="B52" s="12" t="s">
        <v>94</v>
      </c>
      <c r="C52" s="14"/>
      <c r="D52" s="14"/>
    </row>
    <row r="53" spans="1:4" x14ac:dyDescent="0.25">
      <c r="A53" s="12"/>
      <c r="B53" s="12" t="s">
        <v>95</v>
      </c>
      <c r="C53" s="14"/>
      <c r="D53" s="14"/>
    </row>
    <row r="54" spans="1:4" x14ac:dyDescent="0.25">
      <c r="A54" s="12" t="s">
        <v>96</v>
      </c>
      <c r="B54" s="12" t="s">
        <v>97</v>
      </c>
      <c r="C54" s="14"/>
      <c r="D54" s="14"/>
    </row>
    <row r="55" spans="1:4" x14ac:dyDescent="0.25">
      <c r="A55" s="12" t="s">
        <v>98</v>
      </c>
      <c r="B55" s="12" t="s">
        <v>99</v>
      </c>
      <c r="C55" s="14">
        <v>8868</v>
      </c>
      <c r="D55" s="14">
        <v>9265</v>
      </c>
    </row>
    <row r="56" spans="1:4" x14ac:dyDescent="0.25">
      <c r="A56" s="10"/>
      <c r="B56" s="10" t="s">
        <v>100</v>
      </c>
      <c r="C56" s="11">
        <f>ROUND(C57+C61+C66+C67+C68+C69+C70,2)</f>
        <v>0</v>
      </c>
      <c r="D56" s="11">
        <f>ROUND(D57+D61+D66+D67+D68+D69+D70,2)</f>
        <v>0</v>
      </c>
    </row>
    <row r="57" spans="1:4" x14ac:dyDescent="0.25">
      <c r="A57" s="12"/>
      <c r="B57" s="12" t="s">
        <v>101</v>
      </c>
      <c r="C57" s="13">
        <f>SUM(C58:C60)</f>
        <v>0</v>
      </c>
      <c r="D57" s="13">
        <f>SUM(D58:D60)</f>
        <v>0</v>
      </c>
    </row>
    <row r="58" spans="1:4" x14ac:dyDescent="0.25">
      <c r="A58" s="12"/>
      <c r="B58" s="12" t="s">
        <v>102</v>
      </c>
      <c r="C58" s="14"/>
      <c r="D58" s="14"/>
    </row>
    <row r="59" spans="1:4" x14ac:dyDescent="0.25">
      <c r="A59" s="12"/>
      <c r="B59" s="12" t="s">
        <v>103</v>
      </c>
      <c r="C59" s="14"/>
      <c r="D59" s="14"/>
    </row>
    <row r="60" spans="1:4" x14ac:dyDescent="0.25">
      <c r="A60" s="12" t="s">
        <v>104</v>
      </c>
      <c r="B60" s="12" t="s">
        <v>105</v>
      </c>
      <c r="C60" s="14"/>
      <c r="D60" s="14"/>
    </row>
    <row r="61" spans="1:4" x14ac:dyDescent="0.25">
      <c r="A61" s="12"/>
      <c r="B61" s="12" t="s">
        <v>106</v>
      </c>
      <c r="C61" s="13">
        <f>SUM(C62:C65)</f>
        <v>0</v>
      </c>
      <c r="D61" s="13">
        <f>SUM(D62:D65)</f>
        <v>0</v>
      </c>
    </row>
    <row r="62" spans="1:4" x14ac:dyDescent="0.25">
      <c r="A62" s="12" t="s">
        <v>107</v>
      </c>
      <c r="B62" s="12" t="s">
        <v>108</v>
      </c>
      <c r="C62" s="14"/>
      <c r="D62" s="14"/>
    </row>
    <row r="63" spans="1:4" x14ac:dyDescent="0.25">
      <c r="A63" s="12" t="s">
        <v>109</v>
      </c>
      <c r="B63" s="12" t="s">
        <v>110</v>
      </c>
      <c r="C63" s="14"/>
      <c r="D63" s="14"/>
    </row>
    <row r="64" spans="1:4" x14ac:dyDescent="0.25">
      <c r="A64" s="12" t="s">
        <v>111</v>
      </c>
      <c r="B64" s="12" t="s">
        <v>112</v>
      </c>
      <c r="C64" s="14"/>
      <c r="D64" s="14"/>
    </row>
    <row r="65" spans="1:4" ht="22.5" x14ac:dyDescent="0.25">
      <c r="A65" s="12" t="s">
        <v>113</v>
      </c>
      <c r="B65" s="12" t="s">
        <v>114</v>
      </c>
      <c r="C65" s="14"/>
      <c r="D65" s="14"/>
    </row>
    <row r="66" spans="1:4" ht="22.5" x14ac:dyDescent="0.25">
      <c r="A66" s="12" t="s">
        <v>115</v>
      </c>
      <c r="B66" s="12" t="s">
        <v>116</v>
      </c>
      <c r="C66" s="14"/>
      <c r="D66" s="14"/>
    </row>
    <row r="67" spans="1:4" x14ac:dyDescent="0.25">
      <c r="A67" s="12" t="s">
        <v>117</v>
      </c>
      <c r="B67" s="12" t="s">
        <v>118</v>
      </c>
      <c r="C67" s="14"/>
      <c r="D67" s="14"/>
    </row>
    <row r="68" spans="1:4" x14ac:dyDescent="0.25">
      <c r="A68" s="12" t="s">
        <v>119</v>
      </c>
      <c r="B68" s="12" t="s">
        <v>120</v>
      </c>
      <c r="C68" s="14"/>
      <c r="D68" s="14"/>
    </row>
    <row r="69" spans="1:4" x14ac:dyDescent="0.25">
      <c r="A69" s="12" t="s">
        <v>121</v>
      </c>
      <c r="B69" s="12" t="s">
        <v>122</v>
      </c>
      <c r="C69" s="14"/>
      <c r="D69" s="14"/>
    </row>
    <row r="70" spans="1:4" x14ac:dyDescent="0.25">
      <c r="A70" s="12" t="s">
        <v>123</v>
      </c>
      <c r="B70" s="12" t="s">
        <v>124</v>
      </c>
      <c r="C70" s="14"/>
      <c r="D70" s="14"/>
    </row>
    <row r="71" spans="1:4" x14ac:dyDescent="0.25">
      <c r="A71" s="10"/>
      <c r="B71" s="10" t="s">
        <v>125</v>
      </c>
      <c r="C71" s="11">
        <f>ROUND(C72+C73+C77+C82+C83+C86+C87,2)</f>
        <v>27489</v>
      </c>
      <c r="D71" s="11">
        <f>ROUND(D72+D73+D77+D82+D83+D86+D87,2)</f>
        <v>27909</v>
      </c>
    </row>
    <row r="72" spans="1:4" x14ac:dyDescent="0.25">
      <c r="A72" s="12" t="s">
        <v>126</v>
      </c>
      <c r="B72" s="12" t="s">
        <v>127</v>
      </c>
      <c r="C72" s="14"/>
      <c r="D72" s="14"/>
    </row>
    <row r="73" spans="1:4" x14ac:dyDescent="0.25">
      <c r="A73" s="12"/>
      <c r="B73" s="12" t="s">
        <v>128</v>
      </c>
      <c r="C73" s="13">
        <f>SUM(C74:C76)</f>
        <v>548</v>
      </c>
      <c r="D73" s="13">
        <f>SUM(D74:D76)</f>
        <v>548</v>
      </c>
    </row>
    <row r="74" spans="1:4" x14ac:dyDescent="0.25">
      <c r="A74" s="12"/>
      <c r="B74" s="12" t="s">
        <v>102</v>
      </c>
      <c r="C74" s="14">
        <v>548</v>
      </c>
      <c r="D74" s="14">
        <v>548</v>
      </c>
    </row>
    <row r="75" spans="1:4" x14ac:dyDescent="0.25">
      <c r="A75" s="12"/>
      <c r="B75" s="12" t="s">
        <v>103</v>
      </c>
      <c r="C75" s="14"/>
      <c r="D75" s="14"/>
    </row>
    <row r="76" spans="1:4" x14ac:dyDescent="0.25">
      <c r="A76" s="12" t="s">
        <v>129</v>
      </c>
      <c r="B76" s="12" t="s">
        <v>105</v>
      </c>
      <c r="C76" s="14"/>
      <c r="D76" s="14"/>
    </row>
    <row r="77" spans="1:4" x14ac:dyDescent="0.25">
      <c r="A77" s="12"/>
      <c r="B77" s="12" t="s">
        <v>130</v>
      </c>
      <c r="C77" s="13">
        <f>SUM(C78:C81)</f>
        <v>0</v>
      </c>
      <c r="D77" s="13">
        <f>SUM(D78:D81)</f>
        <v>0</v>
      </c>
    </row>
    <row r="78" spans="1:4" x14ac:dyDescent="0.25">
      <c r="A78" s="12" t="s">
        <v>131</v>
      </c>
      <c r="B78" s="12" t="s">
        <v>108</v>
      </c>
      <c r="C78" s="14"/>
      <c r="D78" s="14"/>
    </row>
    <row r="79" spans="1:4" x14ac:dyDescent="0.25">
      <c r="A79" s="12" t="s">
        <v>132</v>
      </c>
      <c r="B79" s="12" t="s">
        <v>110</v>
      </c>
      <c r="C79" s="14"/>
      <c r="D79" s="14"/>
    </row>
    <row r="80" spans="1:4" x14ac:dyDescent="0.25">
      <c r="A80" s="12" t="s">
        <v>133</v>
      </c>
      <c r="B80" s="12" t="s">
        <v>112</v>
      </c>
      <c r="C80" s="14"/>
      <c r="D80" s="14"/>
    </row>
    <row r="81" spans="1:4" ht="45" x14ac:dyDescent="0.25">
      <c r="A81" s="12" t="s">
        <v>134</v>
      </c>
      <c r="B81" s="12" t="s">
        <v>135</v>
      </c>
      <c r="C81" s="14"/>
      <c r="D81" s="14"/>
    </row>
    <row r="82" spans="1:4" ht="22.5" x14ac:dyDescent="0.25">
      <c r="A82" s="12" t="s">
        <v>136</v>
      </c>
      <c r="B82" s="12" t="s">
        <v>137</v>
      </c>
      <c r="C82" s="14"/>
      <c r="D82" s="14"/>
    </row>
    <row r="83" spans="1:4" x14ac:dyDescent="0.25">
      <c r="A83" s="12"/>
      <c r="B83" s="12" t="s">
        <v>138</v>
      </c>
      <c r="C83" s="13">
        <f>SUM(C84:C85)</f>
        <v>26941</v>
      </c>
      <c r="D83" s="13">
        <f>SUM(D84:D85)</f>
        <v>27361</v>
      </c>
    </row>
    <row r="84" spans="1:4" x14ac:dyDescent="0.25">
      <c r="A84" s="12" t="s">
        <v>139</v>
      </c>
      <c r="B84" s="12" t="s">
        <v>140</v>
      </c>
      <c r="C84" s="14">
        <v>22185</v>
      </c>
      <c r="D84" s="14">
        <v>24029</v>
      </c>
    </row>
    <row r="85" spans="1:4" x14ac:dyDescent="0.25">
      <c r="A85" s="12" t="s">
        <v>141</v>
      </c>
      <c r="B85" s="12" t="s">
        <v>142</v>
      </c>
      <c r="C85" s="14">
        <v>4756</v>
      </c>
      <c r="D85" s="14">
        <v>3332</v>
      </c>
    </row>
    <row r="86" spans="1:4" x14ac:dyDescent="0.25">
      <c r="A86" s="12" t="s">
        <v>143</v>
      </c>
      <c r="B86" s="12" t="s">
        <v>144</v>
      </c>
      <c r="C86" s="14"/>
      <c r="D86" s="14"/>
    </row>
    <row r="87" spans="1:4" x14ac:dyDescent="0.25">
      <c r="A87" s="18" t="s">
        <v>145</v>
      </c>
      <c r="B87" s="18" t="s">
        <v>146</v>
      </c>
      <c r="C87" s="14"/>
      <c r="D87" s="14"/>
    </row>
    <row r="88" spans="1:4" x14ac:dyDescent="0.25">
      <c r="A88" s="19"/>
      <c r="B88" s="20" t="s">
        <v>147</v>
      </c>
      <c r="C88" s="21">
        <f>ROUND(C71+C56+C43,2)</f>
        <v>376714</v>
      </c>
      <c r="D88" s="21">
        <f>ROUND(D71+D56+D43,2)</f>
        <v>353296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4">
        <v>45473</v>
      </c>
      <c r="D2" s="24">
        <v>45291</v>
      </c>
    </row>
    <row r="3" spans="1:4" ht="15.75" thickBot="1" x14ac:dyDescent="0.3">
      <c r="A3" s="22" t="s">
        <v>148</v>
      </c>
      <c r="B3" s="22" t="s">
        <v>150</v>
      </c>
      <c r="C3" s="22" t="s">
        <v>27</v>
      </c>
      <c r="D3" s="22" t="s">
        <v>28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3603</v>
      </c>
      <c r="D4" s="26">
        <f>SUM(D5:D11)</f>
        <v>3664</v>
      </c>
    </row>
    <row r="5" spans="1:4" ht="34.5" thickBot="1" x14ac:dyDescent="0.3">
      <c r="A5" s="27" t="s">
        <v>152</v>
      </c>
      <c r="B5" s="27" t="s">
        <v>30</v>
      </c>
      <c r="C5" s="28">
        <v>2884</v>
      </c>
      <c r="D5" s="28">
        <v>2887</v>
      </c>
    </row>
    <row r="6" spans="1:4" ht="45.75" thickBot="1" x14ac:dyDescent="0.3">
      <c r="A6" s="27" t="s">
        <v>153</v>
      </c>
      <c r="B6" s="27" t="s">
        <v>38</v>
      </c>
      <c r="C6" s="28">
        <v>719</v>
      </c>
      <c r="D6" s="28">
        <v>777</v>
      </c>
    </row>
    <row r="7" spans="1:4" ht="15.75" thickBot="1" x14ac:dyDescent="0.3">
      <c r="A7" s="27" t="s">
        <v>154</v>
      </c>
      <c r="B7" s="27" t="s">
        <v>43</v>
      </c>
      <c r="C7" s="28"/>
      <c r="D7" s="28"/>
    </row>
    <row r="8" spans="1:4" ht="29.25" customHeight="1" thickBot="1" x14ac:dyDescent="0.3">
      <c r="A8" s="27" t="s">
        <v>47</v>
      </c>
      <c r="B8" s="27" t="s">
        <v>48</v>
      </c>
      <c r="C8" s="28"/>
      <c r="D8" s="28"/>
    </row>
    <row r="9" spans="1:4" ht="35.25" customHeight="1" thickBot="1" x14ac:dyDescent="0.3">
      <c r="A9" s="27" t="s">
        <v>49</v>
      </c>
      <c r="B9" s="27" t="s">
        <v>50</v>
      </c>
      <c r="C9" s="28"/>
      <c r="D9" s="28"/>
    </row>
    <row r="10" spans="1:4" ht="15.75" thickBot="1" x14ac:dyDescent="0.3">
      <c r="A10" s="27"/>
      <c r="B10" s="27" t="s">
        <v>51</v>
      </c>
      <c r="C10" s="28"/>
      <c r="D10" s="28"/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41</v>
      </c>
      <c r="D12" s="26">
        <f>SUM(D13:D15,D19:D22)</f>
        <v>68</v>
      </c>
    </row>
    <row r="13" spans="1:4" ht="23.25" thickBot="1" x14ac:dyDescent="0.3">
      <c r="A13" s="27" t="s">
        <v>157</v>
      </c>
      <c r="B13" s="27" t="s">
        <v>55</v>
      </c>
      <c r="C13" s="28"/>
      <c r="D13" s="28"/>
    </row>
    <row r="14" spans="1:4" ht="15.75" thickBot="1" x14ac:dyDescent="0.3">
      <c r="A14" s="27" t="s">
        <v>64</v>
      </c>
      <c r="B14" s="27" t="s">
        <v>63</v>
      </c>
      <c r="C14" s="28"/>
      <c r="D14" s="28"/>
    </row>
    <row r="15" spans="1:4" ht="15.75" thickBot="1" x14ac:dyDescent="0.3">
      <c r="A15" s="27"/>
      <c r="B15" s="27" t="s">
        <v>66</v>
      </c>
      <c r="C15" s="28">
        <f>SUM(C16:C18)</f>
        <v>0</v>
      </c>
      <c r="D15" s="28">
        <f>SUM(D16:D18)</f>
        <v>9</v>
      </c>
    </row>
    <row r="16" spans="1:4" ht="24" customHeight="1" thickBot="1" x14ac:dyDescent="0.3">
      <c r="A16" s="27" t="s">
        <v>158</v>
      </c>
      <c r="B16" s="27" t="s">
        <v>159</v>
      </c>
      <c r="C16" s="28">
        <v>0</v>
      </c>
      <c r="D16" s="28">
        <v>9</v>
      </c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/>
      <c r="D18" s="28"/>
    </row>
    <row r="19" spans="1:4" ht="46.5" customHeight="1" thickBot="1" x14ac:dyDescent="0.3">
      <c r="A19" s="27" t="s">
        <v>72</v>
      </c>
      <c r="B19" s="27" t="s">
        <v>73</v>
      </c>
      <c r="C19" s="28"/>
      <c r="D19" s="28"/>
    </row>
    <row r="20" spans="1:4" ht="52.5" customHeight="1" thickBot="1" x14ac:dyDescent="0.3">
      <c r="A20" s="27" t="s">
        <v>74</v>
      </c>
      <c r="B20" s="27" t="s">
        <v>75</v>
      </c>
      <c r="C20" s="28"/>
      <c r="D20" s="28"/>
    </row>
    <row r="21" spans="1:4" ht="15.75" thickBot="1" x14ac:dyDescent="0.3">
      <c r="A21" s="27" t="s">
        <v>76</v>
      </c>
      <c r="B21" s="27" t="s">
        <v>77</v>
      </c>
      <c r="C21" s="28"/>
      <c r="D21" s="28">
        <v>1</v>
      </c>
    </row>
    <row r="22" spans="1:4" ht="15.75" thickBot="1" x14ac:dyDescent="0.3">
      <c r="A22" s="27"/>
      <c r="B22" s="27" t="s">
        <v>78</v>
      </c>
      <c r="C22" s="28">
        <v>41</v>
      </c>
      <c r="D22" s="28">
        <v>58</v>
      </c>
    </row>
    <row r="23" spans="1:4" ht="25.5" customHeight="1" thickBot="1" x14ac:dyDescent="0.3">
      <c r="A23" s="29"/>
      <c r="B23" s="29" t="s">
        <v>79</v>
      </c>
      <c r="C23" s="30">
        <f>C4+C12</f>
        <v>3644</v>
      </c>
      <c r="D23" s="30">
        <f>D4+D12</f>
        <v>3732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3383</v>
      </c>
      <c r="D24" s="26">
        <f>D25+D35+D36</f>
        <v>3470</v>
      </c>
    </row>
    <row r="25" spans="1:4" ht="15.75" thickBot="1" x14ac:dyDescent="0.3">
      <c r="A25" s="27"/>
      <c r="B25" s="27" t="s">
        <v>81</v>
      </c>
      <c r="C25" s="28">
        <f>SUM(C26:C34)</f>
        <v>3311</v>
      </c>
      <c r="D25" s="28">
        <f>SUM(D26:D34)</f>
        <v>3389</v>
      </c>
    </row>
    <row r="26" spans="1:4" ht="15.75" thickBot="1" x14ac:dyDescent="0.3">
      <c r="A26" s="27" t="s">
        <v>163</v>
      </c>
      <c r="B26" s="27" t="s">
        <v>164</v>
      </c>
      <c r="C26" s="28">
        <v>150</v>
      </c>
      <c r="D26" s="28">
        <v>150</v>
      </c>
    </row>
    <row r="27" spans="1:4" ht="15.75" thickBot="1" x14ac:dyDescent="0.3">
      <c r="A27" s="27"/>
      <c r="B27" s="27" t="s">
        <v>165</v>
      </c>
      <c r="C27" s="28"/>
      <c r="D27" s="28"/>
    </row>
    <row r="28" spans="1:4" ht="15.75" thickBot="1" x14ac:dyDescent="0.3">
      <c r="A28" s="27" t="s">
        <v>166</v>
      </c>
      <c r="B28" s="27" t="s">
        <v>167</v>
      </c>
      <c r="C28" s="28">
        <v>249</v>
      </c>
      <c r="D28" s="28">
        <v>248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>
        <v>-3069</v>
      </c>
      <c r="D30" s="28">
        <v>-2912</v>
      </c>
    </row>
    <row r="31" spans="1:4" ht="15.75" thickBot="1" x14ac:dyDescent="0.3">
      <c r="A31" s="27"/>
      <c r="B31" s="27" t="s">
        <v>170</v>
      </c>
      <c r="C31" s="28">
        <v>6061</v>
      </c>
      <c r="D31" s="28">
        <v>6061</v>
      </c>
    </row>
    <row r="32" spans="1:4" ht="15.75" thickBot="1" x14ac:dyDescent="0.3">
      <c r="A32" s="27"/>
      <c r="B32" s="27" t="s">
        <v>171</v>
      </c>
      <c r="C32" s="28">
        <v>-80</v>
      </c>
      <c r="D32" s="28">
        <v>-158</v>
      </c>
    </row>
    <row r="33" spans="1:4" ht="15.75" thickBot="1" x14ac:dyDescent="0.3">
      <c r="A33" s="27" t="s">
        <v>93</v>
      </c>
      <c r="B33" s="27" t="s">
        <v>172</v>
      </c>
      <c r="C33" s="28"/>
      <c r="D33" s="28"/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>
        <v>72</v>
      </c>
      <c r="D36" s="28">
        <v>81</v>
      </c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104</v>
      </c>
      <c r="B38" s="27" t="s">
        <v>101</v>
      </c>
      <c r="C38" s="28"/>
      <c r="D38" s="28"/>
    </row>
    <row r="39" spans="1:4" ht="15.75" thickBot="1" x14ac:dyDescent="0.3">
      <c r="A39" s="27"/>
      <c r="B39" s="27" t="s">
        <v>106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107</v>
      </c>
      <c r="B40" s="27" t="s">
        <v>175</v>
      </c>
      <c r="C40" s="28"/>
      <c r="D40" s="28"/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/>
      <c r="D43" s="28"/>
    </row>
    <row r="44" spans="1:4" ht="15.75" thickBot="1" x14ac:dyDescent="0.3">
      <c r="A44" s="27" t="s">
        <v>115</v>
      </c>
      <c r="B44" s="27" t="s">
        <v>116</v>
      </c>
      <c r="C44" s="28"/>
      <c r="D44" s="28"/>
    </row>
    <row r="45" spans="1:4" ht="15.75" thickBot="1" x14ac:dyDescent="0.3">
      <c r="A45" s="27" t="s">
        <v>117</v>
      </c>
      <c r="B45" s="27" t="s">
        <v>118</v>
      </c>
      <c r="C45" s="28"/>
      <c r="D45" s="28"/>
    </row>
    <row r="46" spans="1:4" ht="15.75" thickBot="1" x14ac:dyDescent="0.3">
      <c r="A46" s="27" t="s">
        <v>119</v>
      </c>
      <c r="B46" s="27" t="s">
        <v>120</v>
      </c>
      <c r="C46" s="28"/>
      <c r="D46" s="28"/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261</v>
      </c>
      <c r="D49" s="26">
        <f>SUM(D50:D52,D57:D58,D61:D62)</f>
        <v>262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/>
      <c r="D51" s="28"/>
    </row>
    <row r="52" spans="1:4" ht="15.75" thickBot="1" x14ac:dyDescent="0.3">
      <c r="A52" s="27"/>
      <c r="B52" s="27" t="s">
        <v>130</v>
      </c>
      <c r="C52" s="28">
        <f>SUM(C53:C56)</f>
        <v>0</v>
      </c>
      <c r="D52" s="28">
        <f>SUM(D53:D56)</f>
        <v>0</v>
      </c>
    </row>
    <row r="53" spans="1:4" ht="15.75" thickBot="1" x14ac:dyDescent="0.3">
      <c r="A53" s="27" t="s">
        <v>131</v>
      </c>
      <c r="B53" s="27" t="s">
        <v>175</v>
      </c>
      <c r="C53" s="28"/>
      <c r="D53" s="28"/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42" customHeight="1" thickBot="1" x14ac:dyDescent="0.3">
      <c r="A56" s="27" t="s">
        <v>134</v>
      </c>
      <c r="B56" s="27" t="s">
        <v>182</v>
      </c>
      <c r="C56" s="28"/>
      <c r="D56" s="28"/>
    </row>
    <row r="57" spans="1:4" ht="31.5" customHeight="1" thickBot="1" x14ac:dyDescent="0.3">
      <c r="A57" s="27" t="s">
        <v>136</v>
      </c>
      <c r="B57" s="27" t="s">
        <v>137</v>
      </c>
      <c r="C57" s="28">
        <v>259</v>
      </c>
      <c r="D57" s="28">
        <v>259</v>
      </c>
    </row>
    <row r="58" spans="1:4" ht="15.75" thickBot="1" x14ac:dyDescent="0.3">
      <c r="A58" s="27"/>
      <c r="B58" s="27" t="s">
        <v>138</v>
      </c>
      <c r="C58" s="28">
        <f>SUM(C59:C60)</f>
        <v>2</v>
      </c>
      <c r="D58" s="28">
        <f>SUM(D59:D60)</f>
        <v>3</v>
      </c>
    </row>
    <row r="59" spans="1:4" ht="15.75" thickBot="1" x14ac:dyDescent="0.3">
      <c r="A59" s="27" t="s">
        <v>139</v>
      </c>
      <c r="B59" s="27" t="s">
        <v>183</v>
      </c>
      <c r="C59" s="28"/>
      <c r="D59" s="28"/>
    </row>
    <row r="60" spans="1:4" ht="15.75" thickBot="1" x14ac:dyDescent="0.3">
      <c r="A60" s="27" t="s">
        <v>141</v>
      </c>
      <c r="B60" s="27" t="s">
        <v>184</v>
      </c>
      <c r="C60" s="28">
        <v>2</v>
      </c>
      <c r="D60" s="28">
        <v>3</v>
      </c>
    </row>
    <row r="61" spans="1:4" ht="15.75" thickBot="1" x14ac:dyDescent="0.3">
      <c r="A61" s="27" t="s">
        <v>143</v>
      </c>
      <c r="B61" s="27" t="s">
        <v>144</v>
      </c>
      <c r="C61" s="28"/>
      <c r="D61" s="28"/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3644</v>
      </c>
      <c r="D63" s="30">
        <f>D24+D37+D49</f>
        <v>3732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22" t="s">
        <v>27</v>
      </c>
      <c r="D3" s="22" t="s">
        <v>28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322</v>
      </c>
      <c r="D4" s="26">
        <f>SUM(D5:D11)</f>
        <v>322</v>
      </c>
    </row>
    <row r="5" spans="1:4" ht="34.5" thickBot="1" x14ac:dyDescent="0.3">
      <c r="A5" s="27" t="s">
        <v>152</v>
      </c>
      <c r="B5" s="27" t="s">
        <v>30</v>
      </c>
      <c r="C5" s="28">
        <v>2</v>
      </c>
      <c r="D5" s="28">
        <v>2</v>
      </c>
    </row>
    <row r="6" spans="1:4" ht="45.75" thickBot="1" x14ac:dyDescent="0.3">
      <c r="A6" s="27" t="s">
        <v>153</v>
      </c>
      <c r="B6" s="27" t="s">
        <v>38</v>
      </c>
      <c r="C6" s="28"/>
      <c r="D6" s="28"/>
    </row>
    <row r="7" spans="1:4" ht="15.75" thickBot="1" x14ac:dyDescent="0.3">
      <c r="A7" s="27" t="s">
        <v>154</v>
      </c>
      <c r="B7" s="27" t="s">
        <v>43</v>
      </c>
      <c r="C7" s="28"/>
      <c r="D7" s="28"/>
    </row>
    <row r="8" spans="1:4" ht="29.25" customHeight="1" thickBot="1" x14ac:dyDescent="0.3">
      <c r="A8" s="27" t="s">
        <v>47</v>
      </c>
      <c r="B8" s="27" t="s">
        <v>48</v>
      </c>
      <c r="C8" s="28"/>
      <c r="D8" s="28"/>
    </row>
    <row r="9" spans="1:4" ht="35.25" customHeight="1" thickBot="1" x14ac:dyDescent="0.3">
      <c r="A9" s="27" t="s">
        <v>49</v>
      </c>
      <c r="B9" s="27" t="s">
        <v>50</v>
      </c>
      <c r="C9" s="28"/>
      <c r="D9" s="28"/>
    </row>
    <row r="10" spans="1:4" ht="15.75" thickBot="1" x14ac:dyDescent="0.3">
      <c r="A10" s="27"/>
      <c r="B10" s="27" t="s">
        <v>51</v>
      </c>
      <c r="C10" s="28">
        <v>320</v>
      </c>
      <c r="D10" s="28">
        <v>320</v>
      </c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2224</v>
      </c>
      <c r="D12" s="26">
        <f>SUM(D13:D15,D19:D22)</f>
        <v>2164</v>
      </c>
    </row>
    <row r="13" spans="1:4" ht="23.25" thickBot="1" x14ac:dyDescent="0.3">
      <c r="A13" s="27" t="s">
        <v>157</v>
      </c>
      <c r="B13" s="27" t="s">
        <v>55</v>
      </c>
      <c r="C13" s="28"/>
      <c r="D13" s="28"/>
    </row>
    <row r="14" spans="1:4" ht="15.75" thickBot="1" x14ac:dyDescent="0.3">
      <c r="A14" s="27" t="s">
        <v>64</v>
      </c>
      <c r="B14" s="27" t="s">
        <v>63</v>
      </c>
      <c r="C14" s="28">
        <v>22</v>
      </c>
      <c r="D14" s="28">
        <v>25</v>
      </c>
    </row>
    <row r="15" spans="1:4" ht="15.75" thickBot="1" x14ac:dyDescent="0.3">
      <c r="A15" s="27"/>
      <c r="B15" s="27" t="s">
        <v>66</v>
      </c>
      <c r="C15" s="28">
        <f>SUM(C16:C18)</f>
        <v>183</v>
      </c>
      <c r="D15" s="28">
        <f>SUM(D16:D18)</f>
        <v>93</v>
      </c>
    </row>
    <row r="16" spans="1:4" ht="24" customHeight="1" thickBot="1" x14ac:dyDescent="0.3">
      <c r="A16" s="27" t="s">
        <v>158</v>
      </c>
      <c r="B16" s="27" t="s">
        <v>159</v>
      </c>
      <c r="C16" s="28">
        <v>1</v>
      </c>
      <c r="D16" s="28">
        <v>43</v>
      </c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>
        <v>182</v>
      </c>
      <c r="D18" s="28">
        <v>50</v>
      </c>
    </row>
    <row r="19" spans="1:4" ht="46.5" customHeight="1" thickBot="1" x14ac:dyDescent="0.3">
      <c r="A19" s="27" t="s">
        <v>72</v>
      </c>
      <c r="B19" s="27" t="s">
        <v>73</v>
      </c>
      <c r="C19" s="28"/>
      <c r="D19" s="28"/>
    </row>
    <row r="20" spans="1:4" ht="52.5" customHeight="1" thickBot="1" x14ac:dyDescent="0.3">
      <c r="A20" s="27" t="s">
        <v>74</v>
      </c>
      <c r="B20" s="27" t="s">
        <v>75</v>
      </c>
      <c r="C20" s="28">
        <v>660</v>
      </c>
      <c r="D20" s="28">
        <v>1146</v>
      </c>
    </row>
    <row r="21" spans="1:4" ht="15.75" thickBot="1" x14ac:dyDescent="0.3">
      <c r="A21" s="27" t="s">
        <v>76</v>
      </c>
      <c r="B21" s="27" t="s">
        <v>77</v>
      </c>
      <c r="C21" s="28">
        <v>3</v>
      </c>
      <c r="D21" s="28">
        <v>7</v>
      </c>
    </row>
    <row r="22" spans="1:4" ht="15.75" thickBot="1" x14ac:dyDescent="0.3">
      <c r="A22" s="27"/>
      <c r="B22" s="27" t="s">
        <v>78</v>
      </c>
      <c r="C22" s="28">
        <v>1356</v>
      </c>
      <c r="D22" s="28">
        <v>893</v>
      </c>
    </row>
    <row r="23" spans="1:4" ht="25.5" customHeight="1" thickBot="1" x14ac:dyDescent="0.3">
      <c r="A23" s="29"/>
      <c r="B23" s="29" t="s">
        <v>79</v>
      </c>
      <c r="C23" s="30">
        <f>C4+C12</f>
        <v>2546</v>
      </c>
      <c r="D23" s="30">
        <f>D4+D12</f>
        <v>2486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1748</v>
      </c>
      <c r="D24" s="26">
        <f>D25+D35+D36</f>
        <v>1059</v>
      </c>
    </row>
    <row r="25" spans="1:4" ht="15.75" thickBot="1" x14ac:dyDescent="0.3">
      <c r="A25" s="27"/>
      <c r="B25" s="27" t="s">
        <v>81</v>
      </c>
      <c r="C25" s="28">
        <f>SUM(C26:C34)</f>
        <v>1748</v>
      </c>
      <c r="D25" s="28">
        <f>SUM(D26:D34)</f>
        <v>1059</v>
      </c>
    </row>
    <row r="26" spans="1:4" ht="15.75" thickBot="1" x14ac:dyDescent="0.3">
      <c r="A26" s="27" t="s">
        <v>163</v>
      </c>
      <c r="B26" s="27" t="s">
        <v>164</v>
      </c>
      <c r="C26" s="28">
        <v>503</v>
      </c>
      <c r="D26" s="28">
        <v>503</v>
      </c>
    </row>
    <row r="27" spans="1:4" ht="15.75" thickBot="1" x14ac:dyDescent="0.3">
      <c r="A27" s="27"/>
      <c r="B27" s="27" t="s">
        <v>165</v>
      </c>
      <c r="C27" s="28"/>
      <c r="D27" s="28"/>
    </row>
    <row r="28" spans="1:4" ht="15.75" thickBot="1" x14ac:dyDescent="0.3">
      <c r="A28" s="27" t="s">
        <v>166</v>
      </c>
      <c r="B28" s="27" t="s">
        <v>167</v>
      </c>
      <c r="C28" s="28">
        <v>380</v>
      </c>
      <c r="D28" s="28">
        <v>361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/>
      <c r="D30" s="28"/>
    </row>
    <row r="31" spans="1:4" ht="15.75" thickBot="1" x14ac:dyDescent="0.3">
      <c r="A31" s="27"/>
      <c r="B31" s="27" t="s">
        <v>170</v>
      </c>
      <c r="C31" s="28"/>
      <c r="D31" s="28"/>
    </row>
    <row r="32" spans="1:4" ht="15.75" thickBot="1" x14ac:dyDescent="0.3">
      <c r="A32" s="27"/>
      <c r="B32" s="27" t="s">
        <v>171</v>
      </c>
      <c r="C32" s="28">
        <v>865</v>
      </c>
      <c r="D32" s="28">
        <v>195</v>
      </c>
    </row>
    <row r="33" spans="1:4" ht="15.75" thickBot="1" x14ac:dyDescent="0.3">
      <c r="A33" s="27" t="s">
        <v>93</v>
      </c>
      <c r="B33" s="27" t="s">
        <v>172</v>
      </c>
      <c r="C33" s="28"/>
      <c r="D33" s="28"/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/>
      <c r="D36" s="28"/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104</v>
      </c>
      <c r="B38" s="27" t="s">
        <v>101</v>
      </c>
      <c r="C38" s="28"/>
      <c r="D38" s="28"/>
    </row>
    <row r="39" spans="1:4" ht="15.75" thickBot="1" x14ac:dyDescent="0.3">
      <c r="A39" s="27"/>
      <c r="B39" s="27" t="s">
        <v>106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107</v>
      </c>
      <c r="B40" s="27" t="s">
        <v>175</v>
      </c>
      <c r="C40" s="28"/>
      <c r="D40" s="28"/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/>
      <c r="D43" s="28"/>
    </row>
    <row r="44" spans="1:4" ht="15.75" thickBot="1" x14ac:dyDescent="0.3">
      <c r="A44" s="27" t="s">
        <v>115</v>
      </c>
      <c r="B44" s="27" t="s">
        <v>116</v>
      </c>
      <c r="C44" s="28"/>
      <c r="D44" s="28"/>
    </row>
    <row r="45" spans="1:4" ht="15.75" thickBot="1" x14ac:dyDescent="0.3">
      <c r="A45" s="27" t="s">
        <v>117</v>
      </c>
      <c r="B45" s="27" t="s">
        <v>118</v>
      </c>
      <c r="C45" s="28"/>
      <c r="D45" s="28"/>
    </row>
    <row r="46" spans="1:4" ht="15.75" thickBot="1" x14ac:dyDescent="0.3">
      <c r="A46" s="27" t="s">
        <v>119</v>
      </c>
      <c r="B46" s="27" t="s">
        <v>120</v>
      </c>
      <c r="C46" s="28"/>
      <c r="D46" s="28"/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798</v>
      </c>
      <c r="D49" s="26">
        <f>SUM(D50:D52,D57:D58,D61:D62)</f>
        <v>1427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/>
      <c r="D51" s="28"/>
    </row>
    <row r="52" spans="1:4" ht="15.75" thickBot="1" x14ac:dyDescent="0.3">
      <c r="A52" s="27"/>
      <c r="B52" s="27" t="s">
        <v>130</v>
      </c>
      <c r="C52" s="28">
        <f>SUM(C53:C56)</f>
        <v>178</v>
      </c>
      <c r="D52" s="28">
        <f>SUM(D53:D56)</f>
        <v>0</v>
      </c>
    </row>
    <row r="53" spans="1:4" ht="15.75" thickBot="1" x14ac:dyDescent="0.3">
      <c r="A53" s="27" t="s">
        <v>131</v>
      </c>
      <c r="B53" s="27" t="s">
        <v>175</v>
      </c>
      <c r="C53" s="28"/>
      <c r="D53" s="28"/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42" customHeight="1" thickBot="1" x14ac:dyDescent="0.3">
      <c r="A56" s="27" t="s">
        <v>134</v>
      </c>
      <c r="B56" s="27" t="s">
        <v>182</v>
      </c>
      <c r="C56" s="28">
        <v>178</v>
      </c>
      <c r="D56" s="28"/>
    </row>
    <row r="57" spans="1:4" ht="31.5" customHeight="1" thickBot="1" x14ac:dyDescent="0.3">
      <c r="A57" s="27" t="s">
        <v>136</v>
      </c>
      <c r="B57" s="27" t="s">
        <v>137</v>
      </c>
      <c r="C57" s="28"/>
      <c r="D57" s="28"/>
    </row>
    <row r="58" spans="1:4" ht="15.75" thickBot="1" x14ac:dyDescent="0.3">
      <c r="A58" s="27"/>
      <c r="B58" s="27" t="s">
        <v>138</v>
      </c>
      <c r="C58" s="28">
        <f>SUM(C59:C60)</f>
        <v>182</v>
      </c>
      <c r="D58" s="28">
        <f>SUM(D59:D60)</f>
        <v>868</v>
      </c>
    </row>
    <row r="59" spans="1:4" ht="15.75" thickBot="1" x14ac:dyDescent="0.3">
      <c r="A59" s="27" t="s">
        <v>139</v>
      </c>
      <c r="B59" s="27" t="s">
        <v>183</v>
      </c>
      <c r="C59" s="28">
        <v>79</v>
      </c>
      <c r="D59" s="28">
        <v>546</v>
      </c>
    </row>
    <row r="60" spans="1:4" ht="15.75" thickBot="1" x14ac:dyDescent="0.3">
      <c r="A60" s="27" t="s">
        <v>141</v>
      </c>
      <c r="B60" s="27" t="s">
        <v>184</v>
      </c>
      <c r="C60" s="28">
        <v>103</v>
      </c>
      <c r="D60" s="28">
        <v>322</v>
      </c>
    </row>
    <row r="61" spans="1:4" ht="15.75" thickBot="1" x14ac:dyDescent="0.3">
      <c r="A61" s="27" t="s">
        <v>143</v>
      </c>
      <c r="B61" s="27" t="s">
        <v>144</v>
      </c>
      <c r="C61" s="28">
        <v>438</v>
      </c>
      <c r="D61" s="28">
        <v>559</v>
      </c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2546</v>
      </c>
      <c r="D63" s="30">
        <f>D24+D37+D49</f>
        <v>2486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22" t="s">
        <v>187</v>
      </c>
      <c r="D3" s="22" t="s">
        <v>188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2351555</v>
      </c>
      <c r="D4" s="26">
        <f>SUM(D5:D11)</f>
        <v>2357776</v>
      </c>
    </row>
    <row r="5" spans="1:4" ht="34.5" thickBot="1" x14ac:dyDescent="0.3">
      <c r="A5" s="27" t="s">
        <v>152</v>
      </c>
      <c r="B5" s="27" t="s">
        <v>30</v>
      </c>
      <c r="C5" s="28"/>
      <c r="D5" s="36"/>
    </row>
    <row r="6" spans="1:4" ht="45.75" thickBot="1" x14ac:dyDescent="0.3">
      <c r="A6" s="27" t="s">
        <v>153</v>
      </c>
      <c r="B6" s="27" t="s">
        <v>38</v>
      </c>
      <c r="C6" s="28">
        <v>2559</v>
      </c>
      <c r="D6" s="36">
        <v>1193</v>
      </c>
    </row>
    <row r="7" spans="1:4" ht="15.75" thickBot="1" x14ac:dyDescent="0.3">
      <c r="A7" s="27" t="s">
        <v>154</v>
      </c>
      <c r="B7" s="27" t="s">
        <v>43</v>
      </c>
      <c r="C7" s="28">
        <v>37749</v>
      </c>
      <c r="D7" s="36">
        <v>40294</v>
      </c>
    </row>
    <row r="8" spans="1:4" ht="29.25" customHeight="1" thickBot="1" x14ac:dyDescent="0.3">
      <c r="A8" s="27" t="s">
        <v>47</v>
      </c>
      <c r="B8" s="27" t="s">
        <v>48</v>
      </c>
      <c r="C8" s="28">
        <v>2310445</v>
      </c>
      <c r="D8" s="36">
        <v>2315445</v>
      </c>
    </row>
    <row r="9" spans="1:4" ht="35.25" customHeight="1" thickBot="1" x14ac:dyDescent="0.3">
      <c r="A9" s="27" t="s">
        <v>49</v>
      </c>
      <c r="B9" s="27" t="s">
        <v>50</v>
      </c>
      <c r="C9" s="28">
        <v>40</v>
      </c>
      <c r="D9" s="36">
        <v>40</v>
      </c>
    </row>
    <row r="10" spans="1:4" ht="15.75" thickBot="1" x14ac:dyDescent="0.3">
      <c r="A10" s="27"/>
      <c r="B10" s="27" t="s">
        <v>51</v>
      </c>
      <c r="C10" s="28">
        <v>94</v>
      </c>
      <c r="D10" s="36">
        <v>158</v>
      </c>
    </row>
    <row r="11" spans="1:4" ht="15.75" thickBot="1" x14ac:dyDescent="0.3">
      <c r="A11" s="27" t="s">
        <v>155</v>
      </c>
      <c r="B11" s="27" t="s">
        <v>53</v>
      </c>
      <c r="C11" s="28">
        <v>668</v>
      </c>
      <c r="D11" s="36">
        <v>646</v>
      </c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61809</v>
      </c>
      <c r="D12" s="26">
        <f>SUM(D13:D15,D19:D22)</f>
        <v>50775</v>
      </c>
    </row>
    <row r="13" spans="1:4" ht="23.25" thickBot="1" x14ac:dyDescent="0.3">
      <c r="A13" s="27" t="s">
        <v>157</v>
      </c>
      <c r="B13" s="27" t="s">
        <v>55</v>
      </c>
      <c r="C13" s="28"/>
      <c r="D13" s="36"/>
    </row>
    <row r="14" spans="1:4" ht="15.75" thickBot="1" x14ac:dyDescent="0.3">
      <c r="A14" s="27" t="s">
        <v>64</v>
      </c>
      <c r="B14" s="27" t="s">
        <v>63</v>
      </c>
      <c r="C14" s="28"/>
      <c r="D14" s="36"/>
    </row>
    <row r="15" spans="1:4" ht="15.75" thickBot="1" x14ac:dyDescent="0.3">
      <c r="A15" s="27"/>
      <c r="B15" s="27" t="s">
        <v>66</v>
      </c>
      <c r="C15" s="28">
        <f>SUM(C16:C18)</f>
        <v>6801</v>
      </c>
      <c r="D15" s="36">
        <f>SUM(D16:D18)</f>
        <v>10622</v>
      </c>
    </row>
    <row r="16" spans="1:4" ht="24" customHeight="1" thickBot="1" x14ac:dyDescent="0.3">
      <c r="A16" s="27" t="s">
        <v>158</v>
      </c>
      <c r="B16" s="27" t="s">
        <v>159</v>
      </c>
      <c r="C16" s="28">
        <v>148</v>
      </c>
      <c r="D16" s="36">
        <v>139</v>
      </c>
    </row>
    <row r="17" spans="1:4" ht="15.75" thickBot="1" x14ac:dyDescent="0.3">
      <c r="A17" s="27"/>
      <c r="B17" s="27" t="s">
        <v>160</v>
      </c>
      <c r="C17" s="28"/>
      <c r="D17" s="36"/>
    </row>
    <row r="18" spans="1:4" ht="15.75" thickBot="1" x14ac:dyDescent="0.3">
      <c r="A18" s="27" t="s">
        <v>70</v>
      </c>
      <c r="B18" s="27" t="s">
        <v>161</v>
      </c>
      <c r="C18" s="28">
        <v>6653</v>
      </c>
      <c r="D18" s="36">
        <v>10483</v>
      </c>
    </row>
    <row r="19" spans="1:4" ht="46.5" customHeight="1" thickBot="1" x14ac:dyDescent="0.3">
      <c r="A19" s="27" t="s">
        <v>72</v>
      </c>
      <c r="B19" s="27" t="s">
        <v>73</v>
      </c>
      <c r="C19" s="28">
        <v>32674</v>
      </c>
      <c r="D19" s="36">
        <v>20482</v>
      </c>
    </row>
    <row r="20" spans="1:4" ht="52.5" customHeight="1" thickBot="1" x14ac:dyDescent="0.3">
      <c r="A20" s="27" t="s">
        <v>74</v>
      </c>
      <c r="B20" s="27" t="s">
        <v>75</v>
      </c>
      <c r="C20" s="28"/>
      <c r="D20" s="36"/>
    </row>
    <row r="21" spans="1:4" ht="15.75" thickBot="1" x14ac:dyDescent="0.3">
      <c r="A21" s="27" t="s">
        <v>76</v>
      </c>
      <c r="B21" s="27" t="s">
        <v>77</v>
      </c>
      <c r="C21" s="28">
        <v>27</v>
      </c>
      <c r="D21" s="36">
        <v>59</v>
      </c>
    </row>
    <row r="22" spans="1:4" ht="15.75" thickBot="1" x14ac:dyDescent="0.3">
      <c r="A22" s="27"/>
      <c r="B22" s="27" t="s">
        <v>78</v>
      </c>
      <c r="C22" s="28">
        <v>22307</v>
      </c>
      <c r="D22" s="36">
        <v>19612</v>
      </c>
    </row>
    <row r="23" spans="1:4" ht="25.5" customHeight="1" thickBot="1" x14ac:dyDescent="0.3">
      <c r="A23" s="29"/>
      <c r="B23" s="29" t="s">
        <v>79</v>
      </c>
      <c r="C23" s="30">
        <f>C4+C12</f>
        <v>2413364</v>
      </c>
      <c r="D23" s="30">
        <f>D4+D12</f>
        <v>2408551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2203327</v>
      </c>
      <c r="D24" s="26">
        <f>D25+D35+D36</f>
        <v>2210897</v>
      </c>
    </row>
    <row r="25" spans="1:4" ht="15.75" thickBot="1" x14ac:dyDescent="0.3">
      <c r="A25" s="27"/>
      <c r="B25" s="27" t="s">
        <v>81</v>
      </c>
      <c r="C25" s="28">
        <f>SUM(C26:C34)</f>
        <v>2203246</v>
      </c>
      <c r="D25" s="36">
        <f>SUM(D26:D34)</f>
        <v>2205885</v>
      </c>
    </row>
    <row r="26" spans="1:4" ht="15.75" thickBot="1" x14ac:dyDescent="0.3">
      <c r="A26" s="27" t="s">
        <v>163</v>
      </c>
      <c r="B26" s="27" t="s">
        <v>164</v>
      </c>
      <c r="C26" s="28">
        <v>1319569</v>
      </c>
      <c r="D26" s="36">
        <v>1319569</v>
      </c>
    </row>
    <row r="27" spans="1:4" ht="15.75" thickBot="1" x14ac:dyDescent="0.3">
      <c r="A27" s="27"/>
      <c r="B27" s="27" t="s">
        <v>165</v>
      </c>
      <c r="C27" s="28"/>
      <c r="D27" s="36"/>
    </row>
    <row r="28" spans="1:4" ht="15.75" thickBot="1" x14ac:dyDescent="0.3">
      <c r="A28" s="27" t="s">
        <v>166</v>
      </c>
      <c r="B28" s="27" t="s">
        <v>167</v>
      </c>
      <c r="C28" s="28">
        <v>875953</v>
      </c>
      <c r="D28" s="36">
        <v>878928</v>
      </c>
    </row>
    <row r="29" spans="1:4" ht="15.75" thickBot="1" x14ac:dyDescent="0.3">
      <c r="A29" s="27" t="s">
        <v>87</v>
      </c>
      <c r="B29" s="27" t="s">
        <v>168</v>
      </c>
      <c r="C29" s="28"/>
      <c r="D29" s="36"/>
    </row>
    <row r="30" spans="1:4" ht="15.75" thickBot="1" x14ac:dyDescent="0.3">
      <c r="A30" s="27" t="s">
        <v>89</v>
      </c>
      <c r="B30" s="27" t="s">
        <v>169</v>
      </c>
      <c r="C30" s="28">
        <v>63020</v>
      </c>
      <c r="D30" s="36"/>
    </row>
    <row r="31" spans="1:4" ht="15.75" thickBot="1" x14ac:dyDescent="0.3">
      <c r="A31" s="27"/>
      <c r="B31" s="27" t="s">
        <v>170</v>
      </c>
      <c r="C31" s="28">
        <v>2086</v>
      </c>
      <c r="D31" s="36">
        <v>2086</v>
      </c>
    </row>
    <row r="32" spans="1:4" ht="15.75" thickBot="1" x14ac:dyDescent="0.3">
      <c r="A32" s="27"/>
      <c r="B32" s="27" t="s">
        <v>171</v>
      </c>
      <c r="C32" s="28">
        <v>12559</v>
      </c>
      <c r="D32" s="36">
        <v>63020</v>
      </c>
    </row>
    <row r="33" spans="1:4" ht="15.75" thickBot="1" x14ac:dyDescent="0.3">
      <c r="A33" s="27" t="s">
        <v>93</v>
      </c>
      <c r="B33" s="27" t="s">
        <v>172</v>
      </c>
      <c r="C33" s="28">
        <v>-69941</v>
      </c>
      <c r="D33" s="36">
        <v>-57718</v>
      </c>
    </row>
    <row r="34" spans="1:4" ht="15.75" thickBot="1" x14ac:dyDescent="0.3">
      <c r="A34" s="27"/>
      <c r="B34" s="27" t="s">
        <v>173</v>
      </c>
      <c r="C34" s="28"/>
      <c r="D34" s="36"/>
    </row>
    <row r="35" spans="1:4" ht="15.75" thickBot="1" x14ac:dyDescent="0.3">
      <c r="A35" s="27" t="s">
        <v>96</v>
      </c>
      <c r="B35" s="27" t="s">
        <v>97</v>
      </c>
      <c r="C35" s="28"/>
      <c r="D35" s="36"/>
    </row>
    <row r="36" spans="1:4" ht="15.75" thickBot="1" x14ac:dyDescent="0.3">
      <c r="A36" s="27" t="s">
        <v>98</v>
      </c>
      <c r="B36" s="27" t="s">
        <v>99</v>
      </c>
      <c r="C36" s="28">
        <v>81</v>
      </c>
      <c r="D36" s="36">
        <v>5012</v>
      </c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169724</v>
      </c>
      <c r="D37" s="26">
        <f>SUM(D38:D39,D44:D48)</f>
        <v>168294</v>
      </c>
    </row>
    <row r="38" spans="1:4" ht="15.75" thickBot="1" x14ac:dyDescent="0.3">
      <c r="A38" s="27" t="s">
        <v>104</v>
      </c>
      <c r="B38" s="27" t="s">
        <v>101</v>
      </c>
      <c r="C38" s="28"/>
      <c r="D38" s="36"/>
    </row>
    <row r="39" spans="1:4" ht="15.75" thickBot="1" x14ac:dyDescent="0.3">
      <c r="A39" s="27"/>
      <c r="B39" s="27" t="s">
        <v>106</v>
      </c>
      <c r="C39" s="28">
        <f>SUM(C40:C43)</f>
        <v>168235</v>
      </c>
      <c r="D39" s="36">
        <f>SUM(D40:D43)</f>
        <v>167390</v>
      </c>
    </row>
    <row r="40" spans="1:4" ht="15.75" thickBot="1" x14ac:dyDescent="0.3">
      <c r="A40" s="27" t="s">
        <v>107</v>
      </c>
      <c r="B40" s="27" t="s">
        <v>175</v>
      </c>
      <c r="C40" s="28"/>
      <c r="D40" s="36"/>
    </row>
    <row r="41" spans="1:4" ht="15.75" thickBot="1" x14ac:dyDescent="0.3">
      <c r="A41" s="27" t="s">
        <v>109</v>
      </c>
      <c r="B41" s="27" t="s">
        <v>176</v>
      </c>
      <c r="C41" s="28">
        <v>162381</v>
      </c>
      <c r="D41" s="36">
        <v>167381</v>
      </c>
    </row>
    <row r="42" spans="1:4" ht="15.75" thickBot="1" x14ac:dyDescent="0.3">
      <c r="A42" s="27" t="s">
        <v>111</v>
      </c>
      <c r="B42" s="27" t="s">
        <v>177</v>
      </c>
      <c r="C42" s="28"/>
      <c r="D42" s="36"/>
    </row>
    <row r="43" spans="1:4" ht="18" customHeight="1" thickBot="1" x14ac:dyDescent="0.3">
      <c r="A43" s="27" t="s">
        <v>113</v>
      </c>
      <c r="B43" s="27" t="s">
        <v>178</v>
      </c>
      <c r="C43" s="28">
        <v>5854</v>
      </c>
      <c r="D43" s="36">
        <v>9</v>
      </c>
    </row>
    <row r="44" spans="1:4" ht="15.75" thickBot="1" x14ac:dyDescent="0.3">
      <c r="A44" s="27" t="s">
        <v>115</v>
      </c>
      <c r="B44" s="27" t="s">
        <v>116</v>
      </c>
      <c r="C44" s="28"/>
      <c r="D44" s="36"/>
    </row>
    <row r="45" spans="1:4" ht="15.75" thickBot="1" x14ac:dyDescent="0.3">
      <c r="A45" s="27" t="s">
        <v>117</v>
      </c>
      <c r="B45" s="27" t="s">
        <v>118</v>
      </c>
      <c r="C45" s="28"/>
      <c r="D45" s="36">
        <v>904</v>
      </c>
    </row>
    <row r="46" spans="1:4" ht="15.75" thickBot="1" x14ac:dyDescent="0.3">
      <c r="A46" s="27" t="s">
        <v>119</v>
      </c>
      <c r="B46" s="27" t="s">
        <v>120</v>
      </c>
      <c r="C46" s="28">
        <v>1489</v>
      </c>
      <c r="D46" s="36"/>
    </row>
    <row r="47" spans="1:4" ht="15.75" thickBot="1" x14ac:dyDescent="0.3">
      <c r="A47" s="27" t="s">
        <v>179</v>
      </c>
      <c r="B47" s="27" t="s">
        <v>122</v>
      </c>
      <c r="C47" s="28"/>
      <c r="D47" s="36"/>
    </row>
    <row r="48" spans="1:4" ht="15.75" thickBot="1" x14ac:dyDescent="0.3">
      <c r="A48" s="27" t="s">
        <v>180</v>
      </c>
      <c r="B48" s="27" t="s">
        <v>124</v>
      </c>
      <c r="C48" s="28"/>
      <c r="D48" s="36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40313</v>
      </c>
      <c r="D49" s="26">
        <f>SUM(D50:D52,D57:D58,D61:D62)</f>
        <v>29360</v>
      </c>
    </row>
    <row r="50" spans="1:4" ht="15.75" thickBot="1" x14ac:dyDescent="0.3">
      <c r="A50" s="27" t="s">
        <v>126</v>
      </c>
      <c r="B50" s="27" t="s">
        <v>127</v>
      </c>
      <c r="C50" s="28"/>
      <c r="D50" s="36"/>
    </row>
    <row r="51" spans="1:4" ht="15.75" thickBot="1" x14ac:dyDescent="0.3">
      <c r="A51" s="27" t="s">
        <v>129</v>
      </c>
      <c r="B51" s="27" t="s">
        <v>128</v>
      </c>
      <c r="C51" s="28">
        <v>6376</v>
      </c>
      <c r="D51" s="36">
        <v>7091</v>
      </c>
    </row>
    <row r="52" spans="1:4" ht="15.75" thickBot="1" x14ac:dyDescent="0.3">
      <c r="A52" s="27"/>
      <c r="B52" s="27" t="s">
        <v>130</v>
      </c>
      <c r="C52" s="28">
        <f>SUM(C53:C56)</f>
        <v>29790</v>
      </c>
      <c r="D52" s="36">
        <f>SUM(D53:D56)</f>
        <v>15988</v>
      </c>
    </row>
    <row r="53" spans="1:4" ht="15.75" thickBot="1" x14ac:dyDescent="0.3">
      <c r="A53" s="27" t="s">
        <v>131</v>
      </c>
      <c r="B53" s="27" t="s">
        <v>175</v>
      </c>
      <c r="C53" s="28"/>
      <c r="D53" s="36"/>
    </row>
    <row r="54" spans="1:4" ht="15.75" thickBot="1" x14ac:dyDescent="0.3">
      <c r="A54" s="27" t="s">
        <v>132</v>
      </c>
      <c r="B54" s="27" t="s">
        <v>176</v>
      </c>
      <c r="C54" s="28">
        <v>15734</v>
      </c>
      <c r="D54" s="36">
        <v>15766</v>
      </c>
    </row>
    <row r="55" spans="1:4" ht="15.75" thickBot="1" x14ac:dyDescent="0.3">
      <c r="A55" s="27" t="s">
        <v>133</v>
      </c>
      <c r="B55" s="27" t="s">
        <v>177</v>
      </c>
      <c r="C55" s="28"/>
      <c r="D55" s="36"/>
    </row>
    <row r="56" spans="1:4" ht="42" customHeight="1" thickBot="1" x14ac:dyDescent="0.3">
      <c r="A56" s="27" t="s">
        <v>134</v>
      </c>
      <c r="B56" s="27" t="s">
        <v>182</v>
      </c>
      <c r="C56" s="28">
        <v>14056</v>
      </c>
      <c r="D56" s="36">
        <v>222</v>
      </c>
    </row>
    <row r="57" spans="1:4" ht="31.5" customHeight="1" thickBot="1" x14ac:dyDescent="0.3">
      <c r="A57" s="27" t="s">
        <v>136</v>
      </c>
      <c r="B57" s="27" t="s">
        <v>137</v>
      </c>
      <c r="C57" s="28">
        <v>2441</v>
      </c>
      <c r="D57" s="36">
        <v>2441</v>
      </c>
    </row>
    <row r="58" spans="1:4" ht="15.75" thickBot="1" x14ac:dyDescent="0.3">
      <c r="A58" s="27"/>
      <c r="B58" s="27" t="s">
        <v>138</v>
      </c>
      <c r="C58" s="28">
        <f>SUM(C59:C60)</f>
        <v>961</v>
      </c>
      <c r="D58" s="36">
        <f>SUM(D59:D60)</f>
        <v>3840</v>
      </c>
    </row>
    <row r="59" spans="1:4" ht="15.75" thickBot="1" x14ac:dyDescent="0.3">
      <c r="A59" s="27" t="s">
        <v>139</v>
      </c>
      <c r="B59" s="27" t="s">
        <v>183</v>
      </c>
      <c r="C59" s="28">
        <v>118</v>
      </c>
      <c r="D59" s="36">
        <v>168</v>
      </c>
    </row>
    <row r="60" spans="1:4" ht="15.75" thickBot="1" x14ac:dyDescent="0.3">
      <c r="A60" s="27" t="s">
        <v>141</v>
      </c>
      <c r="B60" s="27" t="s">
        <v>184</v>
      </c>
      <c r="C60" s="28">
        <v>843</v>
      </c>
      <c r="D60" s="36">
        <v>3672</v>
      </c>
    </row>
    <row r="61" spans="1:4" ht="15.75" thickBot="1" x14ac:dyDescent="0.3">
      <c r="A61" s="27" t="s">
        <v>143</v>
      </c>
      <c r="B61" s="27" t="s">
        <v>144</v>
      </c>
      <c r="C61" s="28">
        <v>745</v>
      </c>
      <c r="D61" s="36"/>
    </row>
    <row r="62" spans="1:4" ht="15.75" thickBot="1" x14ac:dyDescent="0.3">
      <c r="A62" s="27" t="s">
        <v>185</v>
      </c>
      <c r="B62" s="27" t="s">
        <v>146</v>
      </c>
      <c r="C62" s="28"/>
      <c r="D62" s="36"/>
    </row>
    <row r="63" spans="1:4" ht="23.25" customHeight="1" thickBot="1" x14ac:dyDescent="0.3">
      <c r="A63" s="29"/>
      <c r="B63" s="29" t="s">
        <v>147</v>
      </c>
      <c r="C63" s="30">
        <f>C24+C37+C49</f>
        <v>2413364</v>
      </c>
      <c r="D63" s="30">
        <f>D24+D37+D49</f>
        <v>2408551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76.28515625" customWidth="1"/>
    <col min="3" max="3" width="20.7109375" customWidth="1"/>
    <col min="4" max="4" width="21.28515625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37" t="s">
        <v>189</v>
      </c>
      <c r="D3" s="37" t="s">
        <v>190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4516649</v>
      </c>
      <c r="D4" s="26">
        <f>SUM(D5:D11)</f>
        <v>4472332</v>
      </c>
    </row>
    <row r="5" spans="1:4" ht="34.5" thickBot="1" x14ac:dyDescent="0.3">
      <c r="A5" s="27" t="s">
        <v>152</v>
      </c>
      <c r="B5" s="27" t="s">
        <v>30</v>
      </c>
      <c r="C5" s="28">
        <v>4035756</v>
      </c>
      <c r="D5" s="28">
        <v>4013247</v>
      </c>
    </row>
    <row r="6" spans="1:4" ht="45.75" thickBot="1" x14ac:dyDescent="0.3">
      <c r="A6" s="27" t="s">
        <v>153</v>
      </c>
      <c r="B6" s="27" t="s">
        <v>38</v>
      </c>
      <c r="C6" s="28">
        <v>59</v>
      </c>
      <c r="D6" s="28">
        <v>7189</v>
      </c>
    </row>
    <row r="7" spans="1:4" ht="15.75" thickBot="1" x14ac:dyDescent="0.3">
      <c r="A7" s="27" t="s">
        <v>154</v>
      </c>
      <c r="B7" s="27" t="s">
        <v>43</v>
      </c>
      <c r="C7" s="28">
        <v>26471</v>
      </c>
      <c r="D7" s="28">
        <v>12223</v>
      </c>
    </row>
    <row r="8" spans="1:4" ht="29.25" customHeight="1" thickBot="1" x14ac:dyDescent="0.3">
      <c r="A8" s="27" t="s">
        <v>47</v>
      </c>
      <c r="B8" s="27" t="s">
        <v>48</v>
      </c>
      <c r="C8" s="28">
        <v>250763</v>
      </c>
      <c r="D8" s="28">
        <v>246721</v>
      </c>
    </row>
    <row r="9" spans="1:4" ht="35.25" customHeight="1" thickBot="1" x14ac:dyDescent="0.3">
      <c r="A9" s="27" t="s">
        <v>49</v>
      </c>
      <c r="B9" s="27" t="s">
        <v>50</v>
      </c>
      <c r="C9" s="28">
        <v>203433</v>
      </c>
      <c r="D9" s="28">
        <v>192754</v>
      </c>
    </row>
    <row r="10" spans="1:4" ht="15.75" thickBot="1" x14ac:dyDescent="0.3">
      <c r="A10" s="27"/>
      <c r="B10" s="27" t="s">
        <v>51</v>
      </c>
      <c r="C10" s="28">
        <v>167</v>
      </c>
      <c r="D10" s="28">
        <v>198</v>
      </c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650489</v>
      </c>
      <c r="D12" s="26">
        <f>SUM(D13:D15,D19:D22)</f>
        <v>721969</v>
      </c>
    </row>
    <row r="13" spans="1:4" ht="23.25" thickBot="1" x14ac:dyDescent="0.3">
      <c r="A13" s="27" t="s">
        <v>157</v>
      </c>
      <c r="B13" s="27" t="s">
        <v>55</v>
      </c>
      <c r="C13" s="28"/>
      <c r="D13" s="28">
        <v>2</v>
      </c>
    </row>
    <row r="14" spans="1:4" ht="15.75" thickBot="1" x14ac:dyDescent="0.3">
      <c r="A14" s="27" t="s">
        <v>64</v>
      </c>
      <c r="B14" s="27" t="s">
        <v>63</v>
      </c>
      <c r="C14" s="28">
        <v>10718</v>
      </c>
      <c r="D14" s="28">
        <v>9418</v>
      </c>
    </row>
    <row r="15" spans="1:4" ht="15.75" thickBot="1" x14ac:dyDescent="0.3">
      <c r="A15" s="27"/>
      <c r="B15" s="27" t="s">
        <v>66</v>
      </c>
      <c r="C15" s="36">
        <f>SUM(C16:C18)</f>
        <v>220752</v>
      </c>
      <c r="D15" s="36">
        <f>SUM(D16:D18)</f>
        <v>211439</v>
      </c>
    </row>
    <row r="16" spans="1:4" ht="24" customHeight="1" thickBot="1" x14ac:dyDescent="0.3">
      <c r="A16" s="27" t="s">
        <v>158</v>
      </c>
      <c r="B16" s="27" t="s">
        <v>159</v>
      </c>
      <c r="C16" s="28">
        <v>157972</v>
      </c>
      <c r="D16" s="28">
        <v>130219</v>
      </c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>
        <v>62780</v>
      </c>
      <c r="D18" s="28">
        <v>81220</v>
      </c>
    </row>
    <row r="19" spans="1:4" ht="34.5" thickBot="1" x14ac:dyDescent="0.3">
      <c r="A19" s="27" t="s">
        <v>72</v>
      </c>
      <c r="B19" s="27" t="s">
        <v>73</v>
      </c>
      <c r="C19" s="28">
        <v>47253</v>
      </c>
      <c r="D19" s="28">
        <v>43352</v>
      </c>
    </row>
    <row r="20" spans="1:4" ht="45.75" thickBot="1" x14ac:dyDescent="0.3">
      <c r="A20" s="27" t="s">
        <v>74</v>
      </c>
      <c r="B20" s="27" t="s">
        <v>75</v>
      </c>
      <c r="C20" s="28">
        <v>10048</v>
      </c>
      <c r="D20" s="28">
        <v>9832</v>
      </c>
    </row>
    <row r="21" spans="1:4" ht="15.75" thickBot="1" x14ac:dyDescent="0.3">
      <c r="A21" s="27" t="s">
        <v>76</v>
      </c>
      <c r="B21" s="27" t="s">
        <v>77</v>
      </c>
      <c r="C21" s="28">
        <v>6000</v>
      </c>
      <c r="D21" s="28">
        <v>6125</v>
      </c>
    </row>
    <row r="22" spans="1:4" ht="15.75" thickBot="1" x14ac:dyDescent="0.3">
      <c r="A22" s="27"/>
      <c r="B22" s="27" t="s">
        <v>78</v>
      </c>
      <c r="C22" s="28">
        <v>355718</v>
      </c>
      <c r="D22" s="28">
        <v>441801</v>
      </c>
    </row>
    <row r="23" spans="1:4" ht="25.5" customHeight="1" thickBot="1" x14ac:dyDescent="0.3">
      <c r="A23" s="29"/>
      <c r="B23" s="29" t="s">
        <v>79</v>
      </c>
      <c r="C23" s="30">
        <f>C4+C12</f>
        <v>5167138</v>
      </c>
      <c r="D23" s="30">
        <f>D4+D12</f>
        <v>5194301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3805805</v>
      </c>
      <c r="D24" s="26">
        <f>D25+D35+D36</f>
        <v>3730801</v>
      </c>
    </row>
    <row r="25" spans="1:4" ht="15.75" thickBot="1" x14ac:dyDescent="0.3">
      <c r="A25" s="27"/>
      <c r="B25" s="27" t="s">
        <v>81</v>
      </c>
      <c r="C25" s="28">
        <f>SUM(C26:C34)</f>
        <v>3029373</v>
      </c>
      <c r="D25" s="28">
        <f>SUM(D26:D34)</f>
        <v>2972283</v>
      </c>
    </row>
    <row r="26" spans="1:4" ht="15.75" thickBot="1" x14ac:dyDescent="0.3">
      <c r="A26" s="27" t="s">
        <v>163</v>
      </c>
      <c r="B26" s="27" t="s">
        <v>164</v>
      </c>
      <c r="C26" s="28">
        <v>1074032</v>
      </c>
      <c r="D26" s="28">
        <v>1074032</v>
      </c>
    </row>
    <row r="27" spans="1:4" ht="15.75" thickBot="1" x14ac:dyDescent="0.3">
      <c r="A27" s="27"/>
      <c r="B27" s="27" t="s">
        <v>165</v>
      </c>
      <c r="C27" s="28">
        <v>1074032</v>
      </c>
      <c r="D27" s="28">
        <v>1074032</v>
      </c>
    </row>
    <row r="28" spans="1:4" ht="15.75" thickBot="1" x14ac:dyDescent="0.3">
      <c r="A28" s="27" t="s">
        <v>166</v>
      </c>
      <c r="B28" s="27" t="s">
        <v>167</v>
      </c>
      <c r="C28" s="28">
        <v>809372</v>
      </c>
      <c r="D28" s="28">
        <v>739901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/>
      <c r="D30" s="28"/>
    </row>
    <row r="31" spans="1:4" ht="15.75" thickBot="1" x14ac:dyDescent="0.3">
      <c r="A31" s="27"/>
      <c r="B31" s="27" t="s">
        <v>170</v>
      </c>
      <c r="C31" s="28"/>
      <c r="D31" s="28"/>
    </row>
    <row r="32" spans="1:4" ht="15.75" thickBot="1" x14ac:dyDescent="0.3">
      <c r="A32" s="27"/>
      <c r="B32" s="27" t="s">
        <v>171</v>
      </c>
      <c r="C32" s="28">
        <v>71937</v>
      </c>
      <c r="D32" s="28">
        <v>154747</v>
      </c>
    </row>
    <row r="33" spans="1:4" ht="15.75" thickBot="1" x14ac:dyDescent="0.3">
      <c r="A33" s="27" t="s">
        <v>93</v>
      </c>
      <c r="B33" s="27" t="s">
        <v>172</v>
      </c>
      <c r="C33" s="28"/>
      <c r="D33" s="28">
        <v>-70429</v>
      </c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>
        <v>776432</v>
      </c>
      <c r="D36" s="28">
        <v>758518</v>
      </c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435428</v>
      </c>
      <c r="D37" s="26">
        <f>SUM(D38:D39,D44:D48)</f>
        <v>992815</v>
      </c>
    </row>
    <row r="38" spans="1:4" ht="15.75" thickBot="1" x14ac:dyDescent="0.3">
      <c r="A38" s="27" t="s">
        <v>104</v>
      </c>
      <c r="B38" s="27" t="s">
        <v>101</v>
      </c>
      <c r="C38" s="28">
        <v>179182</v>
      </c>
      <c r="D38" s="28">
        <v>232984</v>
      </c>
    </row>
    <row r="39" spans="1:4" ht="15.75" thickBot="1" x14ac:dyDescent="0.3">
      <c r="A39" s="27"/>
      <c r="B39" s="27" t="s">
        <v>106</v>
      </c>
      <c r="C39" s="28">
        <f>SUM(C40:C43)</f>
        <v>79704</v>
      </c>
      <c r="D39" s="28">
        <f>SUM(D40:D43)</f>
        <v>579076</v>
      </c>
    </row>
    <row r="40" spans="1:4" ht="15.75" thickBot="1" x14ac:dyDescent="0.3">
      <c r="A40" s="27" t="s">
        <v>107</v>
      </c>
      <c r="B40" s="27" t="s">
        <v>175</v>
      </c>
      <c r="C40" s="28"/>
      <c r="D40" s="28">
        <v>499765</v>
      </c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>
        <v>79704</v>
      </c>
      <c r="D43" s="28">
        <v>79311</v>
      </c>
    </row>
    <row r="44" spans="1:4" ht="15.75" thickBot="1" x14ac:dyDescent="0.3">
      <c r="A44" s="27" t="s">
        <v>115</v>
      </c>
      <c r="B44" s="27" t="s">
        <v>116</v>
      </c>
      <c r="C44" s="28">
        <v>162381</v>
      </c>
      <c r="D44" s="28">
        <v>167381</v>
      </c>
    </row>
    <row r="45" spans="1:4" ht="15.75" thickBot="1" x14ac:dyDescent="0.3">
      <c r="A45" s="27" t="s">
        <v>117</v>
      </c>
      <c r="B45" s="27" t="s">
        <v>118</v>
      </c>
      <c r="C45" s="28">
        <v>1946</v>
      </c>
      <c r="D45" s="28">
        <v>1901</v>
      </c>
    </row>
    <row r="46" spans="1:4" ht="15.75" thickBot="1" x14ac:dyDescent="0.3">
      <c r="A46" s="27" t="s">
        <v>119</v>
      </c>
      <c r="B46" s="27" t="s">
        <v>120</v>
      </c>
      <c r="C46" s="28">
        <v>12215</v>
      </c>
      <c r="D46" s="28">
        <v>11473</v>
      </c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925905</v>
      </c>
      <c r="D49" s="26">
        <f>SUM(D50:D52,D57:D58,D61:D62)</f>
        <v>470685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>
        <v>165320</v>
      </c>
      <c r="D51" s="28">
        <v>165453</v>
      </c>
    </row>
    <row r="52" spans="1:4" ht="15.75" thickBot="1" x14ac:dyDescent="0.3">
      <c r="A52" s="27"/>
      <c r="B52" s="27" t="s">
        <v>130</v>
      </c>
      <c r="C52" s="28">
        <f>SUM(C53:C56)</f>
        <v>615586</v>
      </c>
      <c r="D52" s="28">
        <f>SUM(D53:D56)</f>
        <v>129725</v>
      </c>
    </row>
    <row r="53" spans="1:4" ht="15.75" thickBot="1" x14ac:dyDescent="0.3">
      <c r="A53" s="27" t="s">
        <v>131</v>
      </c>
      <c r="B53" s="27" t="s">
        <v>175</v>
      </c>
      <c r="C53" s="28">
        <v>502743</v>
      </c>
      <c r="D53" s="28">
        <v>7111</v>
      </c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15" customHeight="1" thickBot="1" x14ac:dyDescent="0.3">
      <c r="A56" s="27" t="s">
        <v>134</v>
      </c>
      <c r="B56" s="27" t="s">
        <v>182</v>
      </c>
      <c r="C56" s="28">
        <v>112843</v>
      </c>
      <c r="D56" s="28">
        <v>122614</v>
      </c>
    </row>
    <row r="57" spans="1:4" ht="31.5" customHeight="1" thickBot="1" x14ac:dyDescent="0.3">
      <c r="A57" s="27" t="s">
        <v>136</v>
      </c>
      <c r="B57" s="27" t="s">
        <v>137</v>
      </c>
      <c r="C57" s="28">
        <v>18739</v>
      </c>
      <c r="D57" s="28">
        <v>17910</v>
      </c>
    </row>
    <row r="58" spans="1:4" ht="15.75" thickBot="1" x14ac:dyDescent="0.3">
      <c r="A58" s="27"/>
      <c r="B58" s="27" t="s">
        <v>138</v>
      </c>
      <c r="C58" s="28">
        <f>SUM(C59:C60)</f>
        <v>118989</v>
      </c>
      <c r="D58" s="28">
        <f>SUM(D59:D60)</f>
        <v>150239</v>
      </c>
    </row>
    <row r="59" spans="1:4" ht="15.75" thickBot="1" x14ac:dyDescent="0.3">
      <c r="A59" s="27" t="s">
        <v>139</v>
      </c>
      <c r="B59" s="27" t="s">
        <v>183</v>
      </c>
      <c r="C59" s="28">
        <v>21863</v>
      </c>
      <c r="D59" s="28">
        <v>9152</v>
      </c>
    </row>
    <row r="60" spans="1:4" ht="15.75" thickBot="1" x14ac:dyDescent="0.3">
      <c r="A60" s="27" t="s">
        <v>141</v>
      </c>
      <c r="B60" s="27" t="s">
        <v>184</v>
      </c>
      <c r="C60" s="28">
        <v>97126</v>
      </c>
      <c r="D60" s="28">
        <v>141087</v>
      </c>
    </row>
    <row r="61" spans="1:4" ht="15.75" thickBot="1" x14ac:dyDescent="0.3">
      <c r="A61" s="27" t="s">
        <v>143</v>
      </c>
      <c r="B61" s="27" t="s">
        <v>144</v>
      </c>
      <c r="C61" s="28">
        <v>7271</v>
      </c>
      <c r="D61" s="28">
        <v>7358</v>
      </c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5167138</v>
      </c>
      <c r="D63" s="30">
        <f>D24+D37+D49</f>
        <v>5194301</v>
      </c>
    </row>
    <row r="66" spans="1:3" x14ac:dyDescent="0.25">
      <c r="A66" s="31" t="s">
        <v>186</v>
      </c>
    </row>
    <row r="67" spans="1:3" x14ac:dyDescent="0.25">
      <c r="C67" s="38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22" t="s">
        <v>27</v>
      </c>
      <c r="D3" s="22" t="s">
        <v>28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150059</v>
      </c>
      <c r="D4" s="26">
        <f>SUM(D5:D11)</f>
        <v>143551</v>
      </c>
    </row>
    <row r="5" spans="1:4" ht="34.5" thickBot="1" x14ac:dyDescent="0.3">
      <c r="A5" s="27" t="s">
        <v>152</v>
      </c>
      <c r="B5" s="27" t="s">
        <v>30</v>
      </c>
      <c r="C5" s="28"/>
      <c r="D5" s="28"/>
    </row>
    <row r="6" spans="1:4" ht="45.75" thickBot="1" x14ac:dyDescent="0.3">
      <c r="A6" s="27" t="s">
        <v>153</v>
      </c>
      <c r="B6" s="27" t="s">
        <v>38</v>
      </c>
      <c r="C6" s="28"/>
      <c r="D6" s="28"/>
    </row>
    <row r="7" spans="1:4" ht="15.75" thickBot="1" x14ac:dyDescent="0.3">
      <c r="A7" s="27" t="s">
        <v>154</v>
      </c>
      <c r="B7" s="27" t="s">
        <v>43</v>
      </c>
      <c r="C7" s="28"/>
      <c r="D7" s="28"/>
    </row>
    <row r="8" spans="1:4" ht="29.25" customHeight="1" thickBot="1" x14ac:dyDescent="0.3">
      <c r="A8" s="27" t="s">
        <v>47</v>
      </c>
      <c r="B8" s="27" t="s">
        <v>48</v>
      </c>
      <c r="C8" s="28"/>
      <c r="D8" s="28"/>
    </row>
    <row r="9" spans="1:4" ht="35.25" customHeight="1" thickBot="1" x14ac:dyDescent="0.3">
      <c r="A9" s="27" t="s">
        <v>49</v>
      </c>
      <c r="B9" s="27" t="s">
        <v>50</v>
      </c>
      <c r="C9" s="28">
        <v>149689</v>
      </c>
      <c r="D9" s="28">
        <v>143181</v>
      </c>
    </row>
    <row r="10" spans="1:4" ht="15.75" thickBot="1" x14ac:dyDescent="0.3">
      <c r="A10" s="27"/>
      <c r="B10" s="27" t="s">
        <v>51</v>
      </c>
      <c r="C10" s="28">
        <v>370</v>
      </c>
      <c r="D10" s="28">
        <v>370</v>
      </c>
    </row>
    <row r="11" spans="1:4" ht="15.75" thickBot="1" x14ac:dyDescent="0.3">
      <c r="A11" s="27" t="s">
        <v>155</v>
      </c>
      <c r="B11" s="27" t="s">
        <v>53</v>
      </c>
      <c r="C11" s="28"/>
      <c r="D11" s="28"/>
    </row>
    <row r="12" spans="1:4" ht="15.75" thickBot="1" x14ac:dyDescent="0.3">
      <c r="A12" s="25" t="s">
        <v>148</v>
      </c>
      <c r="B12" s="25" t="s">
        <v>156</v>
      </c>
      <c r="C12" s="26">
        <f>SUM(C13:C15,C19:C22)</f>
        <v>3169</v>
      </c>
      <c r="D12" s="26">
        <f>SUM(D13:D15,D19:D22)</f>
        <v>986</v>
      </c>
    </row>
    <row r="13" spans="1:4" ht="23.25" thickBot="1" x14ac:dyDescent="0.3">
      <c r="A13" s="27" t="s">
        <v>157</v>
      </c>
      <c r="B13" s="27" t="s">
        <v>55</v>
      </c>
      <c r="C13" s="28"/>
      <c r="D13" s="28"/>
    </row>
    <row r="14" spans="1:4" ht="15.75" thickBot="1" x14ac:dyDescent="0.3">
      <c r="A14" s="27" t="s">
        <v>64</v>
      </c>
      <c r="B14" s="27" t="s">
        <v>63</v>
      </c>
      <c r="C14" s="28"/>
      <c r="D14" s="28"/>
    </row>
    <row r="15" spans="1:4" ht="15.75" thickBot="1" x14ac:dyDescent="0.3">
      <c r="A15" s="27"/>
      <c r="B15" s="27" t="s">
        <v>66</v>
      </c>
      <c r="C15" s="28">
        <f>SUM(C16:C18)</f>
        <v>1119</v>
      </c>
      <c r="D15" s="28">
        <f>SUM(D16:D18)</f>
        <v>788</v>
      </c>
    </row>
    <row r="16" spans="1:4" ht="24" customHeight="1" thickBot="1" x14ac:dyDescent="0.3">
      <c r="A16" s="27" t="s">
        <v>158</v>
      </c>
      <c r="B16" s="27" t="s">
        <v>159</v>
      </c>
      <c r="C16" s="28"/>
      <c r="D16" s="28"/>
    </row>
    <row r="17" spans="1:4" ht="15.75" thickBot="1" x14ac:dyDescent="0.3">
      <c r="A17" s="27"/>
      <c r="B17" s="27" t="s">
        <v>160</v>
      </c>
      <c r="C17" s="28"/>
      <c r="D17" s="28"/>
    </row>
    <row r="18" spans="1:4" ht="15.75" thickBot="1" x14ac:dyDescent="0.3">
      <c r="A18" s="27" t="s">
        <v>70</v>
      </c>
      <c r="B18" s="27" t="s">
        <v>161</v>
      </c>
      <c r="C18" s="28">
        <v>1119</v>
      </c>
      <c r="D18" s="28">
        <v>788</v>
      </c>
    </row>
    <row r="19" spans="1:4" ht="46.5" customHeight="1" thickBot="1" x14ac:dyDescent="0.3">
      <c r="A19" s="27" t="s">
        <v>72</v>
      </c>
      <c r="B19" s="27" t="s">
        <v>73</v>
      </c>
      <c r="C19" s="28">
        <v>1693</v>
      </c>
      <c r="D19" s="28">
        <v>110</v>
      </c>
    </row>
    <row r="20" spans="1:4" ht="52.5" customHeight="1" thickBot="1" x14ac:dyDescent="0.3">
      <c r="A20" s="27" t="s">
        <v>74</v>
      </c>
      <c r="B20" s="27" t="s">
        <v>75</v>
      </c>
      <c r="C20" s="28"/>
      <c r="D20" s="28"/>
    </row>
    <row r="21" spans="1:4" ht="15.75" thickBot="1" x14ac:dyDescent="0.3">
      <c r="A21" s="27" t="s">
        <v>76</v>
      </c>
      <c r="B21" s="27" t="s">
        <v>77</v>
      </c>
      <c r="C21" s="28"/>
      <c r="D21" s="28">
        <v>4</v>
      </c>
    </row>
    <row r="22" spans="1:4" ht="15.75" thickBot="1" x14ac:dyDescent="0.3">
      <c r="A22" s="27"/>
      <c r="B22" s="27" t="s">
        <v>78</v>
      </c>
      <c r="C22" s="28">
        <v>357</v>
      </c>
      <c r="D22" s="28">
        <v>84</v>
      </c>
    </row>
    <row r="23" spans="1:4" ht="25.5" customHeight="1" thickBot="1" x14ac:dyDescent="0.3">
      <c r="A23" s="29"/>
      <c r="B23" s="29" t="s">
        <v>79</v>
      </c>
      <c r="C23" s="30">
        <f>C4+C12</f>
        <v>153228</v>
      </c>
      <c r="D23" s="30">
        <f>D4+D12</f>
        <v>144537</v>
      </c>
    </row>
    <row r="24" spans="1:4" ht="15.75" thickBot="1" x14ac:dyDescent="0.3">
      <c r="A24" s="25" t="s">
        <v>148</v>
      </c>
      <c r="B24" s="25" t="s">
        <v>162</v>
      </c>
      <c r="C24" s="26">
        <f>C25+C35+C36</f>
        <v>104167</v>
      </c>
      <c r="D24" s="26">
        <f>D25+D35+D36</f>
        <v>101274</v>
      </c>
    </row>
    <row r="25" spans="1:4" ht="15.75" thickBot="1" x14ac:dyDescent="0.3">
      <c r="A25" s="27"/>
      <c r="B25" s="27" t="s">
        <v>81</v>
      </c>
      <c r="C25" s="28">
        <f>SUM(C26:C34)</f>
        <v>104167</v>
      </c>
      <c r="D25" s="28">
        <f>SUM(D26:D34)</f>
        <v>101274</v>
      </c>
    </row>
    <row r="26" spans="1:4" ht="15.75" thickBot="1" x14ac:dyDescent="0.3">
      <c r="A26" s="27" t="s">
        <v>163</v>
      </c>
      <c r="B26" s="27" t="s">
        <v>164</v>
      </c>
      <c r="C26" s="28">
        <v>80600</v>
      </c>
      <c r="D26" s="28">
        <v>80600</v>
      </c>
    </row>
    <row r="27" spans="1:4" ht="15.75" thickBot="1" x14ac:dyDescent="0.3">
      <c r="A27" s="27"/>
      <c r="B27" s="27" t="s">
        <v>165</v>
      </c>
      <c r="C27" s="28"/>
      <c r="D27" s="28"/>
    </row>
    <row r="28" spans="1:4" ht="15.75" thickBot="1" x14ac:dyDescent="0.3">
      <c r="A28" s="27" t="s">
        <v>166</v>
      </c>
      <c r="B28" s="27" t="s">
        <v>167</v>
      </c>
      <c r="C28" s="28">
        <v>64321</v>
      </c>
      <c r="D28" s="28">
        <v>64321</v>
      </c>
    </row>
    <row r="29" spans="1:4" ht="15.75" thickBot="1" x14ac:dyDescent="0.3">
      <c r="A29" s="27" t="s">
        <v>87</v>
      </c>
      <c r="B29" s="27" t="s">
        <v>168</v>
      </c>
      <c r="C29" s="28"/>
      <c r="D29" s="28"/>
    </row>
    <row r="30" spans="1:4" ht="15.75" thickBot="1" x14ac:dyDescent="0.3">
      <c r="A30" s="27" t="s">
        <v>89</v>
      </c>
      <c r="B30" s="27" t="s">
        <v>169</v>
      </c>
      <c r="C30" s="28">
        <v>-43647</v>
      </c>
      <c r="D30" s="28">
        <v>-8561</v>
      </c>
    </row>
    <row r="31" spans="1:4" ht="15.75" thickBot="1" x14ac:dyDescent="0.3">
      <c r="A31" s="27"/>
      <c r="B31" s="27" t="s">
        <v>170</v>
      </c>
      <c r="C31" s="28"/>
      <c r="D31" s="28"/>
    </row>
    <row r="32" spans="1:4" ht="15.75" thickBot="1" x14ac:dyDescent="0.3">
      <c r="A32" s="27"/>
      <c r="B32" s="27" t="s">
        <v>171</v>
      </c>
      <c r="C32" s="28">
        <v>2893</v>
      </c>
      <c r="D32" s="28">
        <v>-35086</v>
      </c>
    </row>
    <row r="33" spans="1:4" ht="15.75" thickBot="1" x14ac:dyDescent="0.3">
      <c r="A33" s="27" t="s">
        <v>93</v>
      </c>
      <c r="B33" s="27" t="s">
        <v>172</v>
      </c>
      <c r="C33" s="28"/>
      <c r="D33" s="28"/>
    </row>
    <row r="34" spans="1:4" ht="15.75" thickBot="1" x14ac:dyDescent="0.3">
      <c r="A34" s="27"/>
      <c r="B34" s="27" t="s">
        <v>173</v>
      </c>
      <c r="C34" s="28"/>
      <c r="D34" s="28"/>
    </row>
    <row r="35" spans="1:4" ht="15.75" thickBot="1" x14ac:dyDescent="0.3">
      <c r="A35" s="27" t="s">
        <v>96</v>
      </c>
      <c r="B35" s="27" t="s">
        <v>97</v>
      </c>
      <c r="C35" s="28"/>
      <c r="D35" s="28"/>
    </row>
    <row r="36" spans="1:4" ht="15.75" thickBot="1" x14ac:dyDescent="0.3">
      <c r="A36" s="27" t="s">
        <v>98</v>
      </c>
      <c r="B36" s="27" t="s">
        <v>99</v>
      </c>
      <c r="C36" s="28"/>
      <c r="D36" s="28"/>
    </row>
    <row r="37" spans="1:4" ht="15.75" thickBot="1" x14ac:dyDescent="0.3">
      <c r="A37" s="25" t="s">
        <v>148</v>
      </c>
      <c r="B37" s="25" t="s">
        <v>174</v>
      </c>
      <c r="C37" s="26">
        <f>SUM(C38:C39,C44:C48)</f>
        <v>28212</v>
      </c>
      <c r="D37" s="26">
        <f>SUM(D38:D39,D44:D48)</f>
        <v>24170</v>
      </c>
    </row>
    <row r="38" spans="1:4" ht="15.75" thickBot="1" x14ac:dyDescent="0.3">
      <c r="A38" s="27" t="s">
        <v>104</v>
      </c>
      <c r="B38" s="27" t="s">
        <v>101</v>
      </c>
      <c r="C38" s="28"/>
      <c r="D38" s="28"/>
    </row>
    <row r="39" spans="1:4" ht="15.75" thickBot="1" x14ac:dyDescent="0.3">
      <c r="A39" s="27"/>
      <c r="B39" s="27" t="s">
        <v>106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107</v>
      </c>
      <c r="B40" s="27" t="s">
        <v>175</v>
      </c>
      <c r="C40" s="28"/>
      <c r="D40" s="28"/>
    </row>
    <row r="41" spans="1:4" ht="15.75" thickBot="1" x14ac:dyDescent="0.3">
      <c r="A41" s="27" t="s">
        <v>109</v>
      </c>
      <c r="B41" s="27" t="s">
        <v>176</v>
      </c>
      <c r="C41" s="28"/>
      <c r="D41" s="28"/>
    </row>
    <row r="42" spans="1:4" ht="15.75" thickBot="1" x14ac:dyDescent="0.3">
      <c r="A42" s="27" t="s">
        <v>111</v>
      </c>
      <c r="B42" s="27" t="s">
        <v>177</v>
      </c>
      <c r="C42" s="28"/>
      <c r="D42" s="28"/>
    </row>
    <row r="43" spans="1:4" ht="18" customHeight="1" thickBot="1" x14ac:dyDescent="0.3">
      <c r="A43" s="27" t="s">
        <v>113</v>
      </c>
      <c r="B43" s="27" t="s">
        <v>178</v>
      </c>
      <c r="C43" s="28"/>
      <c r="D43" s="28"/>
    </row>
    <row r="44" spans="1:4" ht="15.75" thickBot="1" x14ac:dyDescent="0.3">
      <c r="A44" s="27" t="s">
        <v>115</v>
      </c>
      <c r="B44" s="27" t="s">
        <v>116</v>
      </c>
      <c r="C44" s="28">
        <v>28212</v>
      </c>
      <c r="D44" s="28">
        <v>24170</v>
      </c>
    </row>
    <row r="45" spans="1:4" ht="15.75" thickBot="1" x14ac:dyDescent="0.3">
      <c r="A45" s="27" t="s">
        <v>117</v>
      </c>
      <c r="B45" s="27" t="s">
        <v>118</v>
      </c>
      <c r="C45" s="28"/>
      <c r="D45" s="28"/>
    </row>
    <row r="46" spans="1:4" ht="15.75" thickBot="1" x14ac:dyDescent="0.3">
      <c r="A46" s="27" t="s">
        <v>119</v>
      </c>
      <c r="B46" s="27" t="s">
        <v>120</v>
      </c>
      <c r="C46" s="28"/>
      <c r="D46" s="28"/>
    </row>
    <row r="47" spans="1:4" ht="15.75" thickBot="1" x14ac:dyDescent="0.3">
      <c r="A47" s="27" t="s">
        <v>179</v>
      </c>
      <c r="B47" s="27" t="s">
        <v>122</v>
      </c>
      <c r="C47" s="28"/>
      <c r="D47" s="28"/>
    </row>
    <row r="48" spans="1:4" ht="15.75" thickBot="1" x14ac:dyDescent="0.3">
      <c r="A48" s="27" t="s">
        <v>180</v>
      </c>
      <c r="B48" s="27" t="s">
        <v>124</v>
      </c>
      <c r="C48" s="28"/>
      <c r="D48" s="28"/>
    </row>
    <row r="49" spans="1:4" ht="15.75" thickBot="1" x14ac:dyDescent="0.3">
      <c r="A49" s="25" t="s">
        <v>148</v>
      </c>
      <c r="B49" s="25" t="s">
        <v>181</v>
      </c>
      <c r="C49" s="26">
        <f>SUM(C50:C52,C57:C58,C61:C62)</f>
        <v>20849</v>
      </c>
      <c r="D49" s="26">
        <f>SUM(D50:D52,D57:D58,D61:D62)</f>
        <v>19093</v>
      </c>
    </row>
    <row r="50" spans="1:4" ht="15.75" thickBot="1" x14ac:dyDescent="0.3">
      <c r="A50" s="27" t="s">
        <v>126</v>
      </c>
      <c r="B50" s="27" t="s">
        <v>127</v>
      </c>
      <c r="C50" s="28"/>
      <c r="D50" s="28"/>
    </row>
    <row r="51" spans="1:4" ht="15.75" thickBot="1" x14ac:dyDescent="0.3">
      <c r="A51" s="27" t="s">
        <v>129</v>
      </c>
      <c r="B51" s="27" t="s">
        <v>128</v>
      </c>
      <c r="C51" s="28"/>
      <c r="D51" s="28"/>
    </row>
    <row r="52" spans="1:4" ht="15.75" thickBot="1" x14ac:dyDescent="0.3">
      <c r="A52" s="27"/>
      <c r="B52" s="27" t="s">
        <v>130</v>
      </c>
      <c r="C52" s="28">
        <f>SUM(C53:C56)</f>
        <v>1</v>
      </c>
      <c r="D52" s="28">
        <f>SUM(D53:D56)</f>
        <v>1</v>
      </c>
    </row>
    <row r="53" spans="1:4" ht="15.75" thickBot="1" x14ac:dyDescent="0.3">
      <c r="A53" s="27" t="s">
        <v>131</v>
      </c>
      <c r="B53" s="27" t="s">
        <v>175</v>
      </c>
      <c r="C53" s="28"/>
      <c r="D53" s="28"/>
    </row>
    <row r="54" spans="1:4" ht="15.75" thickBot="1" x14ac:dyDescent="0.3">
      <c r="A54" s="27" t="s">
        <v>132</v>
      </c>
      <c r="B54" s="27" t="s">
        <v>176</v>
      </c>
      <c r="C54" s="28"/>
      <c r="D54" s="28"/>
    </row>
    <row r="55" spans="1:4" ht="15.75" thickBot="1" x14ac:dyDescent="0.3">
      <c r="A55" s="27" t="s">
        <v>133</v>
      </c>
      <c r="B55" s="27" t="s">
        <v>177</v>
      </c>
      <c r="C55" s="28"/>
      <c r="D55" s="28"/>
    </row>
    <row r="56" spans="1:4" ht="42" customHeight="1" thickBot="1" x14ac:dyDescent="0.3">
      <c r="A56" s="27" t="s">
        <v>134</v>
      </c>
      <c r="B56" s="27" t="s">
        <v>182</v>
      </c>
      <c r="C56" s="28">
        <v>1</v>
      </c>
      <c r="D56" s="28">
        <v>1</v>
      </c>
    </row>
    <row r="57" spans="1:4" ht="31.5" customHeight="1" thickBot="1" x14ac:dyDescent="0.3">
      <c r="A57" s="27" t="s">
        <v>136</v>
      </c>
      <c r="B57" s="27" t="s">
        <v>137</v>
      </c>
      <c r="C57" s="28">
        <v>20369</v>
      </c>
      <c r="D57" s="28">
        <v>18776</v>
      </c>
    </row>
    <row r="58" spans="1:4" ht="15.75" thickBot="1" x14ac:dyDescent="0.3">
      <c r="A58" s="27"/>
      <c r="B58" s="27" t="s">
        <v>138</v>
      </c>
      <c r="C58" s="28">
        <f>SUM(C59:C60)</f>
        <v>479</v>
      </c>
      <c r="D58" s="28">
        <f>SUM(D59:D60)</f>
        <v>316</v>
      </c>
    </row>
    <row r="59" spans="1:4" ht="15.75" thickBot="1" x14ac:dyDescent="0.3">
      <c r="A59" s="27" t="s">
        <v>139</v>
      </c>
      <c r="B59" s="27" t="s">
        <v>183</v>
      </c>
      <c r="C59" s="28"/>
      <c r="D59" s="28"/>
    </row>
    <row r="60" spans="1:4" ht="15.75" thickBot="1" x14ac:dyDescent="0.3">
      <c r="A60" s="27" t="s">
        <v>141</v>
      </c>
      <c r="B60" s="27" t="s">
        <v>184</v>
      </c>
      <c r="C60" s="28">
        <v>479</v>
      </c>
      <c r="D60" s="28">
        <v>316</v>
      </c>
    </row>
    <row r="61" spans="1:4" ht="15.75" thickBot="1" x14ac:dyDescent="0.3">
      <c r="A61" s="27" t="s">
        <v>143</v>
      </c>
      <c r="B61" s="27" t="s">
        <v>144</v>
      </c>
      <c r="C61" s="28"/>
      <c r="D61" s="28"/>
    </row>
    <row r="62" spans="1:4" ht="15.75" thickBot="1" x14ac:dyDescent="0.3">
      <c r="A62" s="27" t="s">
        <v>185</v>
      </c>
      <c r="B62" s="27" t="s">
        <v>146</v>
      </c>
      <c r="C62" s="28"/>
      <c r="D62" s="28"/>
    </row>
    <row r="63" spans="1:4" ht="23.25" customHeight="1" thickBot="1" x14ac:dyDescent="0.3">
      <c r="A63" s="29"/>
      <c r="B63" s="29" t="s">
        <v>147</v>
      </c>
      <c r="C63" s="30">
        <f>C24+C37+C49</f>
        <v>153228</v>
      </c>
      <c r="D63" s="30">
        <f>D24+D37+D49</f>
        <v>144537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23</v>
      </c>
      <c r="B1" s="113"/>
      <c r="C1" s="113"/>
      <c r="D1" s="113"/>
    </row>
    <row r="2" spans="1:4" ht="20.25" thickBot="1" x14ac:dyDescent="0.3">
      <c r="A2" s="22" t="s">
        <v>148</v>
      </c>
      <c r="B2" s="23" t="s">
        <v>149</v>
      </c>
      <c r="C2" s="22"/>
      <c r="D2" s="22"/>
    </row>
    <row r="3" spans="1:4" ht="15.75" thickBot="1" x14ac:dyDescent="0.3">
      <c r="A3" s="22" t="s">
        <v>148</v>
      </c>
      <c r="B3" s="22" t="s">
        <v>150</v>
      </c>
      <c r="C3" s="32">
        <v>45473</v>
      </c>
      <c r="D3" s="32">
        <v>45291</v>
      </c>
    </row>
    <row r="4" spans="1:4" ht="18.75" customHeight="1" thickBot="1" x14ac:dyDescent="0.3">
      <c r="A4" s="25" t="s">
        <v>148</v>
      </c>
      <c r="B4" s="25" t="s">
        <v>151</v>
      </c>
      <c r="C4" s="26">
        <f>SUM(C5:C11)</f>
        <v>93576</v>
      </c>
      <c r="D4" s="26">
        <f>SUM(D5:D11)</f>
        <v>95825</v>
      </c>
    </row>
    <row r="5" spans="1:4" ht="34.5" thickBot="1" x14ac:dyDescent="0.3">
      <c r="A5" s="27" t="s">
        <v>152</v>
      </c>
      <c r="B5" s="27" t="s">
        <v>30</v>
      </c>
      <c r="C5" s="28">
        <v>93102</v>
      </c>
      <c r="D5" s="28">
        <v>95382</v>
      </c>
    </row>
    <row r="6" spans="1:4" ht="45.75" thickBot="1" x14ac:dyDescent="0.3">
      <c r="A6" s="27" t="s">
        <v>153</v>
      </c>
      <c r="B6" s="27" t="s">
        <v>38</v>
      </c>
      <c r="C6" s="28">
        <v>327</v>
      </c>
      <c r="D6" s="28">
        <v>327</v>
      </c>
    </row>
    <row r="7" spans="1:4" ht="15.75" thickBot="1" x14ac:dyDescent="0.3">
      <c r="A7" s="27" t="s">
        <v>154</v>
      </c>
      <c r="B7" s="27" t="s">
        <v>43</v>
      </c>
      <c r="C7" s="33"/>
      <c r="D7" s="28"/>
    </row>
    <row r="8" spans="1:4" ht="29.25" customHeight="1" thickBot="1" x14ac:dyDescent="0.3">
      <c r="A8" s="27" t="s">
        <v>47</v>
      </c>
      <c r="B8" s="27" t="s">
        <v>48</v>
      </c>
      <c r="C8" s="33"/>
      <c r="D8" s="28"/>
    </row>
    <row r="9" spans="1:4" ht="35.25" customHeight="1" thickBot="1" x14ac:dyDescent="0.3">
      <c r="A9" s="27" t="s">
        <v>49</v>
      </c>
      <c r="B9" s="27" t="s">
        <v>50</v>
      </c>
      <c r="C9" s="28">
        <v>121</v>
      </c>
      <c r="D9" s="28">
        <v>90</v>
      </c>
    </row>
    <row r="10" spans="1:4" ht="15.75" thickBot="1" x14ac:dyDescent="0.3">
      <c r="A10" s="27"/>
      <c r="B10" s="27" t="s">
        <v>51</v>
      </c>
      <c r="C10" s="28">
        <v>26</v>
      </c>
      <c r="D10" s="28">
        <v>26</v>
      </c>
    </row>
    <row r="11" spans="1:4" ht="15.75" thickBot="1" x14ac:dyDescent="0.3">
      <c r="A11" s="27" t="s">
        <v>155</v>
      </c>
      <c r="B11" s="27" t="s">
        <v>53</v>
      </c>
      <c r="C11" s="33"/>
      <c r="D11" s="28"/>
    </row>
    <row r="12" spans="1:4" ht="15.75" thickBot="1" x14ac:dyDescent="0.3">
      <c r="A12" s="25" t="s">
        <v>148</v>
      </c>
      <c r="B12" s="25" t="s">
        <v>156</v>
      </c>
      <c r="C12" s="34">
        <f>SUM(C13:C15,C19:C22)</f>
        <v>8716</v>
      </c>
      <c r="D12" s="26">
        <f>SUM(D13:D15,D19:D22)</f>
        <v>7776</v>
      </c>
    </row>
    <row r="13" spans="1:4" ht="23.25" thickBot="1" x14ac:dyDescent="0.3">
      <c r="A13" s="27" t="s">
        <v>157</v>
      </c>
      <c r="B13" s="27" t="s">
        <v>55</v>
      </c>
      <c r="C13" s="33"/>
      <c r="D13" s="28"/>
    </row>
    <row r="14" spans="1:4" ht="15.75" thickBot="1" x14ac:dyDescent="0.3">
      <c r="A14" s="27" t="s">
        <v>64</v>
      </c>
      <c r="B14" s="27" t="s">
        <v>63</v>
      </c>
      <c r="C14" s="28">
        <v>745</v>
      </c>
      <c r="D14" s="28">
        <v>735</v>
      </c>
    </row>
    <row r="15" spans="1:4" ht="15.75" thickBot="1" x14ac:dyDescent="0.3">
      <c r="A15" s="27"/>
      <c r="B15" s="27" t="s">
        <v>66</v>
      </c>
      <c r="C15" s="28">
        <f>SUM(C16:C18)</f>
        <v>6445</v>
      </c>
      <c r="D15" s="28">
        <f>SUM(D16:D18)</f>
        <v>5804</v>
      </c>
    </row>
    <row r="16" spans="1:4" ht="24" customHeight="1" thickBot="1" x14ac:dyDescent="0.3">
      <c r="A16" s="27" t="s">
        <v>158</v>
      </c>
      <c r="B16" s="27" t="s">
        <v>159</v>
      </c>
      <c r="C16" s="28">
        <v>5619</v>
      </c>
      <c r="D16" s="28">
        <v>4839</v>
      </c>
    </row>
    <row r="17" spans="1:4" ht="15.75" thickBot="1" x14ac:dyDescent="0.3">
      <c r="A17" s="27"/>
      <c r="B17" s="27" t="s">
        <v>160</v>
      </c>
      <c r="C17" s="33"/>
      <c r="D17" s="28"/>
    </row>
    <row r="18" spans="1:4" ht="15.75" thickBot="1" x14ac:dyDescent="0.3">
      <c r="A18" s="27" t="s">
        <v>70</v>
      </c>
      <c r="B18" s="27" t="s">
        <v>161</v>
      </c>
      <c r="C18" s="28">
        <v>826</v>
      </c>
      <c r="D18" s="28">
        <v>965</v>
      </c>
    </row>
    <row r="19" spans="1:4" ht="46.5" customHeight="1" thickBot="1" x14ac:dyDescent="0.3">
      <c r="A19" s="27" t="s">
        <v>72</v>
      </c>
      <c r="B19" s="27" t="s">
        <v>73</v>
      </c>
      <c r="C19" s="33"/>
      <c r="D19" s="28"/>
    </row>
    <row r="20" spans="1:4" ht="52.5" customHeight="1" thickBot="1" x14ac:dyDescent="0.3">
      <c r="A20" s="27" t="s">
        <v>74</v>
      </c>
      <c r="B20" s="27" t="s">
        <v>75</v>
      </c>
      <c r="C20" s="28">
        <v>902</v>
      </c>
      <c r="D20" s="28">
        <v>857</v>
      </c>
    </row>
    <row r="21" spans="1:4" ht="15.75" thickBot="1" x14ac:dyDescent="0.3">
      <c r="A21" s="27" t="s">
        <v>76</v>
      </c>
      <c r="B21" s="27" t="s">
        <v>77</v>
      </c>
      <c r="C21" s="33"/>
      <c r="D21" s="28"/>
    </row>
    <row r="22" spans="1:4" ht="15.75" thickBot="1" x14ac:dyDescent="0.3">
      <c r="A22" s="27"/>
      <c r="B22" s="27" t="s">
        <v>78</v>
      </c>
      <c r="C22" s="28">
        <v>624</v>
      </c>
      <c r="D22" s="28">
        <v>380</v>
      </c>
    </row>
    <row r="23" spans="1:4" ht="25.5" customHeight="1" thickBot="1" x14ac:dyDescent="0.3">
      <c r="A23" s="29"/>
      <c r="B23" s="29" t="s">
        <v>79</v>
      </c>
      <c r="C23" s="35">
        <f>C4+C12</f>
        <v>102292</v>
      </c>
      <c r="D23" s="30">
        <f>D4+D12</f>
        <v>103601</v>
      </c>
    </row>
    <row r="24" spans="1:4" ht="15.75" thickBot="1" x14ac:dyDescent="0.3">
      <c r="A24" s="25" t="s">
        <v>148</v>
      </c>
      <c r="B24" s="25" t="s">
        <v>162</v>
      </c>
      <c r="C24" s="34">
        <f>C25+C35+C36</f>
        <v>-69634</v>
      </c>
      <c r="D24" s="26">
        <f>D25+D35+D36</f>
        <v>-63983</v>
      </c>
    </row>
    <row r="25" spans="1:4" ht="15.75" thickBot="1" x14ac:dyDescent="0.3">
      <c r="A25" s="27"/>
      <c r="B25" s="27" t="s">
        <v>81</v>
      </c>
      <c r="C25" s="28">
        <f>SUM(C26:C34)</f>
        <v>-69634</v>
      </c>
      <c r="D25" s="28">
        <f>SUM(D26:D34)</f>
        <v>-63983</v>
      </c>
    </row>
    <row r="26" spans="1:4" ht="15.75" thickBot="1" x14ac:dyDescent="0.3">
      <c r="A26" s="27" t="s">
        <v>163</v>
      </c>
      <c r="B26" s="27" t="s">
        <v>164</v>
      </c>
      <c r="C26" s="28">
        <v>60</v>
      </c>
      <c r="D26" s="28">
        <v>60</v>
      </c>
    </row>
    <row r="27" spans="1:4" ht="15.75" thickBot="1" x14ac:dyDescent="0.3">
      <c r="A27" s="27"/>
      <c r="B27" s="27" t="s">
        <v>165</v>
      </c>
      <c r="C27" s="33"/>
      <c r="D27" s="28"/>
    </row>
    <row r="28" spans="1:4" ht="15.75" thickBot="1" x14ac:dyDescent="0.3">
      <c r="A28" s="27" t="s">
        <v>166</v>
      </c>
      <c r="B28" s="27" t="s">
        <v>167</v>
      </c>
      <c r="C28" s="28">
        <v>-126</v>
      </c>
      <c r="D28" s="28">
        <v>-126</v>
      </c>
    </row>
    <row r="29" spans="1:4" ht="15.75" thickBot="1" x14ac:dyDescent="0.3">
      <c r="A29" s="27" t="s">
        <v>87</v>
      </c>
      <c r="B29" s="27" t="s">
        <v>168</v>
      </c>
      <c r="C29" s="33"/>
      <c r="D29" s="28"/>
    </row>
    <row r="30" spans="1:4" ht="15.75" thickBot="1" x14ac:dyDescent="0.3">
      <c r="A30" s="27" t="s">
        <v>89</v>
      </c>
      <c r="B30" s="27" t="s">
        <v>169</v>
      </c>
      <c r="C30" s="28">
        <v>-63917</v>
      </c>
      <c r="D30" s="28">
        <v>-50360</v>
      </c>
    </row>
    <row r="31" spans="1:4" ht="15.75" thickBot="1" x14ac:dyDescent="0.3">
      <c r="A31" s="27"/>
      <c r="B31" s="27" t="s">
        <v>170</v>
      </c>
      <c r="C31" s="33"/>
      <c r="D31" s="28"/>
    </row>
    <row r="32" spans="1:4" ht="15.75" thickBot="1" x14ac:dyDescent="0.3">
      <c r="A32" s="27"/>
      <c r="B32" s="27" t="s">
        <v>171</v>
      </c>
      <c r="C32" s="28">
        <v>-5651</v>
      </c>
      <c r="D32" s="28">
        <v>-13557</v>
      </c>
    </row>
    <row r="33" spans="1:4" ht="15.75" thickBot="1" x14ac:dyDescent="0.3">
      <c r="A33" s="27" t="s">
        <v>93</v>
      </c>
      <c r="B33" s="27" t="s">
        <v>172</v>
      </c>
      <c r="C33" s="33"/>
      <c r="D33" s="28"/>
    </row>
    <row r="34" spans="1:4" ht="15.75" thickBot="1" x14ac:dyDescent="0.3">
      <c r="A34" s="27"/>
      <c r="B34" s="27" t="s">
        <v>173</v>
      </c>
      <c r="C34" s="33"/>
      <c r="D34" s="28"/>
    </row>
    <row r="35" spans="1:4" ht="15.75" thickBot="1" x14ac:dyDescent="0.3">
      <c r="A35" s="27" t="s">
        <v>96</v>
      </c>
      <c r="B35" s="27" t="s">
        <v>97</v>
      </c>
      <c r="C35" s="33"/>
      <c r="D35" s="28"/>
    </row>
    <row r="36" spans="1:4" ht="15.75" thickBot="1" x14ac:dyDescent="0.3">
      <c r="A36" s="27" t="s">
        <v>98</v>
      </c>
      <c r="B36" s="27" t="s">
        <v>99</v>
      </c>
      <c r="C36" s="33"/>
      <c r="D36" s="28"/>
    </row>
    <row r="37" spans="1:4" ht="15.75" thickBot="1" x14ac:dyDescent="0.3">
      <c r="A37" s="25" t="s">
        <v>148</v>
      </c>
      <c r="B37" s="25" t="s">
        <v>174</v>
      </c>
      <c r="C37" s="34">
        <f>SUM(C38:C39,C44:C48)</f>
        <v>130534</v>
      </c>
      <c r="D37" s="26">
        <f>SUM(D38:D39,D44:D48)</f>
        <v>130396</v>
      </c>
    </row>
    <row r="38" spans="1:4" ht="15.75" thickBot="1" x14ac:dyDescent="0.3">
      <c r="A38" s="27" t="s">
        <v>104</v>
      </c>
      <c r="B38" s="27" t="s">
        <v>101</v>
      </c>
      <c r="C38" s="28">
        <v>271</v>
      </c>
      <c r="D38" s="28">
        <v>164</v>
      </c>
    </row>
    <row r="39" spans="1:4" ht="15.75" thickBot="1" x14ac:dyDescent="0.3">
      <c r="A39" s="27"/>
      <c r="B39" s="27" t="s">
        <v>106</v>
      </c>
      <c r="C39" s="28">
        <f>SUM(C40:C43)</f>
        <v>263</v>
      </c>
      <c r="D39" s="28">
        <f>SUM(D40:D43)</f>
        <v>232</v>
      </c>
    </row>
    <row r="40" spans="1:4" ht="15.75" thickBot="1" x14ac:dyDescent="0.3">
      <c r="A40" s="27" t="s">
        <v>107</v>
      </c>
      <c r="B40" s="27" t="s">
        <v>175</v>
      </c>
      <c r="C40" s="33"/>
      <c r="D40" s="28"/>
    </row>
    <row r="41" spans="1:4" ht="15.75" thickBot="1" x14ac:dyDescent="0.3">
      <c r="A41" s="27" t="s">
        <v>109</v>
      </c>
      <c r="B41" s="27" t="s">
        <v>176</v>
      </c>
      <c r="C41" s="33"/>
      <c r="D41" s="28"/>
    </row>
    <row r="42" spans="1:4" ht="15.75" thickBot="1" x14ac:dyDescent="0.3">
      <c r="A42" s="27" t="s">
        <v>111</v>
      </c>
      <c r="B42" s="27" t="s">
        <v>177</v>
      </c>
      <c r="C42" s="33"/>
      <c r="D42" s="28"/>
    </row>
    <row r="43" spans="1:4" ht="18" customHeight="1" thickBot="1" x14ac:dyDescent="0.3">
      <c r="A43" s="27" t="s">
        <v>113</v>
      </c>
      <c r="B43" s="27" t="s">
        <v>178</v>
      </c>
      <c r="C43" s="28">
        <v>263</v>
      </c>
      <c r="D43" s="28">
        <v>232</v>
      </c>
    </row>
    <row r="44" spans="1:4" ht="15.75" thickBot="1" x14ac:dyDescent="0.3">
      <c r="A44" s="27" t="s">
        <v>115</v>
      </c>
      <c r="B44" s="27" t="s">
        <v>116</v>
      </c>
      <c r="C44" s="28">
        <v>130000</v>
      </c>
      <c r="D44" s="28">
        <v>130000</v>
      </c>
    </row>
    <row r="45" spans="1:4" ht="15.75" thickBot="1" x14ac:dyDescent="0.3">
      <c r="A45" s="27" t="s">
        <v>117</v>
      </c>
      <c r="B45" s="27" t="s">
        <v>118</v>
      </c>
      <c r="C45" s="33"/>
      <c r="D45" s="28"/>
    </row>
    <row r="46" spans="1:4" ht="15.75" thickBot="1" x14ac:dyDescent="0.3">
      <c r="A46" s="27" t="s">
        <v>119</v>
      </c>
      <c r="B46" s="27" t="s">
        <v>120</v>
      </c>
      <c r="C46" s="33"/>
      <c r="D46" s="28"/>
    </row>
    <row r="47" spans="1:4" ht="15.75" thickBot="1" x14ac:dyDescent="0.3">
      <c r="A47" s="27" t="s">
        <v>179</v>
      </c>
      <c r="B47" s="27" t="s">
        <v>122</v>
      </c>
      <c r="C47" s="33"/>
      <c r="D47" s="28"/>
    </row>
    <row r="48" spans="1:4" ht="15.75" thickBot="1" x14ac:dyDescent="0.3">
      <c r="A48" s="27" t="s">
        <v>180</v>
      </c>
      <c r="B48" s="27" t="s">
        <v>124</v>
      </c>
      <c r="C48" s="33"/>
      <c r="D48" s="28"/>
    </row>
    <row r="49" spans="1:4" ht="15.75" thickBot="1" x14ac:dyDescent="0.3">
      <c r="A49" s="25" t="s">
        <v>148</v>
      </c>
      <c r="B49" s="25" t="s">
        <v>181</v>
      </c>
      <c r="C49" s="34">
        <f>SUM(C50:C52,C57:C58,C61:C62)</f>
        <v>41392</v>
      </c>
      <c r="D49" s="26">
        <f>SUM(D50:D52,D57:D58,D61:D62)</f>
        <v>37188</v>
      </c>
    </row>
    <row r="50" spans="1:4" ht="15.75" thickBot="1" x14ac:dyDescent="0.3">
      <c r="A50" s="27" t="s">
        <v>126</v>
      </c>
      <c r="B50" s="27" t="s">
        <v>127</v>
      </c>
      <c r="C50" s="33"/>
      <c r="D50" s="28"/>
    </row>
    <row r="51" spans="1:4" ht="15.75" thickBot="1" x14ac:dyDescent="0.3">
      <c r="A51" s="27" t="s">
        <v>129</v>
      </c>
      <c r="B51" s="27" t="s">
        <v>128</v>
      </c>
      <c r="C51" s="33"/>
      <c r="D51" s="28"/>
    </row>
    <row r="52" spans="1:4" ht="15.75" thickBot="1" x14ac:dyDescent="0.3">
      <c r="A52" s="27"/>
      <c r="B52" s="27" t="s">
        <v>130</v>
      </c>
      <c r="C52" s="28">
        <f>SUM(C53:C56)</f>
        <v>97</v>
      </c>
      <c r="D52" s="28">
        <f>SUM(D53:D56)</f>
        <v>64</v>
      </c>
    </row>
    <row r="53" spans="1:4" ht="15.75" thickBot="1" x14ac:dyDescent="0.3">
      <c r="A53" s="27" t="s">
        <v>131</v>
      </c>
      <c r="B53" s="27" t="s">
        <v>175</v>
      </c>
      <c r="C53" s="33"/>
      <c r="D53" s="28"/>
    </row>
    <row r="54" spans="1:4" ht="15.75" thickBot="1" x14ac:dyDescent="0.3">
      <c r="A54" s="27" t="s">
        <v>132</v>
      </c>
      <c r="B54" s="27" t="s">
        <v>176</v>
      </c>
      <c r="C54" s="33"/>
      <c r="D54" s="28"/>
    </row>
    <row r="55" spans="1:4" ht="15.75" thickBot="1" x14ac:dyDescent="0.3">
      <c r="A55" s="27" t="s">
        <v>133</v>
      </c>
      <c r="B55" s="27" t="s">
        <v>177</v>
      </c>
      <c r="C55" s="33"/>
      <c r="D55" s="28"/>
    </row>
    <row r="56" spans="1:4" ht="42" customHeight="1" thickBot="1" x14ac:dyDescent="0.3">
      <c r="A56" s="27" t="s">
        <v>134</v>
      </c>
      <c r="B56" s="27" t="s">
        <v>182</v>
      </c>
      <c r="C56" s="28">
        <v>97</v>
      </c>
      <c r="D56" s="28">
        <v>64</v>
      </c>
    </row>
    <row r="57" spans="1:4" ht="31.5" customHeight="1" thickBot="1" x14ac:dyDescent="0.3">
      <c r="A57" s="27" t="s">
        <v>136</v>
      </c>
      <c r="B57" s="27" t="s">
        <v>137</v>
      </c>
      <c r="C57" s="28">
        <v>28530</v>
      </c>
      <c r="D57" s="28">
        <v>25564</v>
      </c>
    </row>
    <row r="58" spans="1:4" ht="15.75" thickBot="1" x14ac:dyDescent="0.3">
      <c r="A58" s="27"/>
      <c r="B58" s="27" t="s">
        <v>138</v>
      </c>
      <c r="C58" s="28">
        <f>SUM(C59:C60)</f>
        <v>12765</v>
      </c>
      <c r="D58" s="28">
        <f>SUM(D59:D60)</f>
        <v>11560</v>
      </c>
    </row>
    <row r="59" spans="1:4" ht="15.75" thickBot="1" x14ac:dyDescent="0.3">
      <c r="A59" s="27" t="s">
        <v>139</v>
      </c>
      <c r="B59" s="27" t="s">
        <v>183</v>
      </c>
      <c r="C59" s="28">
        <v>2579</v>
      </c>
      <c r="D59" s="28">
        <v>2541</v>
      </c>
    </row>
    <row r="60" spans="1:4" ht="15.75" thickBot="1" x14ac:dyDescent="0.3">
      <c r="A60" s="27" t="s">
        <v>141</v>
      </c>
      <c r="B60" s="27" t="s">
        <v>184</v>
      </c>
      <c r="C60" s="28">
        <v>10186</v>
      </c>
      <c r="D60" s="28">
        <v>9019</v>
      </c>
    </row>
    <row r="61" spans="1:4" ht="15.75" thickBot="1" x14ac:dyDescent="0.3">
      <c r="A61" s="27" t="s">
        <v>143</v>
      </c>
      <c r="B61" s="27" t="s">
        <v>144</v>
      </c>
      <c r="C61" s="33"/>
      <c r="D61" s="28"/>
    </row>
    <row r="62" spans="1:4" ht="15.75" thickBot="1" x14ac:dyDescent="0.3">
      <c r="A62" s="27" t="s">
        <v>185</v>
      </c>
      <c r="B62" s="27" t="s">
        <v>146</v>
      </c>
      <c r="C62" s="33"/>
      <c r="D62" s="28"/>
    </row>
    <row r="63" spans="1:4" ht="23.25" customHeight="1" thickBot="1" x14ac:dyDescent="0.3">
      <c r="A63" s="29"/>
      <c r="B63" s="29" t="s">
        <v>147</v>
      </c>
      <c r="C63" s="35">
        <f>C24+C37+C49</f>
        <v>102292</v>
      </c>
      <c r="D63" s="30">
        <f>D24+D37+D49</f>
        <v>103601</v>
      </c>
    </row>
    <row r="66" spans="1:1" x14ac:dyDescent="0.25">
      <c r="A66" s="31" t="s">
        <v>186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Props1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D85F4-E583-4CBE-B422-990BAE9261E1}">
  <ds:schemaRefs>
    <ds:schemaRef ds:uri="01c889c8-c4c2-4f7a-8b86-3a304989bd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fb3fc8-79ff-46ea-a843-bbe424eb24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CONSEJO JUVENTUD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CPL</cp:lastModifiedBy>
  <dcterms:created xsi:type="dcterms:W3CDTF">2024-08-05T07:10:03Z</dcterms:created>
  <dcterms:modified xsi:type="dcterms:W3CDTF">2024-09-19T08:51:49Z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